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ate1904="1" codeName="ThisWorkbook" autoCompressPictures="0" defaultThemeVersion="124226"/>
  <mc:AlternateContent xmlns:mc="http://schemas.openxmlformats.org/markup-compatibility/2006">
    <mc:Choice Requires="x15">
      <x15ac:absPath xmlns:x15ac="http://schemas.microsoft.com/office/spreadsheetml/2010/11/ac" url="https://screenaustralia-my.sharepoint.com/personal/amy_powter_screenaustralia_gov_au/Documents/Migrated Fron U Drive/A-Z Budget Template Updates/Nov 2025 - Temp Update - Industry Levies/"/>
    </mc:Choice>
  </mc:AlternateContent>
  <xr:revisionPtr revIDLastSave="13" documentId="8_{384289B7-3879-4B08-A679-DD317E66B2DD}" xr6:coauthVersionLast="47" xr6:coauthVersionMax="47" xr10:uidLastSave="{A1E5BBF4-9F8B-466B-97C4-12DC71E4FE26}"/>
  <bookViews>
    <workbookView xWindow="22450" yWindow="-110" windowWidth="38620" windowHeight="21100" activeTab="3" xr2:uid="{00000000-000D-0000-FFFF-FFFF00000000}"/>
  </bookViews>
  <sheets>
    <sheet name="INFO (pls read before starting)" sheetId="15" r:id="rId1"/>
    <sheet name="COVER SHEET" sheetId="7" r:id="rId2"/>
    <sheet name="BUDGET" sheetId="1" r:id="rId3"/>
    <sheet name="SUMMARY" sheetId="2" r:id="rId4"/>
    <sheet name="QAPE_30%" sheetId="22" r:id="rId5"/>
    <sheet name="Season of a Series" sheetId="23" r:id="rId6"/>
    <sheet name="1. TRAVEL &amp; ACCOM'N" sheetId="19" r:id="rId7"/>
    <sheet name="2. DELIVERABLES" sheetId="16" r:id="rId8"/>
  </sheets>
  <definedNames>
    <definedName name="DocoYN">'Season of a Series'!$O$8:$O$9</definedName>
    <definedName name="Docs">'QAPE_30%'!$N$16:$N$17</definedName>
    <definedName name="DocSeas">'QAPE_30%'!$R$9:$R$17</definedName>
    <definedName name="DocThr">'QAPE_30%'!$N$16:$P$17</definedName>
    <definedName name="DocYN">'QAPE_30%'!$T$15:$T$15</definedName>
    <definedName name="_xlnm.Print_Area" localSheetId="6">'1. TRAVEL &amp; ACCOM''N'!$A$1:$R$70</definedName>
    <definedName name="_xlnm.Print_Area" localSheetId="7">'2. DELIVERABLES'!$A$1:$I$75</definedName>
    <definedName name="_xlnm.Print_Area" localSheetId="2">BUDGET!$A$1:$Q$858</definedName>
    <definedName name="_xlnm.Print_Area" localSheetId="1">'COVER SHEET'!$A$1:$M$78</definedName>
    <definedName name="_xlnm.Print_Area" localSheetId="0">'INFO (pls read before starting)'!$A$1:$C$67</definedName>
    <definedName name="_xlnm.Print_Area" localSheetId="4">'QAPE_30%'!$A$1:$J$146</definedName>
    <definedName name="_xlnm.Print_Area" localSheetId="5">'Season of a Series'!$A$1:$K$46</definedName>
    <definedName name="_xlnm.Print_Area" localSheetId="3">SUMMARY!$A$2:$I$111</definedName>
    <definedName name="_xlnm.Print_Titles" localSheetId="6">'1. TRAVEL &amp; ACCOM''N'!$2:$4</definedName>
    <definedName name="_xlnm.Print_Titles" localSheetId="7">'2. DELIVERABLES'!$2:$2</definedName>
    <definedName name="_xlnm.Print_Titles" localSheetId="2">BUDGET!$9:$10</definedName>
    <definedName name="_xlnm.Print_Titles" localSheetId="1">'COVER SHEET'!$1:$1</definedName>
    <definedName name="_xlnm.Print_Titles" localSheetId="3">SUMMARY!$A:$C,SUMMARY!$3:$4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H108" i="2" l="1"/>
  <c r="G108" i="2"/>
  <c r="F108" i="2"/>
  <c r="E108" i="2"/>
  <c r="M854" i="1"/>
  <c r="L852" i="1"/>
  <c r="M852" i="1" s="1"/>
  <c r="C4" i="2"/>
  <c r="L849" i="1" l="1"/>
  <c r="N849" i="1" s="1"/>
  <c r="L850" i="1"/>
  <c r="N850" i="1" s="1"/>
  <c r="P850" i="1" s="1"/>
  <c r="G106" i="2"/>
  <c r="I776" i="1"/>
  <c r="I775" i="1"/>
  <c r="I774" i="1"/>
  <c r="I773" i="1"/>
  <c r="I772" i="1"/>
  <c r="L728" i="1"/>
  <c r="M730" i="1" s="1"/>
  <c r="E80" i="2" s="1"/>
  <c r="D90" i="22" s="1"/>
  <c r="K717" i="1"/>
  <c r="L695" i="1"/>
  <c r="P695" i="1" s="1"/>
  <c r="L696" i="1"/>
  <c r="P696" i="1" s="1"/>
  <c r="L698" i="1"/>
  <c r="P698" i="1" s="1"/>
  <c r="L699" i="1"/>
  <c r="P699" i="1" s="1"/>
  <c r="L700" i="1"/>
  <c r="P700" i="1" s="1"/>
  <c r="L701" i="1"/>
  <c r="P701" i="1" s="1"/>
  <c r="K703" i="1"/>
  <c r="L703" i="1" s="1"/>
  <c r="P703" i="1" s="1"/>
  <c r="K704" i="1"/>
  <c r="L704" i="1" s="1"/>
  <c r="P704" i="1" s="1"/>
  <c r="K705" i="1"/>
  <c r="L705" i="1" s="1"/>
  <c r="P705" i="1" s="1"/>
  <c r="K706" i="1"/>
  <c r="L706" i="1" s="1"/>
  <c r="P706" i="1" s="1"/>
  <c r="K707" i="1"/>
  <c r="L707" i="1" s="1"/>
  <c r="P707" i="1" s="1"/>
  <c r="K708" i="1"/>
  <c r="L708" i="1" s="1"/>
  <c r="P708" i="1" s="1"/>
  <c r="K709" i="1"/>
  <c r="L709" i="1" s="1"/>
  <c r="P709" i="1" s="1"/>
  <c r="K710" i="1"/>
  <c r="L710" i="1" s="1"/>
  <c r="P710" i="1" s="1"/>
  <c r="K711" i="1"/>
  <c r="L711" i="1" s="1"/>
  <c r="K712" i="1"/>
  <c r="L712" i="1" s="1"/>
  <c r="K713" i="1"/>
  <c r="L713" i="1" s="1"/>
  <c r="K714" i="1"/>
  <c r="L714" i="1" s="1"/>
  <c r="P714" i="1" s="1"/>
  <c r="K715" i="1"/>
  <c r="L715" i="1" s="1"/>
  <c r="K718" i="1"/>
  <c r="L718" i="1" s="1"/>
  <c r="P718" i="1" s="1"/>
  <c r="K719" i="1"/>
  <c r="L719" i="1" s="1"/>
  <c r="P719" i="1" s="1"/>
  <c r="K720" i="1"/>
  <c r="L720" i="1"/>
  <c r="K721" i="1"/>
  <c r="L721" i="1" s="1"/>
  <c r="K722" i="1"/>
  <c r="L722" i="1" s="1"/>
  <c r="P722" i="1" s="1"/>
  <c r="K723" i="1"/>
  <c r="L723" i="1" s="1"/>
  <c r="P723" i="1" s="1"/>
  <c r="L796" i="1"/>
  <c r="P796" i="1" s="1"/>
  <c r="L795" i="1"/>
  <c r="P795" i="1" s="1"/>
  <c r="L797" i="1"/>
  <c r="P797" i="1" s="1"/>
  <c r="L798" i="1"/>
  <c r="P798" i="1" s="1"/>
  <c r="L799" i="1"/>
  <c r="P799" i="1" s="1"/>
  <c r="L800" i="1"/>
  <c r="P800" i="1" s="1"/>
  <c r="L801" i="1"/>
  <c r="L802" i="1"/>
  <c r="P802" i="1" s="1"/>
  <c r="L803" i="1"/>
  <c r="L787" i="1"/>
  <c r="P787" i="1" s="1"/>
  <c r="L788" i="1"/>
  <c r="L789" i="1"/>
  <c r="L790" i="1"/>
  <c r="L791" i="1"/>
  <c r="L792" i="1"/>
  <c r="K772" i="1"/>
  <c r="L772" i="1" s="1"/>
  <c r="P772" i="1" s="1"/>
  <c r="G348" i="1"/>
  <c r="F82" i="1"/>
  <c r="G82" i="1" s="1"/>
  <c r="H82" i="1"/>
  <c r="I82" i="1" s="1"/>
  <c r="J82" i="1"/>
  <c r="K82" i="1" s="1"/>
  <c r="F83" i="1"/>
  <c r="G83" i="1" s="1"/>
  <c r="H83" i="1"/>
  <c r="I83" i="1" s="1"/>
  <c r="J83" i="1"/>
  <c r="K83" i="1" s="1"/>
  <c r="F84" i="1"/>
  <c r="G84" i="1" s="1"/>
  <c r="H84" i="1"/>
  <c r="I84" i="1" s="1"/>
  <c r="J84" i="1"/>
  <c r="K84" i="1" s="1"/>
  <c r="F85" i="1"/>
  <c r="G85" i="1" s="1"/>
  <c r="H85" i="1"/>
  <c r="I85" i="1" s="1"/>
  <c r="J85" i="1"/>
  <c r="K85" i="1" s="1"/>
  <c r="F86" i="1"/>
  <c r="G86" i="1" s="1"/>
  <c r="H86" i="1"/>
  <c r="I86" i="1" s="1"/>
  <c r="J86" i="1"/>
  <c r="K86" i="1" s="1"/>
  <c r="F87" i="1"/>
  <c r="G87" i="1" s="1"/>
  <c r="H87" i="1"/>
  <c r="I87" i="1" s="1"/>
  <c r="J87" i="1"/>
  <c r="K87" i="1" s="1"/>
  <c r="F88" i="1"/>
  <c r="G88" i="1" s="1"/>
  <c r="H88" i="1"/>
  <c r="I88" i="1" s="1"/>
  <c r="J88" i="1"/>
  <c r="K88" i="1" s="1"/>
  <c r="F89" i="1"/>
  <c r="G89" i="1" s="1"/>
  <c r="H89" i="1"/>
  <c r="I89" i="1" s="1"/>
  <c r="J89" i="1"/>
  <c r="K89" i="1" s="1"/>
  <c r="F90" i="1"/>
  <c r="G90" i="1" s="1"/>
  <c r="H90" i="1"/>
  <c r="I90" i="1" s="1"/>
  <c r="J90" i="1"/>
  <c r="K90" i="1" s="1"/>
  <c r="F91" i="1"/>
  <c r="G91" i="1" s="1"/>
  <c r="H91" i="1"/>
  <c r="I91" i="1" s="1"/>
  <c r="J91" i="1"/>
  <c r="K91" i="1" s="1"/>
  <c r="N92" i="1"/>
  <c r="F15" i="2" s="1"/>
  <c r="O92" i="1"/>
  <c r="G15" i="2" s="1"/>
  <c r="F94" i="1"/>
  <c r="G94" i="1" s="1"/>
  <c r="H94" i="1"/>
  <c r="I94" i="1" s="1"/>
  <c r="I96" i="1" s="1"/>
  <c r="J94" i="1"/>
  <c r="K94" i="1" s="1"/>
  <c r="F95" i="1"/>
  <c r="G95" i="1" s="1"/>
  <c r="H95" i="1"/>
  <c r="I95" i="1" s="1"/>
  <c r="J95" i="1"/>
  <c r="K95" i="1" s="1"/>
  <c r="N96" i="1"/>
  <c r="F16" i="2" s="1"/>
  <c r="O96" i="1"/>
  <c r="G16" i="2" s="1"/>
  <c r="F98" i="1"/>
  <c r="G98" i="1" s="1"/>
  <c r="H98" i="1"/>
  <c r="I98" i="1" s="1"/>
  <c r="J98" i="1"/>
  <c r="K98" i="1"/>
  <c r="K100" i="1" s="1"/>
  <c r="F99" i="1"/>
  <c r="G99" i="1" s="1"/>
  <c r="G100" i="1" s="1"/>
  <c r="H99" i="1"/>
  <c r="I99" i="1" s="1"/>
  <c r="J99" i="1"/>
  <c r="K99" i="1" s="1"/>
  <c r="N100" i="1"/>
  <c r="F17" i="2" s="1"/>
  <c r="O100" i="1"/>
  <c r="G17" i="2" s="1"/>
  <c r="F102" i="1"/>
  <c r="G102" i="1" s="1"/>
  <c r="H102" i="1"/>
  <c r="I102" i="1" s="1"/>
  <c r="J102" i="1"/>
  <c r="K102" i="1" s="1"/>
  <c r="F103" i="1"/>
  <c r="G103" i="1" s="1"/>
  <c r="H103" i="1"/>
  <c r="I103" i="1" s="1"/>
  <c r="J103" i="1"/>
  <c r="K103" i="1" s="1"/>
  <c r="F104" i="1"/>
  <c r="G104" i="1" s="1"/>
  <c r="H104" i="1"/>
  <c r="I104" i="1" s="1"/>
  <c r="J104" i="1"/>
  <c r="K104" i="1" s="1"/>
  <c r="F105" i="1"/>
  <c r="G105" i="1" s="1"/>
  <c r="H105" i="1"/>
  <c r="I105" i="1" s="1"/>
  <c r="J105" i="1"/>
  <c r="K105" i="1" s="1"/>
  <c r="F106" i="1"/>
  <c r="G106" i="1" s="1"/>
  <c r="H106" i="1"/>
  <c r="I106" i="1" s="1"/>
  <c r="J106" i="1"/>
  <c r="K106" i="1" s="1"/>
  <c r="F107" i="1"/>
  <c r="G107" i="1" s="1"/>
  <c r="H107" i="1"/>
  <c r="I107" i="1" s="1"/>
  <c r="J107" i="1"/>
  <c r="K107" i="1" s="1"/>
  <c r="F108" i="1"/>
  <c r="G108" i="1"/>
  <c r="H108" i="1"/>
  <c r="I108" i="1" s="1"/>
  <c r="J108" i="1"/>
  <c r="K108" i="1" s="1"/>
  <c r="N109" i="1"/>
  <c r="F18" i="2" s="1"/>
  <c r="O109" i="1"/>
  <c r="G18" i="2" s="1"/>
  <c r="F111" i="1"/>
  <c r="G111" i="1" s="1"/>
  <c r="G114" i="1" s="1"/>
  <c r="H111" i="1"/>
  <c r="I111" i="1" s="1"/>
  <c r="I114" i="1" s="1"/>
  <c r="J111" i="1"/>
  <c r="K111" i="1" s="1"/>
  <c r="F112" i="1"/>
  <c r="G112" i="1"/>
  <c r="H112" i="1"/>
  <c r="I112" i="1" s="1"/>
  <c r="J112" i="1"/>
  <c r="K112" i="1" s="1"/>
  <c r="F113" i="1"/>
  <c r="G113" i="1" s="1"/>
  <c r="H113" i="1"/>
  <c r="I113" i="1" s="1"/>
  <c r="J113" i="1"/>
  <c r="K113" i="1" s="1"/>
  <c r="N114" i="1"/>
  <c r="F19" i="2" s="1"/>
  <c r="O114" i="1"/>
  <c r="G19" i="2" s="1"/>
  <c r="F116" i="1"/>
  <c r="G116" i="1"/>
  <c r="H116" i="1"/>
  <c r="I116" i="1" s="1"/>
  <c r="J116" i="1"/>
  <c r="K116" i="1" s="1"/>
  <c r="F117" i="1"/>
  <c r="G117" i="1" s="1"/>
  <c r="H117" i="1"/>
  <c r="I117" i="1"/>
  <c r="J117" i="1"/>
  <c r="K117" i="1" s="1"/>
  <c r="F118" i="1"/>
  <c r="G118" i="1" s="1"/>
  <c r="H118" i="1"/>
  <c r="I118" i="1" s="1"/>
  <c r="J118" i="1"/>
  <c r="K118" i="1" s="1"/>
  <c r="F119" i="1"/>
  <c r="G119" i="1" s="1"/>
  <c r="H119" i="1"/>
  <c r="I119" i="1" s="1"/>
  <c r="J119" i="1"/>
  <c r="K119" i="1" s="1"/>
  <c r="F120" i="1"/>
  <c r="G120" i="1" s="1"/>
  <c r="L120" i="1" s="1"/>
  <c r="P120" i="1" s="1"/>
  <c r="H120" i="1"/>
  <c r="I120" i="1" s="1"/>
  <c r="J120" i="1"/>
  <c r="K120" i="1" s="1"/>
  <c r="N121" i="1"/>
  <c r="F20" i="2" s="1"/>
  <c r="O121" i="1"/>
  <c r="G20" i="2" s="1"/>
  <c r="F123" i="1"/>
  <c r="G123" i="1" s="1"/>
  <c r="G126" i="1" s="1"/>
  <c r="H123" i="1"/>
  <c r="I123" i="1" s="1"/>
  <c r="J123" i="1"/>
  <c r="K123" i="1" s="1"/>
  <c r="F124" i="1"/>
  <c r="G124" i="1" s="1"/>
  <c r="H124" i="1"/>
  <c r="I124" i="1"/>
  <c r="J124" i="1"/>
  <c r="K124" i="1" s="1"/>
  <c r="K126" i="1" s="1"/>
  <c r="F125" i="1"/>
  <c r="G125" i="1" s="1"/>
  <c r="H125" i="1"/>
  <c r="I125" i="1" s="1"/>
  <c r="I126" i="1" s="1"/>
  <c r="J125" i="1"/>
  <c r="K125" i="1" s="1"/>
  <c r="N126" i="1"/>
  <c r="F21" i="2" s="1"/>
  <c r="O126" i="1"/>
  <c r="G21" i="2" s="1"/>
  <c r="F128" i="1"/>
  <c r="G128" i="1" s="1"/>
  <c r="H128" i="1"/>
  <c r="I128" i="1" s="1"/>
  <c r="J128" i="1"/>
  <c r="K128" i="1" s="1"/>
  <c r="F129" i="1"/>
  <c r="G129" i="1" s="1"/>
  <c r="H129" i="1"/>
  <c r="I129" i="1" s="1"/>
  <c r="J129" i="1"/>
  <c r="K129" i="1" s="1"/>
  <c r="F130" i="1"/>
  <c r="G130" i="1" s="1"/>
  <c r="H130" i="1"/>
  <c r="I130" i="1" s="1"/>
  <c r="J130" i="1"/>
  <c r="K130" i="1" s="1"/>
  <c r="F131" i="1"/>
  <c r="G131" i="1" s="1"/>
  <c r="H131" i="1"/>
  <c r="I131" i="1" s="1"/>
  <c r="J131" i="1"/>
  <c r="K131" i="1" s="1"/>
  <c r="N132" i="1"/>
  <c r="F22" i="2" s="1"/>
  <c r="O132" i="1"/>
  <c r="G22" i="2" s="1"/>
  <c r="F134" i="1"/>
  <c r="G134" i="1" s="1"/>
  <c r="H134" i="1"/>
  <c r="I134" i="1" s="1"/>
  <c r="J134" i="1"/>
  <c r="K134" i="1" s="1"/>
  <c r="F135" i="1"/>
  <c r="G135" i="1" s="1"/>
  <c r="H135" i="1"/>
  <c r="I135" i="1" s="1"/>
  <c r="J135" i="1"/>
  <c r="K135" i="1" s="1"/>
  <c r="F136" i="1"/>
  <c r="G136" i="1" s="1"/>
  <c r="H136" i="1"/>
  <c r="I136" i="1" s="1"/>
  <c r="J136" i="1"/>
  <c r="K136" i="1"/>
  <c r="N137" i="1"/>
  <c r="F23" i="2" s="1"/>
  <c r="O137" i="1"/>
  <c r="G23" i="2" s="1"/>
  <c r="F139" i="1"/>
  <c r="G139" i="1" s="1"/>
  <c r="H139" i="1"/>
  <c r="I139" i="1" s="1"/>
  <c r="J139" i="1"/>
  <c r="K139" i="1"/>
  <c r="F140" i="1"/>
  <c r="G140" i="1" s="1"/>
  <c r="H140" i="1"/>
  <c r="I140" i="1" s="1"/>
  <c r="J140" i="1"/>
  <c r="K140" i="1" s="1"/>
  <c r="F141" i="1"/>
  <c r="G141" i="1" s="1"/>
  <c r="H141" i="1"/>
  <c r="I141" i="1"/>
  <c r="J141" i="1"/>
  <c r="K141" i="1" s="1"/>
  <c r="N142" i="1"/>
  <c r="F24" i="2" s="1"/>
  <c r="O142" i="1"/>
  <c r="G24" i="2" s="1"/>
  <c r="F145" i="1"/>
  <c r="G145" i="1" s="1"/>
  <c r="H145" i="1"/>
  <c r="I145" i="1" s="1"/>
  <c r="J145" i="1"/>
  <c r="K145" i="1" s="1"/>
  <c r="F146" i="1"/>
  <c r="G146" i="1" s="1"/>
  <c r="H146" i="1"/>
  <c r="I146" i="1" s="1"/>
  <c r="J146" i="1"/>
  <c r="K146" i="1" s="1"/>
  <c r="F147" i="1"/>
  <c r="G147" i="1" s="1"/>
  <c r="H147" i="1"/>
  <c r="I147" i="1" s="1"/>
  <c r="J147" i="1"/>
  <c r="K147" i="1" s="1"/>
  <c r="F148" i="1"/>
  <c r="G148" i="1" s="1"/>
  <c r="H148" i="1"/>
  <c r="I148" i="1" s="1"/>
  <c r="J148" i="1"/>
  <c r="K148" i="1" s="1"/>
  <c r="F149" i="1"/>
  <c r="G149" i="1" s="1"/>
  <c r="H149" i="1"/>
  <c r="I149" i="1" s="1"/>
  <c r="J149" i="1"/>
  <c r="K149" i="1" s="1"/>
  <c r="F150" i="1"/>
  <c r="G150" i="1" s="1"/>
  <c r="H150" i="1"/>
  <c r="I150" i="1" s="1"/>
  <c r="J150" i="1"/>
  <c r="K150" i="1" s="1"/>
  <c r="F151" i="1"/>
  <c r="G151" i="1" s="1"/>
  <c r="H151" i="1"/>
  <c r="I151" i="1" s="1"/>
  <c r="J151" i="1"/>
  <c r="K151" i="1" s="1"/>
  <c r="N152" i="1"/>
  <c r="F25" i="2" s="1"/>
  <c r="O152" i="1"/>
  <c r="G25" i="2" s="1"/>
  <c r="F154" i="1"/>
  <c r="G154" i="1" s="1"/>
  <c r="H154" i="1"/>
  <c r="I154" i="1" s="1"/>
  <c r="I157" i="1" s="1"/>
  <c r="J154" i="1"/>
  <c r="K154" i="1" s="1"/>
  <c r="F155" i="1"/>
  <c r="G155" i="1" s="1"/>
  <c r="H155" i="1"/>
  <c r="I155" i="1" s="1"/>
  <c r="J155" i="1"/>
  <c r="K155" i="1" s="1"/>
  <c r="F156" i="1"/>
  <c r="G156" i="1" s="1"/>
  <c r="H156" i="1"/>
  <c r="I156" i="1" s="1"/>
  <c r="J156" i="1"/>
  <c r="K156" i="1" s="1"/>
  <c r="N157" i="1"/>
  <c r="F26" i="2" s="1"/>
  <c r="O157" i="1"/>
  <c r="G26" i="2" s="1"/>
  <c r="F159" i="1"/>
  <c r="G159" i="1" s="1"/>
  <c r="H159" i="1"/>
  <c r="I159" i="1"/>
  <c r="J159" i="1"/>
  <c r="K159" i="1" s="1"/>
  <c r="F160" i="1"/>
  <c r="G160" i="1" s="1"/>
  <c r="H160" i="1"/>
  <c r="I160" i="1" s="1"/>
  <c r="J160" i="1"/>
  <c r="K160" i="1" s="1"/>
  <c r="F161" i="1"/>
  <c r="G161" i="1" s="1"/>
  <c r="H161" i="1"/>
  <c r="I161" i="1" s="1"/>
  <c r="J161" i="1"/>
  <c r="K161" i="1"/>
  <c r="F162" i="1"/>
  <c r="G162" i="1" s="1"/>
  <c r="H162" i="1"/>
  <c r="I162" i="1" s="1"/>
  <c r="J162" i="1"/>
  <c r="K162" i="1" s="1"/>
  <c r="N163" i="1"/>
  <c r="F27" i="2"/>
  <c r="O163" i="1"/>
  <c r="G27" i="2" s="1"/>
  <c r="F165" i="1"/>
  <c r="G165" i="1" s="1"/>
  <c r="H165" i="1"/>
  <c r="I165" i="1" s="1"/>
  <c r="J165" i="1"/>
  <c r="K165" i="1" s="1"/>
  <c r="F166" i="1"/>
  <c r="G166" i="1" s="1"/>
  <c r="H166" i="1"/>
  <c r="I166" i="1"/>
  <c r="J166" i="1"/>
  <c r="K166" i="1" s="1"/>
  <c r="F167" i="1"/>
  <c r="G167" i="1" s="1"/>
  <c r="H167" i="1"/>
  <c r="I167" i="1" s="1"/>
  <c r="J167" i="1"/>
  <c r="K167" i="1" s="1"/>
  <c r="F168" i="1"/>
  <c r="G168" i="1" s="1"/>
  <c r="H168" i="1"/>
  <c r="I168" i="1" s="1"/>
  <c r="J168" i="1"/>
  <c r="K168" i="1"/>
  <c r="F169" i="1"/>
  <c r="G169" i="1" s="1"/>
  <c r="H169" i="1"/>
  <c r="I169" i="1" s="1"/>
  <c r="J169" i="1"/>
  <c r="K169" i="1" s="1"/>
  <c r="N170" i="1"/>
  <c r="F28" i="2" s="1"/>
  <c r="O170" i="1"/>
  <c r="G28" i="2" s="1"/>
  <c r="F172" i="1"/>
  <c r="G172" i="1" s="1"/>
  <c r="H172" i="1"/>
  <c r="I172" i="1" s="1"/>
  <c r="J172" i="1"/>
  <c r="K172" i="1" s="1"/>
  <c r="F173" i="1"/>
  <c r="G173" i="1" s="1"/>
  <c r="H173" i="1"/>
  <c r="I173" i="1" s="1"/>
  <c r="J173" i="1"/>
  <c r="K173" i="1" s="1"/>
  <c r="F174" i="1"/>
  <c r="G174" i="1"/>
  <c r="H174" i="1"/>
  <c r="I174" i="1" s="1"/>
  <c r="J174" i="1"/>
  <c r="K174" i="1" s="1"/>
  <c r="F175" i="1"/>
  <c r="G175" i="1" s="1"/>
  <c r="H175" i="1"/>
  <c r="I175" i="1" s="1"/>
  <c r="J175" i="1"/>
  <c r="K175" i="1" s="1"/>
  <c r="F176" i="1"/>
  <c r="G176" i="1" s="1"/>
  <c r="H176" i="1"/>
  <c r="I176" i="1" s="1"/>
  <c r="J176" i="1"/>
  <c r="K176" i="1" s="1"/>
  <c r="N177" i="1"/>
  <c r="F29" i="2" s="1"/>
  <c r="O177" i="1"/>
  <c r="G29" i="2" s="1"/>
  <c r="F179" i="1"/>
  <c r="G179" i="1" s="1"/>
  <c r="H179" i="1"/>
  <c r="I179" i="1" s="1"/>
  <c r="J179" i="1"/>
  <c r="K179" i="1" s="1"/>
  <c r="F180" i="1"/>
  <c r="G180" i="1" s="1"/>
  <c r="H180" i="1"/>
  <c r="I180" i="1" s="1"/>
  <c r="J180" i="1"/>
  <c r="K180" i="1" s="1"/>
  <c r="F181" i="1"/>
  <c r="G181" i="1" s="1"/>
  <c r="H181" i="1"/>
  <c r="I181" i="1" s="1"/>
  <c r="J181" i="1"/>
  <c r="K181" i="1" s="1"/>
  <c r="F182" i="1"/>
  <c r="G182" i="1" s="1"/>
  <c r="H182" i="1"/>
  <c r="I182" i="1" s="1"/>
  <c r="J182" i="1"/>
  <c r="K182" i="1" s="1"/>
  <c r="N183" i="1"/>
  <c r="F30" i="2" s="1"/>
  <c r="O183" i="1"/>
  <c r="G30" i="2" s="1"/>
  <c r="F185" i="1"/>
  <c r="G185" i="1" s="1"/>
  <c r="H185" i="1"/>
  <c r="I185" i="1"/>
  <c r="J185" i="1"/>
  <c r="K185" i="1" s="1"/>
  <c r="F186" i="1"/>
  <c r="G186" i="1" s="1"/>
  <c r="H186" i="1"/>
  <c r="I186" i="1" s="1"/>
  <c r="J186" i="1"/>
  <c r="K186" i="1" s="1"/>
  <c r="F187" i="1"/>
  <c r="G187" i="1" s="1"/>
  <c r="H187" i="1"/>
  <c r="I187" i="1" s="1"/>
  <c r="J187" i="1"/>
  <c r="K187" i="1" s="1"/>
  <c r="F188" i="1"/>
  <c r="G188" i="1" s="1"/>
  <c r="H188" i="1"/>
  <c r="I188" i="1" s="1"/>
  <c r="J188" i="1"/>
  <c r="K188" i="1" s="1"/>
  <c r="F189" i="1"/>
  <c r="G189" i="1" s="1"/>
  <c r="H189" i="1"/>
  <c r="I189" i="1" s="1"/>
  <c r="J189" i="1"/>
  <c r="K189" i="1" s="1"/>
  <c r="F190" i="1"/>
  <c r="G190" i="1" s="1"/>
  <c r="H190" i="1"/>
  <c r="I190" i="1" s="1"/>
  <c r="J190" i="1"/>
  <c r="K190" i="1" s="1"/>
  <c r="F191" i="1"/>
  <c r="G191" i="1" s="1"/>
  <c r="H191" i="1"/>
  <c r="I191" i="1"/>
  <c r="J191" i="1"/>
  <c r="K191" i="1" s="1"/>
  <c r="N193" i="1"/>
  <c r="F31" i="2" s="1"/>
  <c r="O193" i="1"/>
  <c r="G31" i="2" s="1"/>
  <c r="F195" i="1"/>
  <c r="G195" i="1"/>
  <c r="H195" i="1"/>
  <c r="I195" i="1"/>
  <c r="J195" i="1"/>
  <c r="K195" i="1" s="1"/>
  <c r="F196" i="1"/>
  <c r="G196" i="1" s="1"/>
  <c r="H196" i="1"/>
  <c r="I196" i="1" s="1"/>
  <c r="J196" i="1"/>
  <c r="K196" i="1" s="1"/>
  <c r="F197" i="1"/>
  <c r="G197" i="1" s="1"/>
  <c r="H197" i="1"/>
  <c r="I197" i="1" s="1"/>
  <c r="J197" i="1"/>
  <c r="K197" i="1" s="1"/>
  <c r="F198" i="1"/>
  <c r="G198" i="1" s="1"/>
  <c r="H198" i="1"/>
  <c r="I198" i="1" s="1"/>
  <c r="J198" i="1"/>
  <c r="K198" i="1" s="1"/>
  <c r="F199" i="1"/>
  <c r="G199" i="1" s="1"/>
  <c r="H199" i="1"/>
  <c r="I199" i="1" s="1"/>
  <c r="J199" i="1"/>
  <c r="K199" i="1" s="1"/>
  <c r="F200" i="1"/>
  <c r="G200" i="1" s="1"/>
  <c r="H200" i="1"/>
  <c r="I200" i="1" s="1"/>
  <c r="J200" i="1"/>
  <c r="K200" i="1" s="1"/>
  <c r="F201" i="1"/>
  <c r="G201" i="1" s="1"/>
  <c r="H201" i="1"/>
  <c r="I201" i="1" s="1"/>
  <c r="J201" i="1"/>
  <c r="K201" i="1"/>
  <c r="F202" i="1"/>
  <c r="G202" i="1" s="1"/>
  <c r="H202" i="1"/>
  <c r="I202" i="1" s="1"/>
  <c r="J202" i="1"/>
  <c r="K202" i="1" s="1"/>
  <c r="N203" i="1"/>
  <c r="F32" i="2"/>
  <c r="F205" i="1"/>
  <c r="G205" i="1" s="1"/>
  <c r="G206" i="1" s="1"/>
  <c r="H205" i="1"/>
  <c r="I205" i="1" s="1"/>
  <c r="I206" i="1" s="1"/>
  <c r="J205" i="1"/>
  <c r="K205" i="1" s="1"/>
  <c r="K206" i="1" s="1"/>
  <c r="F33" i="2"/>
  <c r="G33" i="2"/>
  <c r="F208" i="1"/>
  <c r="G208" i="1" s="1"/>
  <c r="H208" i="1"/>
  <c r="I208" i="1" s="1"/>
  <c r="J208" i="1"/>
  <c r="K208" i="1" s="1"/>
  <c r="F209" i="1"/>
  <c r="G209" i="1" s="1"/>
  <c r="H209" i="1"/>
  <c r="I209" i="1" s="1"/>
  <c r="J209" i="1"/>
  <c r="K209" i="1" s="1"/>
  <c r="F210" i="1"/>
  <c r="G210" i="1" s="1"/>
  <c r="H210" i="1"/>
  <c r="I210" i="1" s="1"/>
  <c r="J210" i="1"/>
  <c r="K210" i="1" s="1"/>
  <c r="F211" i="1"/>
  <c r="G211" i="1" s="1"/>
  <c r="H211" i="1"/>
  <c r="I211" i="1" s="1"/>
  <c r="J211" i="1"/>
  <c r="K211" i="1" s="1"/>
  <c r="F212" i="1"/>
  <c r="G212" i="1" s="1"/>
  <c r="H212" i="1"/>
  <c r="I212" i="1" s="1"/>
  <c r="J212" i="1"/>
  <c r="K212" i="1" s="1"/>
  <c r="F213" i="1"/>
  <c r="G213" i="1" s="1"/>
  <c r="H213" i="1"/>
  <c r="I213" i="1" s="1"/>
  <c r="J213" i="1"/>
  <c r="K213" i="1" s="1"/>
  <c r="F214" i="1"/>
  <c r="G214" i="1" s="1"/>
  <c r="H214" i="1"/>
  <c r="I214" i="1" s="1"/>
  <c r="J214" i="1"/>
  <c r="K214" i="1" s="1"/>
  <c r="F215" i="1"/>
  <c r="G215" i="1" s="1"/>
  <c r="H215" i="1"/>
  <c r="I215" i="1" s="1"/>
  <c r="J215" i="1"/>
  <c r="K215" i="1" s="1"/>
  <c r="F216" i="1"/>
  <c r="G216" i="1" s="1"/>
  <c r="H216" i="1"/>
  <c r="I216" i="1" s="1"/>
  <c r="J216" i="1"/>
  <c r="K216" i="1" s="1"/>
  <c r="F217" i="1"/>
  <c r="G217" i="1"/>
  <c r="H217" i="1"/>
  <c r="I217" i="1" s="1"/>
  <c r="J217" i="1"/>
  <c r="K217" i="1" s="1"/>
  <c r="N218" i="1"/>
  <c r="F34" i="2" s="1"/>
  <c r="F220" i="1"/>
  <c r="G220" i="1" s="1"/>
  <c r="H220" i="1"/>
  <c r="I220" i="1" s="1"/>
  <c r="J220" i="1"/>
  <c r="K220" i="1" s="1"/>
  <c r="F221" i="1"/>
  <c r="G221" i="1" s="1"/>
  <c r="H221" i="1"/>
  <c r="I221" i="1" s="1"/>
  <c r="J221" i="1"/>
  <c r="K221" i="1" s="1"/>
  <c r="F222" i="1"/>
  <c r="G222" i="1" s="1"/>
  <c r="H222" i="1"/>
  <c r="I222" i="1" s="1"/>
  <c r="J222" i="1"/>
  <c r="K222" i="1" s="1"/>
  <c r="F223" i="1"/>
  <c r="G223" i="1" s="1"/>
  <c r="H223" i="1"/>
  <c r="I223" i="1" s="1"/>
  <c r="J223" i="1"/>
  <c r="K223" i="1"/>
  <c r="N224" i="1"/>
  <c r="L14" i="1"/>
  <c r="P14" i="1" s="1"/>
  <c r="L15" i="1"/>
  <c r="O15" i="1" s="1"/>
  <c r="L16" i="1"/>
  <c r="P16" i="1" s="1"/>
  <c r="L17" i="1"/>
  <c r="O17" i="1" s="1"/>
  <c r="L18" i="1"/>
  <c r="L19" i="1"/>
  <c r="O19" i="1" s="1"/>
  <c r="I20" i="1"/>
  <c r="I22" i="1" s="1"/>
  <c r="K20" i="1"/>
  <c r="N22" i="1"/>
  <c r="F6" i="2" s="1"/>
  <c r="L25" i="1"/>
  <c r="P25" i="1" s="1"/>
  <c r="L26" i="1"/>
  <c r="N26" i="1" s="1"/>
  <c r="L27" i="1"/>
  <c r="P27" i="1" s="1"/>
  <c r="L28" i="1"/>
  <c r="L30" i="1"/>
  <c r="L31" i="1"/>
  <c r="N31" i="1" s="1"/>
  <c r="P31" i="1" s="1"/>
  <c r="L32" i="1"/>
  <c r="P32" i="1" s="1"/>
  <c r="L33" i="1"/>
  <c r="O33" i="1" s="1"/>
  <c r="L34" i="1"/>
  <c r="P34" i="1" s="1"/>
  <c r="L35" i="1"/>
  <c r="O35" i="1" s="1"/>
  <c r="P35" i="1" s="1"/>
  <c r="L36" i="1"/>
  <c r="O36" i="1" s="1"/>
  <c r="L37" i="1"/>
  <c r="P37" i="1" s="1"/>
  <c r="L38" i="1"/>
  <c r="O38" i="1" s="1"/>
  <c r="L39" i="1"/>
  <c r="P39" i="1" s="1"/>
  <c r="L40" i="1"/>
  <c r="P40" i="1" s="1"/>
  <c r="L41" i="1"/>
  <c r="L42" i="1"/>
  <c r="P42" i="1" s="1"/>
  <c r="L43" i="1"/>
  <c r="O43" i="1" s="1"/>
  <c r="P43" i="1" s="1"/>
  <c r="L44" i="1"/>
  <c r="P44" i="1" s="1"/>
  <c r="L45" i="1"/>
  <c r="L46" i="1"/>
  <c r="P46" i="1" s="1"/>
  <c r="L47" i="1"/>
  <c r="P47" i="1" s="1"/>
  <c r="L52" i="1"/>
  <c r="P52" i="1" s="1"/>
  <c r="L53" i="1"/>
  <c r="L54" i="1"/>
  <c r="P54" i="1" s="1"/>
  <c r="L55" i="1"/>
  <c r="P55" i="1" s="1"/>
  <c r="L56" i="1"/>
  <c r="P56" i="1" s="1"/>
  <c r="L57" i="1"/>
  <c r="P57" i="1" s="1"/>
  <c r="L58" i="1"/>
  <c r="P58" i="1" s="1"/>
  <c r="N60" i="1"/>
  <c r="F8" i="2" s="1"/>
  <c r="L63" i="1"/>
  <c r="L64" i="1"/>
  <c r="P64" i="1" s="1"/>
  <c r="N66" i="1"/>
  <c r="F9" i="2"/>
  <c r="O66" i="1"/>
  <c r="G9" i="2"/>
  <c r="I68" i="1"/>
  <c r="K68" i="1"/>
  <c r="G69" i="1"/>
  <c r="I69" i="1"/>
  <c r="K69" i="1"/>
  <c r="I70" i="1"/>
  <c r="K70" i="1"/>
  <c r="I71" i="1"/>
  <c r="K71" i="1"/>
  <c r="G72" i="1"/>
  <c r="G73" i="1" s="1"/>
  <c r="I72" i="1"/>
  <c r="K72" i="1"/>
  <c r="N73" i="1"/>
  <c r="F10" i="2" s="1"/>
  <c r="G626" i="1"/>
  <c r="I626" i="1"/>
  <c r="K626" i="1"/>
  <c r="G627" i="1"/>
  <c r="I627" i="1"/>
  <c r="K627" i="1"/>
  <c r="G628" i="1"/>
  <c r="I628" i="1"/>
  <c r="K628" i="1"/>
  <c r="G629" i="1"/>
  <c r="I629" i="1"/>
  <c r="K629" i="1"/>
  <c r="G630" i="1"/>
  <c r="I630" i="1"/>
  <c r="K630" i="1"/>
  <c r="G631" i="1"/>
  <c r="I631" i="1"/>
  <c r="K631" i="1"/>
  <c r="G632" i="1"/>
  <c r="I632" i="1"/>
  <c r="K632" i="1"/>
  <c r="G633" i="1"/>
  <c r="I633" i="1"/>
  <c r="K633" i="1"/>
  <c r="G634" i="1"/>
  <c r="I634" i="1"/>
  <c r="K634" i="1"/>
  <c r="G635" i="1"/>
  <c r="I635" i="1"/>
  <c r="K635" i="1"/>
  <c r="G636" i="1"/>
  <c r="I636" i="1"/>
  <c r="K636" i="1"/>
  <c r="G637" i="1"/>
  <c r="I637" i="1"/>
  <c r="K637" i="1"/>
  <c r="L639" i="1"/>
  <c r="P639" i="1" s="1"/>
  <c r="E646" i="1"/>
  <c r="I643" i="1"/>
  <c r="G676" i="1"/>
  <c r="I676" i="1"/>
  <c r="K676" i="1"/>
  <c r="G690" i="1"/>
  <c r="I690" i="1"/>
  <c r="K690" i="1"/>
  <c r="N651" i="1"/>
  <c r="F76" i="2" s="1"/>
  <c r="O651" i="1"/>
  <c r="G76" i="2" s="1"/>
  <c r="G654" i="1"/>
  <c r="I654" i="1"/>
  <c r="K654" i="1"/>
  <c r="G655" i="1"/>
  <c r="I655" i="1"/>
  <c r="K655" i="1"/>
  <c r="G656" i="1"/>
  <c r="I656" i="1"/>
  <c r="K656" i="1"/>
  <c r="G657" i="1"/>
  <c r="I657" i="1"/>
  <c r="K657" i="1"/>
  <c r="G658" i="1"/>
  <c r="I658" i="1"/>
  <c r="K658" i="1"/>
  <c r="G660" i="1"/>
  <c r="I660" i="1"/>
  <c r="K660" i="1"/>
  <c r="G661" i="1"/>
  <c r="I661" i="1"/>
  <c r="K661" i="1"/>
  <c r="G662" i="1"/>
  <c r="I662" i="1"/>
  <c r="K662" i="1"/>
  <c r="G663" i="1"/>
  <c r="I663" i="1"/>
  <c r="K663" i="1"/>
  <c r="G664" i="1"/>
  <c r="I664" i="1"/>
  <c r="K664" i="1"/>
  <c r="G665" i="1"/>
  <c r="I665" i="1"/>
  <c r="K665" i="1"/>
  <c r="G666" i="1"/>
  <c r="I666" i="1"/>
  <c r="K666" i="1"/>
  <c r="G667" i="1"/>
  <c r="I667" i="1"/>
  <c r="K667" i="1"/>
  <c r="G669" i="1"/>
  <c r="I669" i="1"/>
  <c r="K669" i="1"/>
  <c r="N671" i="1"/>
  <c r="F77" i="2" s="1"/>
  <c r="O671" i="1"/>
  <c r="G77" i="2" s="1"/>
  <c r="G674" i="1"/>
  <c r="I674" i="1"/>
  <c r="K674" i="1"/>
  <c r="G675" i="1"/>
  <c r="I675" i="1"/>
  <c r="K675" i="1"/>
  <c r="G677" i="1"/>
  <c r="I677" i="1"/>
  <c r="K677" i="1"/>
  <c r="G678" i="1"/>
  <c r="I678" i="1"/>
  <c r="K678" i="1"/>
  <c r="G679" i="1"/>
  <c r="I679" i="1"/>
  <c r="K679" i="1"/>
  <c r="G680" i="1"/>
  <c r="I680" i="1"/>
  <c r="K680" i="1"/>
  <c r="G681" i="1"/>
  <c r="I681" i="1"/>
  <c r="K681" i="1"/>
  <c r="G682" i="1"/>
  <c r="I682" i="1"/>
  <c r="K682" i="1"/>
  <c r="G683" i="1"/>
  <c r="I683" i="1"/>
  <c r="K683" i="1"/>
  <c r="G684" i="1"/>
  <c r="I684" i="1"/>
  <c r="K684" i="1"/>
  <c r="G685" i="1"/>
  <c r="I685" i="1"/>
  <c r="K685" i="1"/>
  <c r="G687" i="1"/>
  <c r="I687" i="1"/>
  <c r="K687" i="1"/>
  <c r="G688" i="1"/>
  <c r="I688" i="1"/>
  <c r="K688" i="1"/>
  <c r="G689" i="1"/>
  <c r="I689" i="1"/>
  <c r="K689" i="1"/>
  <c r="G691" i="1"/>
  <c r="I691" i="1"/>
  <c r="K691" i="1"/>
  <c r="G692" i="1"/>
  <c r="I692" i="1"/>
  <c r="K692" i="1"/>
  <c r="N725" i="1"/>
  <c r="F79" i="2" s="1"/>
  <c r="O725" i="1"/>
  <c r="G79" i="2"/>
  <c r="N730" i="1"/>
  <c r="F80" i="2" s="1"/>
  <c r="O730" i="1"/>
  <c r="G80" i="2"/>
  <c r="K733" i="1"/>
  <c r="L733" i="1" s="1"/>
  <c r="P733" i="1" s="1"/>
  <c r="K734" i="1"/>
  <c r="L734" i="1" s="1"/>
  <c r="P734" i="1" s="1"/>
  <c r="K735" i="1"/>
  <c r="L735" i="1" s="1"/>
  <c r="P735" i="1" s="1"/>
  <c r="K736" i="1"/>
  <c r="L736" i="1" s="1"/>
  <c r="P736" i="1" s="1"/>
  <c r="K737" i="1"/>
  <c r="L737" i="1" s="1"/>
  <c r="P737" i="1" s="1"/>
  <c r="K738" i="1"/>
  <c r="L738" i="1"/>
  <c r="P738" i="1" s="1"/>
  <c r="K739" i="1"/>
  <c r="L739" i="1" s="1"/>
  <c r="P739" i="1" s="1"/>
  <c r="K740" i="1"/>
  <c r="L740" i="1" s="1"/>
  <c r="P740" i="1" s="1"/>
  <c r="K741" i="1"/>
  <c r="L741" i="1" s="1"/>
  <c r="P741" i="1" s="1"/>
  <c r="K743" i="1"/>
  <c r="L743" i="1" s="1"/>
  <c r="P743" i="1" s="1"/>
  <c r="K744" i="1"/>
  <c r="L744" i="1" s="1"/>
  <c r="P744" i="1" s="1"/>
  <c r="K745" i="1"/>
  <c r="L745" i="1" s="1"/>
  <c r="P745" i="1" s="1"/>
  <c r="K746" i="1"/>
  <c r="L746" i="1" s="1"/>
  <c r="P746" i="1" s="1"/>
  <c r="K747" i="1"/>
  <c r="L747" i="1" s="1"/>
  <c r="P747" i="1" s="1"/>
  <c r="K748" i="1"/>
  <c r="L748" i="1" s="1"/>
  <c r="P748" i="1" s="1"/>
  <c r="N750" i="1"/>
  <c r="F81" i="2" s="1"/>
  <c r="O750" i="1"/>
  <c r="G81" i="2" s="1"/>
  <c r="I753" i="1"/>
  <c r="K753" i="1"/>
  <c r="K773" i="1"/>
  <c r="L773" i="1" s="1"/>
  <c r="P773" i="1" s="1"/>
  <c r="K774" i="1"/>
  <c r="L774" i="1"/>
  <c r="P774" i="1" s="1"/>
  <c r="K775" i="1"/>
  <c r="L775" i="1" s="1"/>
  <c r="P775" i="1" s="1"/>
  <c r="K776" i="1"/>
  <c r="L776" i="1" s="1"/>
  <c r="P776" i="1" s="1"/>
  <c r="K779" i="1"/>
  <c r="L779" i="1" s="1"/>
  <c r="K780" i="1"/>
  <c r="L780" i="1" s="1"/>
  <c r="O780" i="1" s="1"/>
  <c r="K781" i="1"/>
  <c r="L781" i="1" s="1"/>
  <c r="O781" i="1" s="1"/>
  <c r="K782" i="1"/>
  <c r="L782" i="1" s="1"/>
  <c r="K783" i="1"/>
  <c r="L783" i="1" s="1"/>
  <c r="I752" i="1"/>
  <c r="K752" i="1"/>
  <c r="L752" i="1" s="1"/>
  <c r="P752" i="1" s="1"/>
  <c r="I754" i="1"/>
  <c r="K754" i="1"/>
  <c r="I755" i="1"/>
  <c r="K755" i="1"/>
  <c r="I756" i="1"/>
  <c r="K756" i="1"/>
  <c r="I757" i="1"/>
  <c r="K757" i="1"/>
  <c r="I758" i="1"/>
  <c r="K758" i="1"/>
  <c r="I759" i="1"/>
  <c r="K759" i="1"/>
  <c r="I760" i="1"/>
  <c r="K760" i="1"/>
  <c r="I761" i="1"/>
  <c r="K761" i="1"/>
  <c r="I762" i="1"/>
  <c r="K762" i="1"/>
  <c r="I763" i="1"/>
  <c r="K763" i="1"/>
  <c r="I764" i="1"/>
  <c r="K764" i="1"/>
  <c r="K765" i="1"/>
  <c r="L765" i="1" s="1"/>
  <c r="P765" i="1" s="1"/>
  <c r="I766" i="1"/>
  <c r="K766" i="1"/>
  <c r="I767" i="1"/>
  <c r="K767" i="1"/>
  <c r="I768" i="1"/>
  <c r="K768" i="1"/>
  <c r="I769" i="1"/>
  <c r="K769" i="1"/>
  <c r="N785" i="1"/>
  <c r="F82" i="2" s="1"/>
  <c r="N793" i="1"/>
  <c r="F83" i="2" s="1"/>
  <c r="O793" i="1"/>
  <c r="G83" i="2" s="1"/>
  <c r="N805" i="1"/>
  <c r="F84" i="2" s="1"/>
  <c r="L245" i="1"/>
  <c r="P245" i="1" s="1"/>
  <c r="K532" i="1"/>
  <c r="I532" i="1"/>
  <c r="G532" i="1"/>
  <c r="K533" i="1"/>
  <c r="I533" i="1"/>
  <c r="G533" i="1"/>
  <c r="K553" i="1"/>
  <c r="I553" i="1"/>
  <c r="G553" i="1"/>
  <c r="K559" i="1"/>
  <c r="I559" i="1"/>
  <c r="G559" i="1"/>
  <c r="K565" i="1"/>
  <c r="I565" i="1"/>
  <c r="G565" i="1"/>
  <c r="F275" i="1"/>
  <c r="G275" i="1" s="1"/>
  <c r="H275" i="1"/>
  <c r="I275" i="1" s="1"/>
  <c r="J275" i="1"/>
  <c r="K275" i="1" s="1"/>
  <c r="F277" i="1"/>
  <c r="G277" i="1"/>
  <c r="H277" i="1"/>
  <c r="I277" i="1" s="1"/>
  <c r="J277" i="1"/>
  <c r="K277" i="1" s="1"/>
  <c r="F280" i="1"/>
  <c r="G280" i="1" s="1"/>
  <c r="H280" i="1"/>
  <c r="I280" i="1" s="1"/>
  <c r="J280" i="1"/>
  <c r="K280" i="1" s="1"/>
  <c r="F283" i="1"/>
  <c r="G283" i="1" s="1"/>
  <c r="H283" i="1"/>
  <c r="I283" i="1" s="1"/>
  <c r="J283" i="1"/>
  <c r="K283" i="1" s="1"/>
  <c r="F284" i="1"/>
  <c r="G284" i="1" s="1"/>
  <c r="H284" i="1"/>
  <c r="I284" i="1"/>
  <c r="J284" i="1"/>
  <c r="K284" i="1" s="1"/>
  <c r="F285" i="1"/>
  <c r="G285" i="1" s="1"/>
  <c r="H285" i="1"/>
  <c r="I285" i="1" s="1"/>
  <c r="J285" i="1"/>
  <c r="K285" i="1" s="1"/>
  <c r="F276" i="1"/>
  <c r="G276" i="1" s="1"/>
  <c r="H276" i="1"/>
  <c r="I276" i="1"/>
  <c r="J276" i="1"/>
  <c r="K276" i="1" s="1"/>
  <c r="F278" i="1"/>
  <c r="G278" i="1" s="1"/>
  <c r="H278" i="1"/>
  <c r="I278" i="1" s="1"/>
  <c r="J278" i="1"/>
  <c r="K278" i="1"/>
  <c r="F279" i="1"/>
  <c r="G279" i="1" s="1"/>
  <c r="H279" i="1"/>
  <c r="I279" i="1" s="1"/>
  <c r="J279" i="1"/>
  <c r="K279" i="1" s="1"/>
  <c r="F281" i="1"/>
  <c r="G281" i="1" s="1"/>
  <c r="H281" i="1"/>
  <c r="I281" i="1" s="1"/>
  <c r="J281" i="1"/>
  <c r="K281" i="1"/>
  <c r="F282" i="1"/>
  <c r="G282" i="1" s="1"/>
  <c r="H282" i="1"/>
  <c r="I282" i="1" s="1"/>
  <c r="J282" i="1"/>
  <c r="K282" i="1"/>
  <c r="L252" i="1"/>
  <c r="P252" i="1" s="1"/>
  <c r="L268" i="1"/>
  <c r="N269" i="1"/>
  <c r="F37" i="2" s="1"/>
  <c r="O269" i="1"/>
  <c r="G37" i="2" s="1"/>
  <c r="F273" i="1"/>
  <c r="G273" i="1" s="1"/>
  <c r="H273" i="1"/>
  <c r="I273" i="1" s="1"/>
  <c r="J273" i="1"/>
  <c r="K273" i="1" s="1"/>
  <c r="F274" i="1"/>
  <c r="G274" i="1" s="1"/>
  <c r="H274" i="1"/>
  <c r="I274" i="1" s="1"/>
  <c r="J274" i="1"/>
  <c r="K274" i="1"/>
  <c r="H49" i="22"/>
  <c r="H50" i="22"/>
  <c r="H51" i="22"/>
  <c r="H52" i="22"/>
  <c r="H53" i="22"/>
  <c r="N287" i="1"/>
  <c r="F45" i="2" s="1"/>
  <c r="O287" i="1"/>
  <c r="G45" i="2" s="1"/>
  <c r="F291" i="1"/>
  <c r="G291" i="1" s="1"/>
  <c r="H291" i="1"/>
  <c r="I291" i="1" s="1"/>
  <c r="J291" i="1"/>
  <c r="K291" i="1"/>
  <c r="L291" i="1" s="1"/>
  <c r="F292" i="1"/>
  <c r="G292" i="1" s="1"/>
  <c r="H292" i="1"/>
  <c r="I292" i="1"/>
  <c r="J292" i="1"/>
  <c r="K292" i="1"/>
  <c r="F293" i="1"/>
  <c r="G293" i="1"/>
  <c r="H293" i="1"/>
  <c r="I293" i="1" s="1"/>
  <c r="J293" i="1"/>
  <c r="K293" i="1" s="1"/>
  <c r="F294" i="1"/>
  <c r="G294" i="1"/>
  <c r="H294" i="1"/>
  <c r="I294" i="1" s="1"/>
  <c r="J294" i="1"/>
  <c r="K294" i="1" s="1"/>
  <c r="N295" i="1"/>
  <c r="F46" i="2" s="1"/>
  <c r="O295" i="1"/>
  <c r="G46" i="2"/>
  <c r="F297" i="1"/>
  <c r="G297" i="1" s="1"/>
  <c r="H297" i="1"/>
  <c r="I297" i="1" s="1"/>
  <c r="J297" i="1"/>
  <c r="K297" i="1"/>
  <c r="F298" i="1"/>
  <c r="G298" i="1"/>
  <c r="H298" i="1"/>
  <c r="I298" i="1" s="1"/>
  <c r="I299" i="1" s="1"/>
  <c r="J298" i="1"/>
  <c r="K298" i="1" s="1"/>
  <c r="N299" i="1"/>
  <c r="F47" i="2" s="1"/>
  <c r="O299" i="1"/>
  <c r="G47" i="2" s="1"/>
  <c r="G301" i="1"/>
  <c r="I301" i="1"/>
  <c r="K301" i="1"/>
  <c r="G302" i="1"/>
  <c r="I302" i="1"/>
  <c r="K302" i="1"/>
  <c r="G303" i="1"/>
  <c r="I303" i="1"/>
  <c r="K303" i="1"/>
  <c r="G304" i="1"/>
  <c r="I304" i="1"/>
  <c r="K304" i="1"/>
  <c r="G305" i="1"/>
  <c r="I305" i="1"/>
  <c r="K305" i="1"/>
  <c r="G306" i="1"/>
  <c r="I306" i="1"/>
  <c r="K306" i="1"/>
  <c r="G307" i="1"/>
  <c r="I307" i="1"/>
  <c r="K307" i="1"/>
  <c r="G308" i="1"/>
  <c r="I308" i="1"/>
  <c r="K308" i="1"/>
  <c r="G309" i="1"/>
  <c r="I309" i="1"/>
  <c r="K309" i="1"/>
  <c r="G312" i="1"/>
  <c r="I312" i="1"/>
  <c r="K312" i="1"/>
  <c r="K317" i="1" s="1"/>
  <c r="G313" i="1"/>
  <c r="I313" i="1"/>
  <c r="K313" i="1"/>
  <c r="G314" i="1"/>
  <c r="I314" i="1"/>
  <c r="K314" i="1"/>
  <c r="G315" i="1"/>
  <c r="I315" i="1"/>
  <c r="K315" i="1"/>
  <c r="N317" i="1"/>
  <c r="F49" i="2" s="1"/>
  <c r="O317" i="1"/>
  <c r="G49" i="2" s="1"/>
  <c r="G320" i="1"/>
  <c r="I320" i="1"/>
  <c r="K320" i="1"/>
  <c r="G321" i="1"/>
  <c r="I321" i="1"/>
  <c r="K321" i="1"/>
  <c r="N323" i="1"/>
  <c r="F51" i="2" s="1"/>
  <c r="O323" i="1"/>
  <c r="G51" i="2" s="1"/>
  <c r="G325" i="1"/>
  <c r="I325" i="1"/>
  <c r="I327" i="1" s="1"/>
  <c r="K325" i="1"/>
  <c r="G326" i="1"/>
  <c r="I326" i="1"/>
  <c r="K326" i="1"/>
  <c r="N327" i="1"/>
  <c r="F52" i="2" s="1"/>
  <c r="O327" i="1"/>
  <c r="G52" i="2" s="1"/>
  <c r="G329" i="1"/>
  <c r="I329" i="1"/>
  <c r="K329" i="1"/>
  <c r="G330" i="1"/>
  <c r="I330" i="1"/>
  <c r="K330" i="1"/>
  <c r="G331" i="1"/>
  <c r="I331" i="1"/>
  <c r="K331" i="1"/>
  <c r="N332" i="1"/>
  <c r="F53" i="2" s="1"/>
  <c r="O332" i="1"/>
  <c r="G53" i="2" s="1"/>
  <c r="G334" i="1"/>
  <c r="I334" i="1"/>
  <c r="K334" i="1"/>
  <c r="G335" i="1"/>
  <c r="I335" i="1"/>
  <c r="K335" i="1"/>
  <c r="G336" i="1"/>
  <c r="I336" i="1"/>
  <c r="K336" i="1"/>
  <c r="G337" i="1"/>
  <c r="I337" i="1"/>
  <c r="K337" i="1"/>
  <c r="N338" i="1"/>
  <c r="F54" i="2" s="1"/>
  <c r="O338" i="1"/>
  <c r="G54" i="2" s="1"/>
  <c r="G340" i="1"/>
  <c r="I340" i="1"/>
  <c r="K340" i="1"/>
  <c r="G341" i="1"/>
  <c r="I341" i="1"/>
  <c r="K341" i="1"/>
  <c r="G342" i="1"/>
  <c r="I342" i="1"/>
  <c r="K342" i="1"/>
  <c r="G343" i="1"/>
  <c r="I343" i="1"/>
  <c r="K343" i="1"/>
  <c r="G344" i="1"/>
  <c r="I344" i="1"/>
  <c r="K344" i="1"/>
  <c r="N345" i="1"/>
  <c r="F55" i="2" s="1"/>
  <c r="O345" i="1"/>
  <c r="G55" i="2" s="1"/>
  <c r="I348" i="1"/>
  <c r="K348" i="1"/>
  <c r="G349" i="1"/>
  <c r="I349" i="1"/>
  <c r="K349" i="1"/>
  <c r="G350" i="1"/>
  <c r="I350" i="1"/>
  <c r="K350" i="1"/>
  <c r="N351" i="1"/>
  <c r="F56" i="2" s="1"/>
  <c r="O351" i="1"/>
  <c r="G56" i="2" s="1"/>
  <c r="G354" i="1"/>
  <c r="I354" i="1"/>
  <c r="K354" i="1"/>
  <c r="G355" i="1"/>
  <c r="I355" i="1"/>
  <c r="K355" i="1"/>
  <c r="G356" i="1"/>
  <c r="I356" i="1"/>
  <c r="K356" i="1"/>
  <c r="N357" i="1"/>
  <c r="F57" i="2" s="1"/>
  <c r="O357" i="1"/>
  <c r="I368" i="1"/>
  <c r="L368" i="1" s="1"/>
  <c r="P368" i="1" s="1"/>
  <c r="I369" i="1"/>
  <c r="L369" i="1" s="1"/>
  <c r="P369" i="1" s="1"/>
  <c r="I371" i="1"/>
  <c r="L371" i="1" s="1"/>
  <c r="P371" i="1" s="1"/>
  <c r="I372" i="1"/>
  <c r="L372" i="1" s="1"/>
  <c r="P372" i="1" s="1"/>
  <c r="I373" i="1"/>
  <c r="L373" i="1" s="1"/>
  <c r="P373" i="1" s="1"/>
  <c r="I375" i="1"/>
  <c r="L375" i="1" s="1"/>
  <c r="P375" i="1" s="1"/>
  <c r="I376" i="1"/>
  <c r="L376" i="1" s="1"/>
  <c r="P376" i="1" s="1"/>
  <c r="I377" i="1"/>
  <c r="L377" i="1" s="1"/>
  <c r="P377" i="1" s="1"/>
  <c r="I378" i="1"/>
  <c r="L378" i="1" s="1"/>
  <c r="P378" i="1" s="1"/>
  <c r="I380" i="1"/>
  <c r="L380" i="1" s="1"/>
  <c r="P380" i="1" s="1"/>
  <c r="I381" i="1"/>
  <c r="L381" i="1" s="1"/>
  <c r="P381" i="1" s="1"/>
  <c r="N383" i="1"/>
  <c r="F58" i="2" s="1"/>
  <c r="G387" i="1"/>
  <c r="I387" i="1"/>
  <c r="K387" i="1"/>
  <c r="G388" i="1"/>
  <c r="I388" i="1"/>
  <c r="K388" i="1"/>
  <c r="G389" i="1"/>
  <c r="I389" i="1"/>
  <c r="K389" i="1"/>
  <c r="G391" i="1"/>
  <c r="I391" i="1"/>
  <c r="K391" i="1"/>
  <c r="G392" i="1"/>
  <c r="I392" i="1"/>
  <c r="K392" i="1"/>
  <c r="G394" i="1"/>
  <c r="I394" i="1"/>
  <c r="K394" i="1"/>
  <c r="G395" i="1"/>
  <c r="I395" i="1"/>
  <c r="K395" i="1"/>
  <c r="N397" i="1"/>
  <c r="F59" i="2" s="1"/>
  <c r="O397" i="1"/>
  <c r="G59" i="2" s="1"/>
  <c r="G401" i="1"/>
  <c r="I401" i="1"/>
  <c r="K401" i="1"/>
  <c r="G402" i="1"/>
  <c r="I402" i="1"/>
  <c r="K402" i="1"/>
  <c r="G403" i="1"/>
  <c r="I403" i="1"/>
  <c r="K403" i="1"/>
  <c r="G404" i="1"/>
  <c r="I404" i="1"/>
  <c r="K404" i="1"/>
  <c r="G405" i="1"/>
  <c r="I405" i="1"/>
  <c r="K405" i="1"/>
  <c r="G406" i="1"/>
  <c r="I406" i="1"/>
  <c r="K406" i="1"/>
  <c r="G407" i="1"/>
  <c r="I407" i="1"/>
  <c r="K407" i="1"/>
  <c r="G408" i="1"/>
  <c r="I408" i="1"/>
  <c r="K408" i="1"/>
  <c r="G411" i="1"/>
  <c r="I411" i="1"/>
  <c r="K411" i="1"/>
  <c r="G412" i="1"/>
  <c r="I412" i="1"/>
  <c r="K412" i="1"/>
  <c r="G413" i="1"/>
  <c r="I413" i="1"/>
  <c r="K413" i="1"/>
  <c r="G414" i="1"/>
  <c r="I414" i="1"/>
  <c r="K414" i="1"/>
  <c r="G415" i="1"/>
  <c r="I415" i="1"/>
  <c r="K415" i="1"/>
  <c r="G416" i="1"/>
  <c r="I416" i="1"/>
  <c r="K416" i="1"/>
  <c r="G417" i="1"/>
  <c r="I417" i="1"/>
  <c r="K417" i="1"/>
  <c r="G418" i="1"/>
  <c r="I418" i="1"/>
  <c r="K418" i="1"/>
  <c r="L418" i="1" s="1"/>
  <c r="N419" i="1"/>
  <c r="F60" i="2" s="1"/>
  <c r="L423" i="1"/>
  <c r="P423" i="1" s="1"/>
  <c r="L424" i="1"/>
  <c r="P424" i="1" s="1"/>
  <c r="L425" i="1"/>
  <c r="L426" i="1"/>
  <c r="L427" i="1"/>
  <c r="P427" i="1" s="1"/>
  <c r="L428" i="1"/>
  <c r="P428" i="1" s="1"/>
  <c r="L429" i="1"/>
  <c r="P429" i="1" s="1"/>
  <c r="L430" i="1"/>
  <c r="P430" i="1" s="1"/>
  <c r="L431" i="1"/>
  <c r="P431" i="1" s="1"/>
  <c r="N433" i="1"/>
  <c r="F61" i="2" s="1"/>
  <c r="O433" i="1"/>
  <c r="G61" i="2" s="1"/>
  <c r="I435" i="1"/>
  <c r="L435" i="1" s="1"/>
  <c r="I436" i="1"/>
  <c r="L436" i="1" s="1"/>
  <c r="P436" i="1" s="1"/>
  <c r="I437" i="1"/>
  <c r="L437" i="1" s="1"/>
  <c r="P437" i="1" s="1"/>
  <c r="N439" i="1"/>
  <c r="F62" i="2"/>
  <c r="O439" i="1"/>
  <c r="G62" i="2" s="1"/>
  <c r="I441" i="1"/>
  <c r="L441" i="1" s="1"/>
  <c r="P441" i="1" s="1"/>
  <c r="I442" i="1"/>
  <c r="L442" i="1" s="1"/>
  <c r="P442" i="1" s="1"/>
  <c r="I443" i="1"/>
  <c r="L443" i="1" s="1"/>
  <c r="I444" i="1"/>
  <c r="L444" i="1" s="1"/>
  <c r="P444" i="1" s="1"/>
  <c r="I445" i="1"/>
  <c r="L445" i="1" s="1"/>
  <c r="P445" i="1" s="1"/>
  <c r="I446" i="1"/>
  <c r="L446" i="1" s="1"/>
  <c r="P446" i="1" s="1"/>
  <c r="I447" i="1"/>
  <c r="L447" i="1" s="1"/>
  <c r="N448" i="1"/>
  <c r="F63" i="2" s="1"/>
  <c r="O448" i="1"/>
  <c r="G63" i="2" s="1"/>
  <c r="I450" i="1"/>
  <c r="L450" i="1"/>
  <c r="P450" i="1" s="1"/>
  <c r="I451" i="1"/>
  <c r="L451" i="1" s="1"/>
  <c r="P451" i="1" s="1"/>
  <c r="I452" i="1"/>
  <c r="L452" i="1" s="1"/>
  <c r="P452" i="1" s="1"/>
  <c r="I453" i="1"/>
  <c r="L453" i="1" s="1"/>
  <c r="P453" i="1" s="1"/>
  <c r="I454" i="1"/>
  <c r="L454" i="1" s="1"/>
  <c r="I455" i="1"/>
  <c r="L455" i="1" s="1"/>
  <c r="I456" i="1"/>
  <c r="L456" i="1" s="1"/>
  <c r="P456" i="1" s="1"/>
  <c r="I457" i="1"/>
  <c r="I458" i="1"/>
  <c r="L458" i="1" s="1"/>
  <c r="P458" i="1" s="1"/>
  <c r="N460" i="1"/>
  <c r="F64" i="2" s="1"/>
  <c r="O460" i="1"/>
  <c r="G64" i="2" s="1"/>
  <c r="K462" i="1"/>
  <c r="I462" i="1"/>
  <c r="G462" i="1"/>
  <c r="K463" i="1"/>
  <c r="I463" i="1"/>
  <c r="G463" i="1"/>
  <c r="K464" i="1"/>
  <c r="I464" i="1"/>
  <c r="G464" i="1"/>
  <c r="K465" i="1"/>
  <c r="I465" i="1"/>
  <c r="G465" i="1"/>
  <c r="K466" i="1"/>
  <c r="I466" i="1"/>
  <c r="G466" i="1"/>
  <c r="K467" i="1"/>
  <c r="I467" i="1"/>
  <c r="G467" i="1"/>
  <c r="N469" i="1"/>
  <c r="F65" i="2" s="1"/>
  <c r="O469" i="1"/>
  <c r="G65" i="2"/>
  <c r="K471" i="1"/>
  <c r="I471" i="1"/>
  <c r="G471" i="1"/>
  <c r="K472" i="1"/>
  <c r="I472" i="1"/>
  <c r="G472" i="1"/>
  <c r="K473" i="1"/>
  <c r="I473" i="1"/>
  <c r="G473" i="1"/>
  <c r="K474" i="1"/>
  <c r="I474" i="1"/>
  <c r="G474" i="1"/>
  <c r="L474" i="1" s="1"/>
  <c r="P474" i="1" s="1"/>
  <c r="N476" i="1"/>
  <c r="F66" i="2" s="1"/>
  <c r="O476" i="1"/>
  <c r="G66" i="2" s="1"/>
  <c r="K480" i="1"/>
  <c r="I480" i="1"/>
  <c r="G480" i="1"/>
  <c r="K481" i="1"/>
  <c r="I481" i="1"/>
  <c r="G481" i="1"/>
  <c r="K482" i="1"/>
  <c r="I482" i="1"/>
  <c r="G482" i="1"/>
  <c r="K483" i="1"/>
  <c r="I483" i="1"/>
  <c r="G483" i="1"/>
  <c r="N485" i="1"/>
  <c r="F67" i="2" s="1"/>
  <c r="O485" i="1"/>
  <c r="G67" i="2" s="1"/>
  <c r="K488" i="1"/>
  <c r="I488" i="1"/>
  <c r="G488" i="1"/>
  <c r="K489" i="1"/>
  <c r="I489" i="1"/>
  <c r="G489" i="1"/>
  <c r="K490" i="1"/>
  <c r="I490" i="1"/>
  <c r="G490" i="1"/>
  <c r="K492" i="1"/>
  <c r="L492" i="1" s="1"/>
  <c r="O492" i="1" s="1"/>
  <c r="I492" i="1"/>
  <c r="G492" i="1"/>
  <c r="K493" i="1"/>
  <c r="I493" i="1"/>
  <c r="G493" i="1"/>
  <c r="K494" i="1"/>
  <c r="I494" i="1"/>
  <c r="G494" i="1"/>
  <c r="K496" i="1"/>
  <c r="I496" i="1"/>
  <c r="G496" i="1"/>
  <c r="K497" i="1"/>
  <c r="I497" i="1"/>
  <c r="G497" i="1"/>
  <c r="K498" i="1"/>
  <c r="I498" i="1"/>
  <c r="G498" i="1"/>
  <c r="K499" i="1"/>
  <c r="I499" i="1"/>
  <c r="G499" i="1"/>
  <c r="K500" i="1"/>
  <c r="I500" i="1"/>
  <c r="G500" i="1"/>
  <c r="K501" i="1"/>
  <c r="I501" i="1"/>
  <c r="G501" i="1"/>
  <c r="K502" i="1"/>
  <c r="I502" i="1"/>
  <c r="G502" i="1"/>
  <c r="K504" i="1"/>
  <c r="I504" i="1"/>
  <c r="G504" i="1"/>
  <c r="K505" i="1"/>
  <c r="I505" i="1"/>
  <c r="G505" i="1"/>
  <c r="K506" i="1"/>
  <c r="I506" i="1"/>
  <c r="G506" i="1"/>
  <c r="K508" i="1"/>
  <c r="I508" i="1"/>
  <c r="G508" i="1"/>
  <c r="K509" i="1"/>
  <c r="I509" i="1"/>
  <c r="G509" i="1"/>
  <c r="K510" i="1"/>
  <c r="I510" i="1"/>
  <c r="G510" i="1"/>
  <c r="K511" i="1"/>
  <c r="I511" i="1"/>
  <c r="G511" i="1"/>
  <c r="L511" i="1"/>
  <c r="P511" i="1" s="1"/>
  <c r="K513" i="1"/>
  <c r="I513" i="1"/>
  <c r="G513" i="1"/>
  <c r="K514" i="1"/>
  <c r="I514" i="1"/>
  <c r="G514" i="1"/>
  <c r="K516" i="1"/>
  <c r="I516" i="1"/>
  <c r="G516" i="1"/>
  <c r="K517" i="1"/>
  <c r="I517" i="1"/>
  <c r="G517" i="1"/>
  <c r="K519" i="1"/>
  <c r="I519" i="1"/>
  <c r="G519" i="1"/>
  <c r="K520" i="1"/>
  <c r="I520" i="1"/>
  <c r="G520" i="1"/>
  <c r="K521" i="1"/>
  <c r="I521" i="1"/>
  <c r="G521" i="1"/>
  <c r="K522" i="1"/>
  <c r="I522" i="1"/>
  <c r="G522" i="1"/>
  <c r="K523" i="1"/>
  <c r="I523" i="1"/>
  <c r="G523" i="1"/>
  <c r="K524" i="1"/>
  <c r="I524" i="1"/>
  <c r="G524" i="1"/>
  <c r="K525" i="1"/>
  <c r="I525" i="1"/>
  <c r="G525" i="1"/>
  <c r="K526" i="1"/>
  <c r="I526" i="1"/>
  <c r="G526" i="1"/>
  <c r="K527" i="1"/>
  <c r="I527" i="1"/>
  <c r="G527" i="1"/>
  <c r="K528" i="1"/>
  <c r="I528" i="1"/>
  <c r="G528" i="1"/>
  <c r="L528" i="1"/>
  <c r="P528" i="1" s="1"/>
  <c r="K529" i="1"/>
  <c r="I529" i="1"/>
  <c r="G529" i="1"/>
  <c r="K531" i="1"/>
  <c r="I531" i="1"/>
  <c r="G531" i="1"/>
  <c r="K534" i="1"/>
  <c r="I534" i="1"/>
  <c r="G534" i="1"/>
  <c r="K535" i="1"/>
  <c r="I535" i="1"/>
  <c r="G535" i="1"/>
  <c r="K536" i="1"/>
  <c r="I536" i="1"/>
  <c r="G536" i="1"/>
  <c r="K537" i="1"/>
  <c r="I537" i="1"/>
  <c r="G537" i="1"/>
  <c r="K538" i="1"/>
  <c r="I538" i="1"/>
  <c r="G538" i="1"/>
  <c r="K539" i="1"/>
  <c r="I539" i="1"/>
  <c r="G539" i="1"/>
  <c r="K540" i="1"/>
  <c r="I540" i="1"/>
  <c r="G540" i="1"/>
  <c r="K541" i="1"/>
  <c r="I541" i="1"/>
  <c r="G541" i="1"/>
  <c r="K542" i="1"/>
  <c r="I542" i="1"/>
  <c r="G542" i="1"/>
  <c r="K543" i="1"/>
  <c r="I543" i="1"/>
  <c r="G543" i="1"/>
  <c r="K544" i="1"/>
  <c r="I544" i="1"/>
  <c r="G544" i="1"/>
  <c r="K545" i="1"/>
  <c r="I545" i="1"/>
  <c r="G545" i="1"/>
  <c r="K546" i="1"/>
  <c r="I546" i="1"/>
  <c r="G546" i="1"/>
  <c r="K547" i="1"/>
  <c r="I547" i="1"/>
  <c r="G547" i="1"/>
  <c r="N549" i="1"/>
  <c r="F68" i="2"/>
  <c r="K552" i="1"/>
  <c r="I552" i="1"/>
  <c r="G552" i="1"/>
  <c r="K554" i="1"/>
  <c r="I554" i="1"/>
  <c r="G554" i="1"/>
  <c r="K555" i="1"/>
  <c r="I555" i="1"/>
  <c r="G555" i="1"/>
  <c r="K557" i="1"/>
  <c r="I557" i="1"/>
  <c r="G557" i="1"/>
  <c r="K558" i="1"/>
  <c r="I558" i="1"/>
  <c r="G558" i="1"/>
  <c r="K560" i="1"/>
  <c r="I560" i="1"/>
  <c r="G560" i="1"/>
  <c r="K561" i="1"/>
  <c r="I561" i="1"/>
  <c r="G561" i="1"/>
  <c r="K562" i="1"/>
  <c r="I562" i="1"/>
  <c r="G562" i="1"/>
  <c r="K564" i="1"/>
  <c r="I564" i="1"/>
  <c r="G564" i="1"/>
  <c r="K566" i="1"/>
  <c r="I566" i="1"/>
  <c r="G566" i="1"/>
  <c r="K567" i="1"/>
  <c r="I567" i="1"/>
  <c r="G567" i="1"/>
  <c r="K569" i="1"/>
  <c r="I569" i="1"/>
  <c r="G569" i="1"/>
  <c r="K570" i="1"/>
  <c r="I570" i="1"/>
  <c r="G570" i="1"/>
  <c r="K571" i="1"/>
  <c r="I571" i="1"/>
  <c r="G571" i="1"/>
  <c r="K573" i="1"/>
  <c r="I573" i="1"/>
  <c r="G573" i="1"/>
  <c r="K574" i="1"/>
  <c r="I574" i="1"/>
  <c r="G574" i="1"/>
  <c r="K575" i="1"/>
  <c r="I575" i="1"/>
  <c r="G575" i="1"/>
  <c r="K577" i="1"/>
  <c r="I577" i="1"/>
  <c r="G577" i="1"/>
  <c r="K578" i="1"/>
  <c r="I578" i="1"/>
  <c r="G578" i="1"/>
  <c r="K579" i="1"/>
  <c r="I579" i="1"/>
  <c r="G579" i="1"/>
  <c r="K580" i="1"/>
  <c r="I580" i="1"/>
  <c r="G580" i="1"/>
  <c r="K581" i="1"/>
  <c r="I581" i="1"/>
  <c r="G581" i="1"/>
  <c r="I584" i="1"/>
  <c r="I599" i="1" s="1"/>
  <c r="K584" i="1"/>
  <c r="K599" i="1" s="1"/>
  <c r="L586" i="1"/>
  <c r="P586" i="1" s="1"/>
  <c r="L587" i="1"/>
  <c r="P587" i="1" s="1"/>
  <c r="L588" i="1"/>
  <c r="P588" i="1" s="1"/>
  <c r="L589" i="1"/>
  <c r="P589" i="1" s="1"/>
  <c r="L590" i="1"/>
  <c r="P590" i="1" s="1"/>
  <c r="L591" i="1"/>
  <c r="L592" i="1"/>
  <c r="L593" i="1"/>
  <c r="P593" i="1" s="1"/>
  <c r="L594" i="1"/>
  <c r="P594" i="1" s="1"/>
  <c r="L595" i="1"/>
  <c r="P595" i="1" s="1"/>
  <c r="L596" i="1"/>
  <c r="P596" i="1" s="1"/>
  <c r="L597" i="1"/>
  <c r="P597" i="1" s="1"/>
  <c r="N599" i="1"/>
  <c r="F70" i="2"/>
  <c r="O599" i="1"/>
  <c r="G70" i="2" s="1"/>
  <c r="L601" i="1"/>
  <c r="P601" i="1" s="1"/>
  <c r="L602" i="1"/>
  <c r="P602" i="1" s="1"/>
  <c r="L603" i="1"/>
  <c r="P603" i="1" s="1"/>
  <c r="L604" i="1"/>
  <c r="P604" i="1" s="1"/>
  <c r="L605" i="1"/>
  <c r="P605" i="1" s="1"/>
  <c r="L606" i="1"/>
  <c r="P606" i="1" s="1"/>
  <c r="L607" i="1"/>
  <c r="L608" i="1"/>
  <c r="L609" i="1"/>
  <c r="P609" i="1" s="1"/>
  <c r="L610" i="1"/>
  <c r="P610" i="1" s="1"/>
  <c r="L611" i="1"/>
  <c r="L612" i="1"/>
  <c r="P612" i="1" s="1"/>
  <c r="L613" i="1"/>
  <c r="P613" i="1" s="1"/>
  <c r="N615" i="1"/>
  <c r="F71" i="2" s="1"/>
  <c r="O615" i="1"/>
  <c r="G71" i="2" s="1"/>
  <c r="L617" i="1"/>
  <c r="L618" i="1"/>
  <c r="L619" i="1"/>
  <c r="O619" i="1" s="1"/>
  <c r="P619" i="1" s="1"/>
  <c r="N620" i="1"/>
  <c r="F72" i="2" s="1"/>
  <c r="O617" i="1"/>
  <c r="P617" i="1" s="1"/>
  <c r="O618" i="1"/>
  <c r="P618" i="1" s="1"/>
  <c r="L813" i="1"/>
  <c r="L814" i="1"/>
  <c r="L815" i="1"/>
  <c r="L816" i="1"/>
  <c r="N816" i="1" s="1"/>
  <c r="N815" i="1"/>
  <c r="L818" i="1"/>
  <c r="N818" i="1" s="1"/>
  <c r="L819" i="1"/>
  <c r="L821" i="1"/>
  <c r="P821" i="1" s="1"/>
  <c r="H92" i="2" s="1"/>
  <c r="F92" i="2"/>
  <c r="H100" i="22" s="1"/>
  <c r="L823" i="1"/>
  <c r="D93" i="2" s="1"/>
  <c r="D101" i="22" s="1"/>
  <c r="L825" i="1"/>
  <c r="D94" i="2" s="1"/>
  <c r="D102" i="22" s="1"/>
  <c r="F94" i="2"/>
  <c r="H102" i="22" s="1"/>
  <c r="L826" i="1"/>
  <c r="D95" i="2" s="1"/>
  <c r="D103" i="22" s="1"/>
  <c r="F95" i="2"/>
  <c r="H103" i="22" s="1"/>
  <c r="J103" i="22"/>
  <c r="L827" i="1"/>
  <c r="F96" i="2"/>
  <c r="H104" i="22" s="1"/>
  <c r="L828" i="1"/>
  <c r="D97" i="2" s="1"/>
  <c r="D105" i="22" s="1"/>
  <c r="L831" i="1"/>
  <c r="L832" i="1"/>
  <c r="L833" i="1"/>
  <c r="N833" i="1" s="1"/>
  <c r="F99" i="2" s="1"/>
  <c r="L836" i="1"/>
  <c r="P836" i="1" s="1"/>
  <c r="L837" i="1"/>
  <c r="O837" i="1" s="1"/>
  <c r="O838" i="1" s="1"/>
  <c r="G100" i="2" s="1"/>
  <c r="G101" i="2" s="1"/>
  <c r="N838" i="1"/>
  <c r="F100" i="2" s="1"/>
  <c r="F286" i="1"/>
  <c r="G286" i="1" s="1"/>
  <c r="H286" i="1"/>
  <c r="I286" i="1" s="1"/>
  <c r="J286" i="1"/>
  <c r="K286" i="1" s="1"/>
  <c r="F104" i="2"/>
  <c r="G104" i="2"/>
  <c r="G105" i="2"/>
  <c r="L851" i="1"/>
  <c r="N851" i="1" s="1"/>
  <c r="G107" i="2"/>
  <c r="F25" i="22"/>
  <c r="F95" i="22"/>
  <c r="F81" i="22"/>
  <c r="F47" i="22"/>
  <c r="F109" i="22"/>
  <c r="F115" i="22"/>
  <c r="D34" i="23"/>
  <c r="D35" i="23"/>
  <c r="A43" i="23" s="1"/>
  <c r="D5" i="23"/>
  <c r="D37" i="23" s="1"/>
  <c r="D43" i="23"/>
  <c r="R20" i="22"/>
  <c r="R21" i="22"/>
  <c r="R22" i="22"/>
  <c r="R23" i="22"/>
  <c r="R24" i="22"/>
  <c r="R25" i="22"/>
  <c r="R26" i="22"/>
  <c r="R27" i="22"/>
  <c r="R28" i="22"/>
  <c r="R29" i="22"/>
  <c r="R30" i="22"/>
  <c r="R31" i="22"/>
  <c r="R32" i="22"/>
  <c r="R33" i="22"/>
  <c r="R34" i="22"/>
  <c r="R35" i="22"/>
  <c r="R36" i="22"/>
  <c r="R37" i="22"/>
  <c r="R38" i="22"/>
  <c r="R39" i="22"/>
  <c r="R40" i="22"/>
  <c r="R41" i="22"/>
  <c r="R42" i="22"/>
  <c r="R43" i="22"/>
  <c r="R47" i="22"/>
  <c r="R48" i="22"/>
  <c r="R49" i="22"/>
  <c r="R50" i="22"/>
  <c r="R51" i="22"/>
  <c r="R52" i="22"/>
  <c r="R53" i="22"/>
  <c r="R54" i="22"/>
  <c r="R55" i="22"/>
  <c r="R56" i="22"/>
  <c r="R57" i="22"/>
  <c r="R58" i="22"/>
  <c r="R59" i="22"/>
  <c r="R60" i="22"/>
  <c r="R61" i="22"/>
  <c r="R62" i="22"/>
  <c r="R63" i="22"/>
  <c r="R64" i="22"/>
  <c r="R65" i="22"/>
  <c r="R66" i="22"/>
  <c r="R67" i="22"/>
  <c r="R68" i="22"/>
  <c r="R69" i="22"/>
  <c r="R70" i="22"/>
  <c r="R71" i="22"/>
  <c r="R72" i="22"/>
  <c r="R73" i="22"/>
  <c r="R74" i="22"/>
  <c r="R75" i="22"/>
  <c r="R76" i="22"/>
  <c r="R77" i="22"/>
  <c r="R81" i="22"/>
  <c r="R86" i="22"/>
  <c r="R87" i="22"/>
  <c r="R88" i="22"/>
  <c r="R89" i="22"/>
  <c r="R90" i="22"/>
  <c r="R91" i="22"/>
  <c r="R92" i="22"/>
  <c r="R93" i="22"/>
  <c r="R94" i="22"/>
  <c r="R95" i="22"/>
  <c r="R96" i="22"/>
  <c r="R108" i="22"/>
  <c r="R109" i="22"/>
  <c r="R110" i="22"/>
  <c r="R113" i="22"/>
  <c r="R114" i="22"/>
  <c r="R115" i="22"/>
  <c r="R117" i="22"/>
  <c r="D11" i="22"/>
  <c r="A37" i="23"/>
  <c r="K11" i="23"/>
  <c r="K20" i="23" s="1"/>
  <c r="K25" i="23"/>
  <c r="C25" i="23"/>
  <c r="C22" i="23"/>
  <c r="C23" i="23" s="1"/>
  <c r="C20" i="23"/>
  <c r="D10" i="23"/>
  <c r="C9" i="23"/>
  <c r="E7" i="23"/>
  <c r="B129" i="22"/>
  <c r="F82" i="22"/>
  <c r="F16" i="22"/>
  <c r="D10" i="22"/>
  <c r="A10" i="22"/>
  <c r="D8" i="22"/>
  <c r="D6" i="22"/>
  <c r="A40" i="23"/>
  <c r="F11" i="23"/>
  <c r="F23" i="23" s="1"/>
  <c r="E11" i="23"/>
  <c r="J11" i="23"/>
  <c r="J19" i="23" s="1"/>
  <c r="J27" i="23" s="1"/>
  <c r="G11" i="23"/>
  <c r="G25" i="23" s="1"/>
  <c r="I11" i="23"/>
  <c r="I22" i="23" s="1"/>
  <c r="K22" i="23"/>
  <c r="K23" i="23"/>
  <c r="D11" i="23"/>
  <c r="D19" i="23" s="1"/>
  <c r="D27" i="23" s="1"/>
  <c r="K19" i="23"/>
  <c r="K27" i="23" s="1"/>
  <c r="G22" i="23"/>
  <c r="I19" i="23"/>
  <c r="I27" i="23" s="1"/>
  <c r="I23" i="23"/>
  <c r="J25" i="23"/>
  <c r="I25" i="23"/>
  <c r="D46" i="23"/>
  <c r="D129" i="22"/>
  <c r="D23" i="23"/>
  <c r="P454" i="1"/>
  <c r="P455" i="1"/>
  <c r="N29" i="7"/>
  <c r="E11" i="1" s="1"/>
  <c r="F64" i="7"/>
  <c r="P18" i="1"/>
  <c r="K22" i="1"/>
  <c r="P21" i="1"/>
  <c r="G22" i="1"/>
  <c r="P30" i="1"/>
  <c r="G49" i="1"/>
  <c r="I49" i="1"/>
  <c r="K49" i="1"/>
  <c r="G60" i="1"/>
  <c r="G66" i="1"/>
  <c r="P192" i="1"/>
  <c r="N206" i="1"/>
  <c r="O206" i="1"/>
  <c r="P243" i="1"/>
  <c r="P255" i="1"/>
  <c r="P268" i="1"/>
  <c r="G269" i="1"/>
  <c r="K269" i="1"/>
  <c r="G383" i="1"/>
  <c r="K383" i="1"/>
  <c r="O383" i="1"/>
  <c r="P425" i="1"/>
  <c r="P426" i="1"/>
  <c r="G433" i="1"/>
  <c r="K433" i="1"/>
  <c r="G439" i="1"/>
  <c r="K439" i="1"/>
  <c r="G448" i="1"/>
  <c r="K448" i="1"/>
  <c r="G460" i="1"/>
  <c r="K460" i="1"/>
  <c r="P591" i="1"/>
  <c r="P592" i="1"/>
  <c r="G599" i="1"/>
  <c r="G615" i="1"/>
  <c r="I620" i="1"/>
  <c r="K620" i="1"/>
  <c r="G620" i="1"/>
  <c r="P711" i="1"/>
  <c r="P712" i="1"/>
  <c r="P713" i="1"/>
  <c r="P715" i="1"/>
  <c r="P720" i="1"/>
  <c r="P721" i="1"/>
  <c r="G725" i="1"/>
  <c r="I725" i="1"/>
  <c r="G730" i="1"/>
  <c r="I730" i="1"/>
  <c r="K730" i="1"/>
  <c r="G750" i="1"/>
  <c r="I750" i="1"/>
  <c r="G785" i="1"/>
  <c r="G793" i="1"/>
  <c r="P803" i="1"/>
  <c r="G805" i="1"/>
  <c r="I805" i="1"/>
  <c r="G834" i="1"/>
  <c r="O834" i="1"/>
  <c r="O840" i="1" s="1"/>
  <c r="G838" i="1"/>
  <c r="C2" i="2"/>
  <c r="C4" i="22" s="1"/>
  <c r="I39" i="2"/>
  <c r="I40" i="2"/>
  <c r="I41" i="2"/>
  <c r="I42" i="2"/>
  <c r="J42" i="2"/>
  <c r="I43" i="2"/>
  <c r="I44" i="2"/>
  <c r="B58" i="2"/>
  <c r="B59" i="2"/>
  <c r="B60" i="2"/>
  <c r="I74" i="2"/>
  <c r="I75" i="2"/>
  <c r="I86" i="2"/>
  <c r="I88" i="2"/>
  <c r="I102" i="2"/>
  <c r="E7" i="19"/>
  <c r="E8" i="19"/>
  <c r="E9" i="19"/>
  <c r="E10" i="19"/>
  <c r="E11" i="19"/>
  <c r="E12" i="19"/>
  <c r="E13" i="19"/>
  <c r="H7" i="19"/>
  <c r="M7" i="19"/>
  <c r="R7" i="19"/>
  <c r="H8" i="19"/>
  <c r="M8" i="19"/>
  <c r="R8" i="19"/>
  <c r="H9" i="19"/>
  <c r="M9" i="19"/>
  <c r="R9" i="19"/>
  <c r="H10" i="19"/>
  <c r="M10" i="19"/>
  <c r="R10" i="19"/>
  <c r="H11" i="19"/>
  <c r="M11" i="19"/>
  <c r="R11" i="19"/>
  <c r="H12" i="19"/>
  <c r="M12" i="19"/>
  <c r="R12" i="19"/>
  <c r="H13" i="19"/>
  <c r="M13" i="19"/>
  <c r="R13" i="19"/>
  <c r="E18" i="19"/>
  <c r="H18" i="19"/>
  <c r="M18" i="19"/>
  <c r="R18" i="19"/>
  <c r="R19" i="19"/>
  <c r="R20" i="19"/>
  <c r="R21" i="19"/>
  <c r="R22" i="19"/>
  <c r="R23" i="19"/>
  <c r="R24" i="19"/>
  <c r="R25" i="19"/>
  <c r="R26" i="19"/>
  <c r="R27" i="19"/>
  <c r="E19" i="19"/>
  <c r="H19" i="19"/>
  <c r="M19" i="19"/>
  <c r="E20" i="19"/>
  <c r="H20" i="19"/>
  <c r="M20" i="19"/>
  <c r="E21" i="19"/>
  <c r="H21" i="19"/>
  <c r="M21" i="19"/>
  <c r="E22" i="19"/>
  <c r="H22" i="19"/>
  <c r="M22" i="19"/>
  <c r="E23" i="19"/>
  <c r="H23" i="19"/>
  <c r="M23" i="19"/>
  <c r="E24" i="19"/>
  <c r="H24" i="19"/>
  <c r="M24" i="19"/>
  <c r="E25" i="19"/>
  <c r="H25" i="19"/>
  <c r="M25" i="19"/>
  <c r="E26" i="19"/>
  <c r="H26" i="19"/>
  <c r="M26" i="19"/>
  <c r="E27" i="19"/>
  <c r="H27" i="19"/>
  <c r="M27" i="19"/>
  <c r="E32" i="19"/>
  <c r="H32" i="19"/>
  <c r="M32" i="19"/>
  <c r="R32" i="19"/>
  <c r="E33" i="19"/>
  <c r="E34" i="19"/>
  <c r="E35" i="19"/>
  <c r="E36" i="19"/>
  <c r="E37" i="19"/>
  <c r="E38" i="19"/>
  <c r="E39" i="19"/>
  <c r="E40" i="19"/>
  <c r="E41" i="19"/>
  <c r="H33" i="19"/>
  <c r="M33" i="19"/>
  <c r="R33" i="19"/>
  <c r="H34" i="19"/>
  <c r="M34" i="19"/>
  <c r="R34" i="19"/>
  <c r="H35" i="19"/>
  <c r="M35" i="19"/>
  <c r="R35" i="19"/>
  <c r="H36" i="19"/>
  <c r="M36" i="19"/>
  <c r="R36" i="19"/>
  <c r="H37" i="19"/>
  <c r="M37" i="19"/>
  <c r="R37" i="19"/>
  <c r="H38" i="19"/>
  <c r="M38" i="19"/>
  <c r="R38" i="19"/>
  <c r="H39" i="19"/>
  <c r="M39" i="19"/>
  <c r="R39" i="19"/>
  <c r="H40" i="19"/>
  <c r="M40" i="19"/>
  <c r="R40" i="19"/>
  <c r="H41" i="19"/>
  <c r="M41" i="19"/>
  <c r="R41" i="19"/>
  <c r="E46" i="19"/>
  <c r="H46" i="19"/>
  <c r="M46" i="19"/>
  <c r="R46" i="19"/>
  <c r="R47" i="19"/>
  <c r="R48" i="19"/>
  <c r="R49" i="19"/>
  <c r="R50" i="19"/>
  <c r="R51" i="19"/>
  <c r="R52" i="19"/>
  <c r="R53" i="19"/>
  <c r="R54" i="19"/>
  <c r="R55" i="19"/>
  <c r="E47" i="19"/>
  <c r="H47" i="19"/>
  <c r="M47" i="19"/>
  <c r="E48" i="19"/>
  <c r="H48" i="19"/>
  <c r="M48" i="19"/>
  <c r="E49" i="19"/>
  <c r="H49" i="19"/>
  <c r="M49" i="19"/>
  <c r="E50" i="19"/>
  <c r="H50" i="19"/>
  <c r="M50" i="19"/>
  <c r="E51" i="19"/>
  <c r="H51" i="19"/>
  <c r="M51" i="19"/>
  <c r="E52" i="19"/>
  <c r="H52" i="19"/>
  <c r="M52" i="19"/>
  <c r="E53" i="19"/>
  <c r="H53" i="19"/>
  <c r="M53" i="19"/>
  <c r="E54" i="19"/>
  <c r="H54" i="19"/>
  <c r="M54" i="19"/>
  <c r="E55" i="19"/>
  <c r="H55" i="19"/>
  <c r="M55" i="19"/>
  <c r="E60" i="19"/>
  <c r="H60" i="19"/>
  <c r="M60" i="19"/>
  <c r="M66" i="19" s="1"/>
  <c r="R60" i="19"/>
  <c r="E61" i="19"/>
  <c r="H61" i="19"/>
  <c r="M61" i="19"/>
  <c r="R61" i="19"/>
  <c r="E62" i="19"/>
  <c r="H62" i="19"/>
  <c r="M62" i="19"/>
  <c r="R62" i="19"/>
  <c r="E63" i="19"/>
  <c r="H63" i="19"/>
  <c r="M63" i="19"/>
  <c r="R63" i="19"/>
  <c r="E64" i="19"/>
  <c r="H64" i="19"/>
  <c r="M64" i="19"/>
  <c r="R64" i="19"/>
  <c r="H5" i="16"/>
  <c r="H6" i="16"/>
  <c r="H7" i="16"/>
  <c r="H13" i="16"/>
  <c r="H14" i="16"/>
  <c r="H15" i="16"/>
  <c r="H16" i="16"/>
  <c r="H17" i="16"/>
  <c r="H18" i="16"/>
  <c r="H19" i="16"/>
  <c r="H20" i="16"/>
  <c r="H21" i="16"/>
  <c r="H22" i="16"/>
  <c r="H23" i="16"/>
  <c r="H26" i="16"/>
  <c r="H27" i="16"/>
  <c r="H28" i="16"/>
  <c r="H29" i="16"/>
  <c r="H30" i="16"/>
  <c r="H31" i="16"/>
  <c r="H34" i="16"/>
  <c r="H35" i="16"/>
  <c r="H36" i="16"/>
  <c r="H37" i="16"/>
  <c r="H51" i="16"/>
  <c r="I51" i="16" s="1"/>
  <c r="H54" i="16"/>
  <c r="H55" i="16"/>
  <c r="H56" i="16"/>
  <c r="H57" i="16"/>
  <c r="H58" i="16"/>
  <c r="H69" i="16"/>
  <c r="I69" i="16"/>
  <c r="K838" i="1"/>
  <c r="P814" i="1"/>
  <c r="P792" i="1"/>
  <c r="K66" i="1"/>
  <c r="P791" i="1"/>
  <c r="P790" i="1"/>
  <c r="I615" i="1"/>
  <c r="I60" i="1"/>
  <c r="P789" i="1"/>
  <c r="P611" i="1"/>
  <c r="P607" i="1"/>
  <c r="K60" i="1"/>
  <c r="I834" i="1"/>
  <c r="I793" i="1"/>
  <c r="I66" i="1"/>
  <c r="P33" i="1"/>
  <c r="K834" i="1"/>
  <c r="K793" i="1"/>
  <c r="P608" i="1"/>
  <c r="K805" i="1"/>
  <c r="I439" i="1"/>
  <c r="I838" i="1"/>
  <c r="K615" i="1"/>
  <c r="I433" i="1"/>
  <c r="P813" i="1"/>
  <c r="P788" i="1"/>
  <c r="K89" i="2"/>
  <c r="I89" i="2"/>
  <c r="J80" i="2"/>
  <c r="H9" i="16"/>
  <c r="I9" i="16" s="1"/>
  <c r="R66" i="19"/>
  <c r="P291" i="1"/>
  <c r="P818" i="1" l="1"/>
  <c r="K327" i="1"/>
  <c r="P837" i="1"/>
  <c r="L599" i="1"/>
  <c r="G177" i="1"/>
  <c r="K299" i="1"/>
  <c r="I224" i="1"/>
  <c r="L402" i="1"/>
  <c r="P402" i="1" s="1"/>
  <c r="G327" i="1"/>
  <c r="L327" i="1" s="1"/>
  <c r="L547" i="1"/>
  <c r="O547" i="1" s="1"/>
  <c r="K142" i="1"/>
  <c r="G163" i="1"/>
  <c r="I142" i="1"/>
  <c r="L756" i="1"/>
  <c r="P756" i="1" s="1"/>
  <c r="G299" i="1"/>
  <c r="P781" i="1"/>
  <c r="H114" i="22"/>
  <c r="P801" i="1"/>
  <c r="P805" i="1" s="1"/>
  <c r="H84" i="2" s="1"/>
  <c r="I84" i="2" s="1"/>
  <c r="G193" i="1"/>
  <c r="L129" i="1"/>
  <c r="P129" i="1" s="1"/>
  <c r="K310" i="1"/>
  <c r="O801" i="1"/>
  <c r="O805" i="1" s="1"/>
  <c r="G84" i="2" s="1"/>
  <c r="G203" i="1"/>
  <c r="K152" i="1"/>
  <c r="I357" i="1"/>
  <c r="L321" i="1"/>
  <c r="P321" i="1" s="1"/>
  <c r="L493" i="1"/>
  <c r="P493" i="1" s="1"/>
  <c r="H70" i="22"/>
  <c r="L417" i="1"/>
  <c r="O417" i="1" s="1"/>
  <c r="P417" i="1" s="1"/>
  <c r="L666" i="1"/>
  <c r="P666" i="1" s="1"/>
  <c r="K109" i="1"/>
  <c r="L545" i="1"/>
  <c r="L169" i="1"/>
  <c r="P169" i="1" s="1"/>
  <c r="I109" i="1"/>
  <c r="L126" i="1"/>
  <c r="K332" i="1"/>
  <c r="L758" i="1"/>
  <c r="P758" i="1" s="1"/>
  <c r="G152" i="1"/>
  <c r="L439" i="1"/>
  <c r="L769" i="1"/>
  <c r="P769" i="1" s="1"/>
  <c r="G345" i="1"/>
  <c r="L757" i="1"/>
  <c r="P757" i="1" s="1"/>
  <c r="K137" i="1"/>
  <c r="L543" i="1"/>
  <c r="P543" i="1" s="1"/>
  <c r="I121" i="1"/>
  <c r="L392" i="1"/>
  <c r="P392" i="1" s="1"/>
  <c r="K338" i="1"/>
  <c r="L628" i="1"/>
  <c r="P628" i="1" s="1"/>
  <c r="I448" i="1"/>
  <c r="L448" i="1" s="1"/>
  <c r="K750" i="1"/>
  <c r="L750" i="1" s="1"/>
  <c r="H41" i="22"/>
  <c r="I170" i="1"/>
  <c r="H60" i="22"/>
  <c r="K132" i="1"/>
  <c r="K114" i="1"/>
  <c r="L114" i="1" s="1"/>
  <c r="P825" i="1"/>
  <c r="H94" i="2" s="1"/>
  <c r="I94" i="2" s="1"/>
  <c r="H44" i="22"/>
  <c r="I132" i="1"/>
  <c r="K96" i="1"/>
  <c r="I95" i="2"/>
  <c r="K295" i="1"/>
  <c r="G183" i="1"/>
  <c r="L761" i="1"/>
  <c r="P761" i="1" s="1"/>
  <c r="L274" i="1"/>
  <c r="P274" i="1" s="1"/>
  <c r="L301" i="1"/>
  <c r="P301" i="1" s="1"/>
  <c r="L658" i="1"/>
  <c r="P658" i="1" s="1"/>
  <c r="G157" i="1"/>
  <c r="H67" i="22"/>
  <c r="G357" i="1"/>
  <c r="G224" i="1"/>
  <c r="L128" i="1"/>
  <c r="P128" i="1" s="1"/>
  <c r="L111" i="1"/>
  <c r="P111" i="1" s="1"/>
  <c r="L520" i="1"/>
  <c r="P520" i="1" s="1"/>
  <c r="L341" i="1"/>
  <c r="P341" i="1" s="1"/>
  <c r="K323" i="1"/>
  <c r="G121" i="1"/>
  <c r="H64" i="22"/>
  <c r="P780" i="1"/>
  <c r="K345" i="1"/>
  <c r="I295" i="1"/>
  <c r="I137" i="1"/>
  <c r="L60" i="1"/>
  <c r="G485" i="1"/>
  <c r="I332" i="1"/>
  <c r="H90" i="22"/>
  <c r="J90" i="22" s="1"/>
  <c r="L176" i="1"/>
  <c r="P176" i="1" s="1"/>
  <c r="L509" i="1"/>
  <c r="P509" i="1" s="1"/>
  <c r="I485" i="1"/>
  <c r="L125" i="1"/>
  <c r="P125" i="1" s="1"/>
  <c r="G582" i="1"/>
  <c r="K485" i="1"/>
  <c r="I92" i="1"/>
  <c r="L191" i="1"/>
  <c r="P191" i="1" s="1"/>
  <c r="L542" i="1"/>
  <c r="O542" i="1" s="1"/>
  <c r="I193" i="1"/>
  <c r="L66" i="1"/>
  <c r="P815" i="1"/>
  <c r="P826" i="1"/>
  <c r="H95" i="2" s="1"/>
  <c r="D99" i="2"/>
  <c r="D107" i="22" s="1"/>
  <c r="L197" i="1"/>
  <c r="O197" i="1" s="1"/>
  <c r="P197" i="1" s="1"/>
  <c r="L499" i="1"/>
  <c r="P499" i="1" s="1"/>
  <c r="L415" i="1"/>
  <c r="L307" i="1"/>
  <c r="P307" i="1" s="1"/>
  <c r="L350" i="1"/>
  <c r="P350" i="1" s="1"/>
  <c r="L330" i="1"/>
  <c r="P330" i="1" s="1"/>
  <c r="K218" i="1"/>
  <c r="I203" i="1"/>
  <c r="I92" i="2"/>
  <c r="L535" i="1"/>
  <c r="L517" i="1"/>
  <c r="O517" i="1" s="1"/>
  <c r="H74" i="22"/>
  <c r="G419" i="1"/>
  <c r="K351" i="1"/>
  <c r="L656" i="1"/>
  <c r="P656" i="1" s="1"/>
  <c r="L68" i="1"/>
  <c r="O41" i="1"/>
  <c r="P41" i="1" s="1"/>
  <c r="L211" i="1"/>
  <c r="O211" i="1" s="1"/>
  <c r="P211" i="1" s="1"/>
  <c r="G109" i="1"/>
  <c r="F36" i="2"/>
  <c r="L185" i="1"/>
  <c r="P185" i="1" s="1"/>
  <c r="D90" i="2"/>
  <c r="D98" i="22" s="1"/>
  <c r="L531" i="1"/>
  <c r="P531" i="1" s="1"/>
  <c r="L523" i="1"/>
  <c r="P523" i="1" s="1"/>
  <c r="G476" i="1"/>
  <c r="I469" i="1"/>
  <c r="G671" i="1"/>
  <c r="M66" i="1"/>
  <c r="D9" i="2" s="1"/>
  <c r="K92" i="1"/>
  <c r="L320" i="1"/>
  <c r="P320" i="1" s="1"/>
  <c r="G323" i="1"/>
  <c r="P750" i="1"/>
  <c r="H81" i="2" s="1"/>
  <c r="I81" i="2" s="1"/>
  <c r="I397" i="1"/>
  <c r="L489" i="1"/>
  <c r="P489" i="1" s="1"/>
  <c r="L524" i="1"/>
  <c r="P524" i="1" s="1"/>
  <c r="G549" i="1"/>
  <c r="F35" i="2"/>
  <c r="N225" i="1"/>
  <c r="K193" i="1"/>
  <c r="L534" i="1"/>
  <c r="P534" i="1" s="1"/>
  <c r="I351" i="1"/>
  <c r="L541" i="1"/>
  <c r="O541" i="1" s="1"/>
  <c r="P541" i="1" s="1"/>
  <c r="L514" i="1"/>
  <c r="P514" i="1" s="1"/>
  <c r="L497" i="1"/>
  <c r="P497" i="1" s="1"/>
  <c r="I476" i="1"/>
  <c r="L663" i="1"/>
  <c r="P663" i="1" s="1"/>
  <c r="K476" i="1"/>
  <c r="I785" i="1"/>
  <c r="I218" i="1"/>
  <c r="L662" i="1"/>
  <c r="P662" i="1" s="1"/>
  <c r="P833" i="1"/>
  <c r="H99" i="2" s="1"/>
  <c r="I99" i="2" s="1"/>
  <c r="O783" i="1"/>
  <c r="P783" i="1"/>
  <c r="K693" i="1"/>
  <c r="H87" i="22"/>
  <c r="H86" i="22"/>
  <c r="I163" i="1"/>
  <c r="P17" i="1"/>
  <c r="N832" i="1"/>
  <c r="F98" i="2" s="1"/>
  <c r="H106" i="22" s="1"/>
  <c r="P620" i="1"/>
  <c r="H72" i="2" s="1"/>
  <c r="L763" i="1"/>
  <c r="P763" i="1" s="1"/>
  <c r="O782" i="1"/>
  <c r="P782" i="1"/>
  <c r="L149" i="1"/>
  <c r="P149" i="1" s="1"/>
  <c r="H33" i="22"/>
  <c r="G351" i="1"/>
  <c r="L351" i="1" s="1"/>
  <c r="D98" i="2"/>
  <c r="D106" i="22" s="1"/>
  <c r="P831" i="1"/>
  <c r="K469" i="1"/>
  <c r="L312" i="1"/>
  <c r="P312" i="1" s="1"/>
  <c r="G317" i="1"/>
  <c r="I100" i="1"/>
  <c r="L100" i="1" s="1"/>
  <c r="L83" i="1"/>
  <c r="P83" i="1" s="1"/>
  <c r="G132" i="1"/>
  <c r="K163" i="1"/>
  <c r="K73" i="1"/>
  <c r="P15" i="1"/>
  <c r="O779" i="1"/>
  <c r="P779" i="1"/>
  <c r="L22" i="1"/>
  <c r="G397" i="1"/>
  <c r="P816" i="1"/>
  <c r="P36" i="1"/>
  <c r="G310" i="1"/>
  <c r="L220" i="1"/>
  <c r="P220" i="1" s="1"/>
  <c r="G170" i="1"/>
  <c r="P63" i="1"/>
  <c r="P66" i="1" s="1"/>
  <c r="H9" i="2" s="1"/>
  <c r="I9" i="2" s="1"/>
  <c r="K203" i="1"/>
  <c r="P38" i="1"/>
  <c r="K170" i="1"/>
  <c r="I152" i="1"/>
  <c r="L206" i="1"/>
  <c r="O45" i="1"/>
  <c r="P45" i="1"/>
  <c r="K183" i="1"/>
  <c r="I419" i="1"/>
  <c r="L309" i="1"/>
  <c r="L279" i="1"/>
  <c r="P279" i="1" s="1"/>
  <c r="I693" i="1"/>
  <c r="I183" i="1"/>
  <c r="L174" i="1"/>
  <c r="P174" i="1" s="1"/>
  <c r="H35" i="22"/>
  <c r="I383" i="1"/>
  <c r="L383" i="1" s="1"/>
  <c r="L805" i="1"/>
  <c r="L406" i="1"/>
  <c r="P406" i="1" s="1"/>
  <c r="L395" i="1"/>
  <c r="P395" i="1" s="1"/>
  <c r="H61" i="22"/>
  <c r="L764" i="1"/>
  <c r="P764" i="1" s="1"/>
  <c r="L404" i="1"/>
  <c r="P404" i="1" s="1"/>
  <c r="H48" i="22"/>
  <c r="I671" i="1"/>
  <c r="L626" i="1"/>
  <c r="P626" i="1" s="1"/>
  <c r="L172" i="1"/>
  <c r="P172" i="1" s="1"/>
  <c r="L615" i="1"/>
  <c r="L513" i="1"/>
  <c r="P513" i="1" s="1"/>
  <c r="L504" i="1"/>
  <c r="L348" i="1"/>
  <c r="P348" i="1" s="1"/>
  <c r="L292" i="1"/>
  <c r="P292" i="1" s="1"/>
  <c r="L539" i="1"/>
  <c r="P539" i="1" s="1"/>
  <c r="L522" i="1"/>
  <c r="P522" i="1" s="1"/>
  <c r="L329" i="1"/>
  <c r="P329" i="1" s="1"/>
  <c r="L195" i="1"/>
  <c r="P195" i="1" s="1"/>
  <c r="L106" i="1"/>
  <c r="P106" i="1" s="1"/>
  <c r="L88" i="1"/>
  <c r="P88" i="1" s="1"/>
  <c r="L494" i="1"/>
  <c r="L391" i="1"/>
  <c r="P391" i="1" s="1"/>
  <c r="L667" i="1"/>
  <c r="P667" i="1" s="1"/>
  <c r="L223" i="1"/>
  <c r="H39" i="22"/>
  <c r="H38" i="22"/>
  <c r="P492" i="1"/>
  <c r="L49" i="1"/>
  <c r="M851" i="1"/>
  <c r="E107" i="2" s="1"/>
  <c r="D113" i="22" s="1"/>
  <c r="L462" i="1"/>
  <c r="P462" i="1" s="1"/>
  <c r="L403" i="1"/>
  <c r="P403" i="1" s="1"/>
  <c r="L389" i="1"/>
  <c r="P389" i="1" s="1"/>
  <c r="L660" i="1"/>
  <c r="P660" i="1" s="1"/>
  <c r="L676" i="1"/>
  <c r="P676" i="1" s="1"/>
  <c r="L632" i="1"/>
  <c r="P632" i="1" s="1"/>
  <c r="L140" i="1"/>
  <c r="P140" i="1" s="1"/>
  <c r="P26" i="1"/>
  <c r="L502" i="1"/>
  <c r="P502" i="1" s="1"/>
  <c r="L412" i="1"/>
  <c r="L314" i="1"/>
  <c r="P314" i="1" s="1"/>
  <c r="K224" i="1"/>
  <c r="L224" i="1" s="1"/>
  <c r="L155" i="1"/>
  <c r="P155" i="1" s="1"/>
  <c r="I177" i="1"/>
  <c r="L471" i="1"/>
  <c r="P471" i="1" s="1"/>
  <c r="L336" i="1"/>
  <c r="P336" i="1" s="1"/>
  <c r="L282" i="1"/>
  <c r="P282" i="1" s="1"/>
  <c r="G693" i="1"/>
  <c r="L154" i="1"/>
  <c r="P154" i="1" s="1"/>
  <c r="M793" i="1"/>
  <c r="E83" i="2" s="1"/>
  <c r="L209" i="1"/>
  <c r="P793" i="1"/>
  <c r="H83" i="2" s="1"/>
  <c r="I83" i="2" s="1"/>
  <c r="L70" i="1"/>
  <c r="P70" i="1" s="1"/>
  <c r="K177" i="1"/>
  <c r="N823" i="1"/>
  <c r="L537" i="1"/>
  <c r="H55" i="22"/>
  <c r="L559" i="1"/>
  <c r="P559" i="1" s="1"/>
  <c r="K785" i="1"/>
  <c r="H110" i="22"/>
  <c r="L501" i="1"/>
  <c r="P501" i="1" s="1"/>
  <c r="L326" i="1"/>
  <c r="P326" i="1" s="1"/>
  <c r="L768" i="1"/>
  <c r="P768" i="1" s="1"/>
  <c r="G218" i="1"/>
  <c r="P19" i="1"/>
  <c r="P728" i="1"/>
  <c r="P730" i="1" s="1"/>
  <c r="H80" i="2" s="1"/>
  <c r="I80" i="2" s="1"/>
  <c r="H73" i="22"/>
  <c r="L335" i="1"/>
  <c r="P335" i="1" s="1"/>
  <c r="L665" i="1"/>
  <c r="P665" i="1" s="1"/>
  <c r="G137" i="1"/>
  <c r="G142" i="1"/>
  <c r="L142" i="1" s="1"/>
  <c r="J102" i="22"/>
  <c r="L387" i="1"/>
  <c r="P387" i="1" s="1"/>
  <c r="H38" i="16"/>
  <c r="I38" i="16" s="1"/>
  <c r="H15" i="19"/>
  <c r="L620" i="1"/>
  <c r="D20" i="23"/>
  <c r="L506" i="1"/>
  <c r="L276" i="1"/>
  <c r="P276" i="1" s="1"/>
  <c r="L168" i="1"/>
  <c r="P168" i="1" s="1"/>
  <c r="H37" i="22"/>
  <c r="H32" i="16"/>
  <c r="I32" i="16" s="1"/>
  <c r="M57" i="19"/>
  <c r="R57" i="19"/>
  <c r="E57" i="19"/>
  <c r="M43" i="19"/>
  <c r="R43" i="19"/>
  <c r="E43" i="19"/>
  <c r="M29" i="19"/>
  <c r="R29" i="19"/>
  <c r="M15" i="19"/>
  <c r="R15" i="19"/>
  <c r="E15" i="19"/>
  <c r="G338" i="1"/>
  <c r="D25" i="23"/>
  <c r="L286" i="1"/>
  <c r="H89" i="22"/>
  <c r="N28" i="1"/>
  <c r="M49" i="1"/>
  <c r="D7" i="2" s="1"/>
  <c r="L175" i="1"/>
  <c r="P175" i="1" s="1"/>
  <c r="P838" i="1"/>
  <c r="H100" i="2" s="1"/>
  <c r="I100" i="2" s="1"/>
  <c r="K397" i="1"/>
  <c r="H59" i="16"/>
  <c r="I59" i="16" s="1"/>
  <c r="P433" i="1"/>
  <c r="H61" i="2" s="1"/>
  <c r="I61" i="2" s="1"/>
  <c r="J20" i="23"/>
  <c r="H36" i="22"/>
  <c r="P517" i="1"/>
  <c r="L793" i="1"/>
  <c r="I323" i="1"/>
  <c r="J23" i="23"/>
  <c r="J22" i="23"/>
  <c r="L281" i="1"/>
  <c r="P281" i="1" s="1"/>
  <c r="L151" i="1"/>
  <c r="P151" i="1" s="1"/>
  <c r="L433" i="1"/>
  <c r="G58" i="2"/>
  <c r="H66" i="22" s="1"/>
  <c r="G57" i="2"/>
  <c r="H65" i="22" s="1"/>
  <c r="L834" i="1"/>
  <c r="I73" i="1"/>
  <c r="K157" i="1"/>
  <c r="L157" i="1" s="1"/>
  <c r="I310" i="1"/>
  <c r="P615" i="1"/>
  <c r="H71" i="2" s="1"/>
  <c r="I71" i="2" s="1"/>
  <c r="L730" i="1"/>
  <c r="L526" i="1"/>
  <c r="P526" i="1" s="1"/>
  <c r="H93" i="22"/>
  <c r="L182" i="1"/>
  <c r="P182" i="1" s="1"/>
  <c r="K121" i="1"/>
  <c r="L104" i="1"/>
  <c r="P104" i="1" s="1"/>
  <c r="L466" i="1"/>
  <c r="P466" i="1" s="1"/>
  <c r="H54" i="22"/>
  <c r="L213" i="1"/>
  <c r="L199" i="1"/>
  <c r="P199" i="1" s="1"/>
  <c r="L148" i="1"/>
  <c r="P148" i="1" s="1"/>
  <c r="L113" i="1"/>
  <c r="P113" i="1" s="1"/>
  <c r="L89" i="1"/>
  <c r="P89" i="1" s="1"/>
  <c r="D92" i="2"/>
  <c r="D100" i="22" s="1"/>
  <c r="J100" i="22" s="1"/>
  <c r="L580" i="1"/>
  <c r="P580" i="1" s="1"/>
  <c r="L574" i="1"/>
  <c r="O574" i="1" s="1"/>
  <c r="P574" i="1" s="1"/>
  <c r="L570" i="1"/>
  <c r="P570" i="1" s="1"/>
  <c r="L558" i="1"/>
  <c r="O558" i="1" s="1"/>
  <c r="L544" i="1"/>
  <c r="P544" i="1" s="1"/>
  <c r="L525" i="1"/>
  <c r="P525" i="1" s="1"/>
  <c r="L505" i="1"/>
  <c r="L480" i="1"/>
  <c r="P480" i="1" s="1"/>
  <c r="L473" i="1"/>
  <c r="P473" i="1" s="1"/>
  <c r="L414" i="1"/>
  <c r="L405" i="1"/>
  <c r="P405" i="1" s="1"/>
  <c r="L388" i="1"/>
  <c r="P388" i="1" s="1"/>
  <c r="L356" i="1"/>
  <c r="P356" i="1" s="1"/>
  <c r="L342" i="1"/>
  <c r="P342" i="1" s="1"/>
  <c r="L302" i="1"/>
  <c r="L754" i="1"/>
  <c r="P754" i="1" s="1"/>
  <c r="L753" i="1"/>
  <c r="P753" i="1" s="1"/>
  <c r="L689" i="1"/>
  <c r="L680" i="1"/>
  <c r="P680" i="1" s="1"/>
  <c r="L637" i="1"/>
  <c r="P637" i="1" s="1"/>
  <c r="L629" i="1"/>
  <c r="P629" i="1" s="1"/>
  <c r="L71" i="1"/>
  <c r="P71" i="1" s="1"/>
  <c r="O22" i="1"/>
  <c r="G6" i="2" s="1"/>
  <c r="H20" i="22" s="1"/>
  <c r="L160" i="1"/>
  <c r="P160" i="1" s="1"/>
  <c r="L123" i="1"/>
  <c r="P123" i="1" s="1"/>
  <c r="L116" i="1"/>
  <c r="P116" i="1" s="1"/>
  <c r="L99" i="1"/>
  <c r="P99" i="1" s="1"/>
  <c r="L91" i="1"/>
  <c r="P91" i="1" s="1"/>
  <c r="H108" i="22"/>
  <c r="H79" i="22"/>
  <c r="L298" i="1"/>
  <c r="P298" i="1" s="1"/>
  <c r="L130" i="1"/>
  <c r="P130" i="1" s="1"/>
  <c r="L102" i="1"/>
  <c r="P102" i="1" s="1"/>
  <c r="M850" i="1"/>
  <c r="D91" i="2"/>
  <c r="D99" i="22" s="1"/>
  <c r="O620" i="1"/>
  <c r="G72" i="2" s="1"/>
  <c r="H80" i="22" s="1"/>
  <c r="L584" i="1"/>
  <c r="P584" i="1" s="1"/>
  <c r="P599" i="1" s="1"/>
  <c r="H70" i="2" s="1"/>
  <c r="I70" i="2" s="1"/>
  <c r="L573" i="1"/>
  <c r="L561" i="1"/>
  <c r="H75" i="22"/>
  <c r="L472" i="1"/>
  <c r="P472" i="1" s="1"/>
  <c r="L463" i="1"/>
  <c r="P463" i="1" s="1"/>
  <c r="L416" i="1"/>
  <c r="L407" i="1"/>
  <c r="P407" i="1" s="1"/>
  <c r="L349" i="1"/>
  <c r="L344" i="1"/>
  <c r="P344" i="1" s="1"/>
  <c r="H62" i="22"/>
  <c r="H58" i="22"/>
  <c r="I287" i="1"/>
  <c r="K287" i="1"/>
  <c r="L760" i="1"/>
  <c r="P760" i="1" s="1"/>
  <c r="L692" i="1"/>
  <c r="L682" i="1"/>
  <c r="L664" i="1"/>
  <c r="P664" i="1" s="1"/>
  <c r="L661" i="1"/>
  <c r="P661" i="1" s="1"/>
  <c r="L20" i="1"/>
  <c r="P20" i="1" s="1"/>
  <c r="L216" i="1"/>
  <c r="L214" i="1"/>
  <c r="L212" i="1"/>
  <c r="L202" i="1"/>
  <c r="P202" i="1" s="1"/>
  <c r="L200" i="1"/>
  <c r="P200" i="1" s="1"/>
  <c r="L198" i="1"/>
  <c r="P198" i="1" s="1"/>
  <c r="L187" i="1"/>
  <c r="P187" i="1" s="1"/>
  <c r="L146" i="1"/>
  <c r="P146" i="1" s="1"/>
  <c r="H34" i="22"/>
  <c r="L118" i="1"/>
  <c r="P118" i="1" s="1"/>
  <c r="H27" i="22"/>
  <c r="F96" i="22"/>
  <c r="F117" i="22" s="1"/>
  <c r="D142" i="22" s="1"/>
  <c r="M838" i="1"/>
  <c r="E100" i="2" s="1"/>
  <c r="L579" i="1"/>
  <c r="N579" i="1" s="1"/>
  <c r="N582" i="1" s="1"/>
  <c r="F69" i="2" s="1"/>
  <c r="L575" i="1"/>
  <c r="O575" i="1" s="1"/>
  <c r="P575" i="1" s="1"/>
  <c r="L569" i="1"/>
  <c r="P569" i="1" s="1"/>
  <c r="L564" i="1"/>
  <c r="P564" i="1" s="1"/>
  <c r="L557" i="1"/>
  <c r="P557" i="1" s="1"/>
  <c r="L552" i="1"/>
  <c r="P552" i="1" s="1"/>
  <c r="L536" i="1"/>
  <c r="P536" i="1" s="1"/>
  <c r="L516" i="1"/>
  <c r="L496" i="1"/>
  <c r="P496" i="1" s="1"/>
  <c r="L481" i="1"/>
  <c r="P481" i="1" s="1"/>
  <c r="L465" i="1"/>
  <c r="P465" i="1" s="1"/>
  <c r="L411" i="1"/>
  <c r="L303" i="1"/>
  <c r="P303" i="1" s="1"/>
  <c r="L553" i="1"/>
  <c r="P553" i="1" s="1"/>
  <c r="H94" i="22"/>
  <c r="L767" i="1"/>
  <c r="P767" i="1" s="1"/>
  <c r="L759" i="1"/>
  <c r="P759" i="1" s="1"/>
  <c r="M750" i="1"/>
  <c r="E81" i="2" s="1"/>
  <c r="L691" i="1"/>
  <c r="L684" i="1"/>
  <c r="P684" i="1" s="1"/>
  <c r="L681" i="1"/>
  <c r="P681" i="1" s="1"/>
  <c r="L675" i="1"/>
  <c r="P675" i="1" s="1"/>
  <c r="L669" i="1"/>
  <c r="P669" i="1" s="1"/>
  <c r="K671" i="1"/>
  <c r="L671" i="1" s="1"/>
  <c r="L633" i="1"/>
  <c r="P633" i="1" s="1"/>
  <c r="L208" i="1"/>
  <c r="O208" i="1" s="1"/>
  <c r="L205" i="1"/>
  <c r="H40" i="22"/>
  <c r="L135" i="1"/>
  <c r="P135" i="1" s="1"/>
  <c r="H31" i="22"/>
  <c r="L119" i="1"/>
  <c r="P119" i="1" s="1"/>
  <c r="L107" i="1"/>
  <c r="P107" i="1" s="1"/>
  <c r="L105" i="1"/>
  <c r="P105" i="1" s="1"/>
  <c r="N828" i="1"/>
  <c r="F97" i="2" s="1"/>
  <c r="L413" i="1"/>
  <c r="L408" i="1"/>
  <c r="P408" i="1" s="1"/>
  <c r="L337" i="1"/>
  <c r="P337" i="1" s="1"/>
  <c r="L315" i="1"/>
  <c r="P315" i="1" s="1"/>
  <c r="L278" i="1"/>
  <c r="P278" i="1" s="1"/>
  <c r="L762" i="1"/>
  <c r="P762" i="1" s="1"/>
  <c r="L655" i="1"/>
  <c r="P655" i="1" s="1"/>
  <c r="L217" i="1"/>
  <c r="P217" i="1" s="1"/>
  <c r="L188" i="1"/>
  <c r="P188" i="1" s="1"/>
  <c r="L173" i="1"/>
  <c r="P173" i="1" s="1"/>
  <c r="L159" i="1"/>
  <c r="P159" i="1" s="1"/>
  <c r="L141" i="1"/>
  <c r="P141" i="1" s="1"/>
  <c r="L139" i="1"/>
  <c r="L136" i="1"/>
  <c r="P136" i="1" s="1"/>
  <c r="L112" i="1"/>
  <c r="P112" i="1" s="1"/>
  <c r="M620" i="1"/>
  <c r="E72" i="2" s="1"/>
  <c r="L578" i="1"/>
  <c r="P578" i="1" s="1"/>
  <c r="L567" i="1"/>
  <c r="P567" i="1" s="1"/>
  <c r="L555" i="1"/>
  <c r="P555" i="1" s="1"/>
  <c r="L540" i="1"/>
  <c r="O540" i="1" s="1"/>
  <c r="P540" i="1" s="1"/>
  <c r="L521" i="1"/>
  <c r="P521" i="1" s="1"/>
  <c r="L500" i="1"/>
  <c r="P500" i="1" s="1"/>
  <c r="L483" i="1"/>
  <c r="P483" i="1" s="1"/>
  <c r="L467" i="1"/>
  <c r="P467" i="1" s="1"/>
  <c r="L401" i="1"/>
  <c r="P401" i="1" s="1"/>
  <c r="L354" i="1"/>
  <c r="P354" i="1" s="1"/>
  <c r="L340" i="1"/>
  <c r="L305" i="1"/>
  <c r="O305" i="1" s="1"/>
  <c r="L533" i="1"/>
  <c r="L766" i="1"/>
  <c r="P766" i="1" s="1"/>
  <c r="L755" i="1"/>
  <c r="P755" i="1" s="1"/>
  <c r="L687" i="1"/>
  <c r="L678" i="1"/>
  <c r="P678" i="1" s="1"/>
  <c r="L657" i="1"/>
  <c r="P657" i="1" s="1"/>
  <c r="L654" i="1"/>
  <c r="P654" i="1" s="1"/>
  <c r="L690" i="1"/>
  <c r="L72" i="1"/>
  <c r="P72" i="1" s="1"/>
  <c r="L69" i="1"/>
  <c r="L156" i="1"/>
  <c r="P156" i="1" s="1"/>
  <c r="L86" i="1"/>
  <c r="P86" i="1" s="1"/>
  <c r="F106" i="2"/>
  <c r="H112" i="22" s="1"/>
  <c r="M68" i="19"/>
  <c r="H71" i="22"/>
  <c r="L275" i="1"/>
  <c r="G287" i="1"/>
  <c r="L838" i="1"/>
  <c r="E25" i="23"/>
  <c r="E19" i="23"/>
  <c r="E27" i="23" s="1"/>
  <c r="E20" i="23"/>
  <c r="E23" i="23"/>
  <c r="M615" i="1"/>
  <c r="E71" i="2" s="1"/>
  <c r="O418" i="1"/>
  <c r="P418" i="1" s="1"/>
  <c r="L331" i="1"/>
  <c r="P331" i="1" s="1"/>
  <c r="G332" i="1"/>
  <c r="E29" i="19"/>
  <c r="L293" i="1"/>
  <c r="P293" i="1" s="1"/>
  <c r="G295" i="1"/>
  <c r="H56" i="22"/>
  <c r="L299" i="1"/>
  <c r="H66" i="19"/>
  <c r="H57" i="19"/>
  <c r="H43" i="19"/>
  <c r="H29" i="19"/>
  <c r="H72" i="22"/>
  <c r="M448" i="1"/>
  <c r="D63" i="2" s="1"/>
  <c r="P443" i="1"/>
  <c r="P448" i="1" s="1"/>
  <c r="H63" i="2" s="1"/>
  <c r="I63" i="2" s="1"/>
  <c r="I345" i="1"/>
  <c r="L343" i="1"/>
  <c r="P343" i="1" s="1"/>
  <c r="L334" i="1"/>
  <c r="I338" i="1"/>
  <c r="H24" i="16"/>
  <c r="I24" i="16" s="1"/>
  <c r="I71" i="16" s="1"/>
  <c r="G72" i="16" s="1"/>
  <c r="I72" i="16" s="1"/>
  <c r="L94" i="1"/>
  <c r="G96" i="1"/>
  <c r="P383" i="1"/>
  <c r="H58" i="2" s="1"/>
  <c r="D96" i="2"/>
  <c r="D104" i="22" s="1"/>
  <c r="J104" i="22" s="1"/>
  <c r="P827" i="1"/>
  <c r="H96" i="2" s="1"/>
  <c r="I96" i="2" s="1"/>
  <c r="L562" i="1"/>
  <c r="K582" i="1"/>
  <c r="I460" i="1"/>
  <c r="L460" i="1" s="1"/>
  <c r="L457" i="1"/>
  <c r="P457" i="1" s="1"/>
  <c r="P460" i="1" s="1"/>
  <c r="H64" i="2" s="1"/>
  <c r="I64" i="2" s="1"/>
  <c r="O691" i="1"/>
  <c r="P691" i="1" s="1"/>
  <c r="E66" i="19"/>
  <c r="L717" i="1"/>
  <c r="P717" i="1" s="1"/>
  <c r="P725" i="1" s="1"/>
  <c r="H79" i="2" s="1"/>
  <c r="I79" i="2" s="1"/>
  <c r="K725" i="1"/>
  <c r="L725" i="1" s="1"/>
  <c r="H63" i="22"/>
  <c r="I582" i="1"/>
  <c r="K419" i="1"/>
  <c r="K357" i="1"/>
  <c r="L357" i="1" s="1"/>
  <c r="L57" i="2" s="1"/>
  <c r="L355" i="1"/>
  <c r="P355" i="1" s="1"/>
  <c r="I317" i="1"/>
  <c r="I549" i="1"/>
  <c r="M439" i="1"/>
  <c r="D62" i="2" s="1"/>
  <c r="P435" i="1"/>
  <c r="P439" i="1" s="1"/>
  <c r="H62" i="2" s="1"/>
  <c r="I62" i="2" s="1"/>
  <c r="O416" i="1"/>
  <c r="P416" i="1" s="1"/>
  <c r="G92" i="1"/>
  <c r="D3" i="23"/>
  <c r="D4" i="22"/>
  <c r="E22" i="23"/>
  <c r="P851" i="1"/>
  <c r="H107" i="2" s="1"/>
  <c r="F107" i="2"/>
  <c r="H107" i="22"/>
  <c r="J107" i="22" s="1"/>
  <c r="L546" i="1"/>
  <c r="L527" i="1"/>
  <c r="P527" i="1" s="1"/>
  <c r="L508" i="1"/>
  <c r="P508" i="1" s="1"/>
  <c r="L488" i="1"/>
  <c r="K549" i="1"/>
  <c r="L464" i="1"/>
  <c r="P464" i="1" s="1"/>
  <c r="G469" i="1"/>
  <c r="D22" i="23"/>
  <c r="I20" i="23"/>
  <c r="G19" i="23"/>
  <c r="G27" i="23" s="1"/>
  <c r="F90" i="2"/>
  <c r="H78" i="22"/>
  <c r="L581" i="1"/>
  <c r="P581" i="1" s="1"/>
  <c r="L571" i="1"/>
  <c r="P571" i="1" s="1"/>
  <c r="L560" i="1"/>
  <c r="L482" i="1"/>
  <c r="G23" i="23"/>
  <c r="A41" i="23"/>
  <c r="F19" i="23"/>
  <c r="F27" i="23" s="1"/>
  <c r="L577" i="1"/>
  <c r="P577" i="1" s="1"/>
  <c r="L566" i="1"/>
  <c r="P566" i="1" s="1"/>
  <c r="L554" i="1"/>
  <c r="P554" i="1" s="1"/>
  <c r="L529" i="1"/>
  <c r="P529" i="1" s="1"/>
  <c r="L510" i="1"/>
  <c r="P510" i="1" s="1"/>
  <c r="L490" i="1"/>
  <c r="P490" i="1" s="1"/>
  <c r="L285" i="1"/>
  <c r="P285" i="1" s="1"/>
  <c r="L283" i="1"/>
  <c r="F25" i="23"/>
  <c r="F20" i="23"/>
  <c r="L277" i="1"/>
  <c r="M834" i="1"/>
  <c r="N819" i="1"/>
  <c r="F91" i="2" s="1"/>
  <c r="H69" i="22"/>
  <c r="M433" i="1"/>
  <c r="L297" i="1"/>
  <c r="F22" i="23"/>
  <c r="G20" i="23"/>
  <c r="L538" i="1"/>
  <c r="L519" i="1"/>
  <c r="P519" i="1" s="1"/>
  <c r="L498" i="1"/>
  <c r="P498" i="1" s="1"/>
  <c r="L394" i="1"/>
  <c r="P394" i="1" s="1"/>
  <c r="M383" i="1"/>
  <c r="E58" i="2" s="1"/>
  <c r="L325" i="1"/>
  <c r="L304" i="1"/>
  <c r="P304" i="1" s="1"/>
  <c r="L294" i="1"/>
  <c r="L273" i="1"/>
  <c r="L280" i="1"/>
  <c r="L565" i="1"/>
  <c r="P565" i="1" s="1"/>
  <c r="L688" i="1"/>
  <c r="P688" i="1" s="1"/>
  <c r="L679" i="1"/>
  <c r="P679" i="1" s="1"/>
  <c r="H11" i="23"/>
  <c r="L190" i="1"/>
  <c r="P190" i="1" s="1"/>
  <c r="L186" i="1"/>
  <c r="L683" i="1"/>
  <c r="P683" i="1" s="1"/>
  <c r="L674" i="1"/>
  <c r="H28" i="22"/>
  <c r="D38" i="23"/>
  <c r="D40" i="23" s="1"/>
  <c r="D41" i="23" s="1"/>
  <c r="L306" i="1"/>
  <c r="P306" i="1" s="1"/>
  <c r="L634" i="1"/>
  <c r="P634" i="1" s="1"/>
  <c r="H59" i="22"/>
  <c r="L313" i="1"/>
  <c r="P313" i="1" s="1"/>
  <c r="L308" i="1"/>
  <c r="L284" i="1"/>
  <c r="P284" i="1" s="1"/>
  <c r="L532" i="1"/>
  <c r="H91" i="22"/>
  <c r="L685" i="1"/>
  <c r="P685" i="1" s="1"/>
  <c r="L677" i="1"/>
  <c r="P677" i="1" s="1"/>
  <c r="L636" i="1"/>
  <c r="P636" i="1" s="1"/>
  <c r="O53" i="1"/>
  <c r="M60" i="1"/>
  <c r="L181" i="1"/>
  <c r="P181" i="1" s="1"/>
  <c r="L179" i="1"/>
  <c r="L108" i="1"/>
  <c r="P108" i="1" s="1"/>
  <c r="L627" i="1"/>
  <c r="L221" i="1"/>
  <c r="P221" i="1" s="1"/>
  <c r="L167" i="1"/>
  <c r="P167" i="1" s="1"/>
  <c r="L162" i="1"/>
  <c r="P162" i="1" s="1"/>
  <c r="L165" i="1"/>
  <c r="L84" i="1"/>
  <c r="P84" i="1" s="1"/>
  <c r="L631" i="1"/>
  <c r="P631" i="1" s="1"/>
  <c r="H23" i="22"/>
  <c r="L222" i="1"/>
  <c r="P222" i="1" s="1"/>
  <c r="L215" i="1"/>
  <c r="L201" i="1"/>
  <c r="L166" i="1"/>
  <c r="P166" i="1" s="1"/>
  <c r="L161" i="1"/>
  <c r="P161" i="1" s="1"/>
  <c r="L103" i="1"/>
  <c r="P103" i="1" s="1"/>
  <c r="L82" i="1"/>
  <c r="L210" i="1"/>
  <c r="L196" i="1"/>
  <c r="P196" i="1" s="1"/>
  <c r="H42" i="22"/>
  <c r="L189" i="1"/>
  <c r="P189" i="1" s="1"/>
  <c r="L147" i="1"/>
  <c r="P147" i="1" s="1"/>
  <c r="L131" i="1"/>
  <c r="P131" i="1" s="1"/>
  <c r="H32" i="22"/>
  <c r="H30" i="22"/>
  <c r="L98" i="1"/>
  <c r="H26" i="22"/>
  <c r="M805" i="1"/>
  <c r="E84" i="2" s="1"/>
  <c r="L180" i="1"/>
  <c r="P180" i="1" s="1"/>
  <c r="L145" i="1"/>
  <c r="L134" i="1"/>
  <c r="L117" i="1"/>
  <c r="H29" i="22"/>
  <c r="L95" i="1"/>
  <c r="P95" i="1" s="1"/>
  <c r="L635" i="1"/>
  <c r="P635" i="1" s="1"/>
  <c r="L630" i="1"/>
  <c r="P630" i="1" s="1"/>
  <c r="L150" i="1"/>
  <c r="P150" i="1" s="1"/>
  <c r="L124" i="1"/>
  <c r="P124" i="1" s="1"/>
  <c r="P126" i="1" s="1"/>
  <c r="H21" i="2" s="1"/>
  <c r="I21" i="2" s="1"/>
  <c r="L90" i="1"/>
  <c r="P90" i="1" s="1"/>
  <c r="L87" i="1"/>
  <c r="P87" i="1" s="1"/>
  <c r="L85" i="1"/>
  <c r="P85" i="1" s="1"/>
  <c r="P849" i="1"/>
  <c r="H106" i="2" s="1"/>
  <c r="M849" i="1"/>
  <c r="L152" i="1" l="1"/>
  <c r="H90" i="2"/>
  <c r="L170" i="1"/>
  <c r="L137" i="1"/>
  <c r="L345" i="1"/>
  <c r="P832" i="1"/>
  <c r="L193" i="1"/>
  <c r="M840" i="1"/>
  <c r="L101" i="2" s="1"/>
  <c r="P558" i="1"/>
  <c r="P332" i="1"/>
  <c r="H53" i="2" s="1"/>
  <c r="I53" i="2" s="1"/>
  <c r="P547" i="1"/>
  <c r="L485" i="1"/>
  <c r="L121" i="1"/>
  <c r="L163" i="1"/>
  <c r="L785" i="1"/>
  <c r="L109" i="1"/>
  <c r="M599" i="1"/>
  <c r="E70" i="2" s="1"/>
  <c r="D78" i="22" s="1"/>
  <c r="J78" i="22" s="1"/>
  <c r="P157" i="1"/>
  <c r="H26" i="2" s="1"/>
  <c r="I26" i="2" s="1"/>
  <c r="O785" i="1"/>
  <c r="G82" i="2" s="1"/>
  <c r="L295" i="1"/>
  <c r="L132" i="1"/>
  <c r="P542" i="1"/>
  <c r="L92" i="1"/>
  <c r="L332" i="1"/>
  <c r="O49" i="1"/>
  <c r="L419" i="1"/>
  <c r="L397" i="1"/>
  <c r="L177" i="1"/>
  <c r="P132" i="1"/>
  <c r="H22" i="2" s="1"/>
  <c r="I22" i="2" s="1"/>
  <c r="L96" i="1"/>
  <c r="P323" i="1"/>
  <c r="H51" i="2" s="1"/>
  <c r="I51" i="2" s="1"/>
  <c r="L469" i="1"/>
  <c r="L218" i="1"/>
  <c r="L317" i="1"/>
  <c r="L203" i="1"/>
  <c r="O545" i="1"/>
  <c r="P545" i="1"/>
  <c r="I225" i="1"/>
  <c r="L693" i="1"/>
  <c r="M460" i="1"/>
  <c r="D64" i="2" s="1"/>
  <c r="D72" i="22" s="1"/>
  <c r="J72" i="22" s="1"/>
  <c r="P476" i="1"/>
  <c r="H66" i="2" s="1"/>
  <c r="I66" i="2" s="1"/>
  <c r="O412" i="1"/>
  <c r="P412" i="1"/>
  <c r="P317" i="1"/>
  <c r="H49" i="2" s="1"/>
  <c r="I49" i="2" s="1"/>
  <c r="L73" i="1"/>
  <c r="P397" i="1"/>
  <c r="H59" i="2" s="1"/>
  <c r="I59" i="2" s="1"/>
  <c r="M345" i="1"/>
  <c r="D55" i="2" s="1"/>
  <c r="M785" i="1"/>
  <c r="E82" i="2" s="1"/>
  <c r="D92" i="22" s="1"/>
  <c r="L183" i="1"/>
  <c r="P785" i="1"/>
  <c r="H82" i="2" s="1"/>
  <c r="E99" i="2"/>
  <c r="E101" i="2" s="1"/>
  <c r="P295" i="1"/>
  <c r="H46" i="2" s="1"/>
  <c r="I46" i="2" s="1"/>
  <c r="K225" i="1"/>
  <c r="O68" i="1"/>
  <c r="P68" i="1"/>
  <c r="O504" i="1"/>
  <c r="P504" i="1"/>
  <c r="O537" i="1"/>
  <c r="P537" i="1"/>
  <c r="F93" i="2"/>
  <c r="P823" i="1"/>
  <c r="H93" i="2" s="1"/>
  <c r="M317" i="1"/>
  <c r="E49" i="2" s="1"/>
  <c r="D58" i="22" s="1"/>
  <c r="J58" i="22" s="1"/>
  <c r="I258" i="1"/>
  <c r="L258" i="1" s="1"/>
  <c r="P258" i="1" s="1"/>
  <c r="P340" i="1"/>
  <c r="P345" i="1" s="1"/>
  <c r="H55" i="2" s="1"/>
  <c r="I55" i="2" s="1"/>
  <c r="O535" i="1"/>
  <c r="P535" i="1"/>
  <c r="D44" i="2"/>
  <c r="P22" i="1"/>
  <c r="H6" i="2" s="1"/>
  <c r="I6" i="2" s="1"/>
  <c r="O209" i="1"/>
  <c r="P209" i="1"/>
  <c r="E106" i="2"/>
  <c r="D112" i="22" s="1"/>
  <c r="J112" i="22" s="1"/>
  <c r="M332" i="1"/>
  <c r="D53" i="2" s="1"/>
  <c r="D61" i="22" s="1"/>
  <c r="J61" i="22" s="1"/>
  <c r="P828" i="1"/>
  <c r="H97" i="2" s="1"/>
  <c r="I97" i="2" s="1"/>
  <c r="D93" i="22"/>
  <c r="J93" i="22" s="1"/>
  <c r="J83" i="2"/>
  <c r="H98" i="2"/>
  <c r="I98" i="2" s="1"/>
  <c r="I106" i="2"/>
  <c r="M22" i="1"/>
  <c r="D6" i="2" s="1"/>
  <c r="D20" i="22" s="1"/>
  <c r="J20" i="22" s="1"/>
  <c r="J106" i="22"/>
  <c r="D23" i="22"/>
  <c r="J23" i="22" s="1"/>
  <c r="J9" i="2"/>
  <c r="M157" i="1"/>
  <c r="D26" i="2" s="1"/>
  <c r="D37" i="22" s="1"/>
  <c r="J37" i="22" s="1"/>
  <c r="M323" i="1"/>
  <c r="D51" i="2" s="1"/>
  <c r="I58" i="2"/>
  <c r="L323" i="1"/>
  <c r="L476" i="1"/>
  <c r="P671" i="1"/>
  <c r="H77" i="2" s="1"/>
  <c r="I77" i="2" s="1"/>
  <c r="K107" i="2"/>
  <c r="O494" i="1"/>
  <c r="P494" i="1"/>
  <c r="O415" i="1"/>
  <c r="P415" i="1"/>
  <c r="M476" i="1"/>
  <c r="D66" i="2" s="1"/>
  <c r="P114" i="1"/>
  <c r="H19" i="2" s="1"/>
  <c r="I19" i="2" s="1"/>
  <c r="O223" i="1"/>
  <c r="O224" i="1" s="1"/>
  <c r="G35" i="2" s="1"/>
  <c r="H46" i="22" s="1"/>
  <c r="P223" i="1"/>
  <c r="P224" i="1" s="1"/>
  <c r="L582" i="1"/>
  <c r="M295" i="1"/>
  <c r="E46" i="2" s="1"/>
  <c r="D55" i="22" s="1"/>
  <c r="J55" i="22" s="1"/>
  <c r="L338" i="1"/>
  <c r="P177" i="1"/>
  <c r="H29" i="2" s="1"/>
  <c r="I29" i="2" s="1"/>
  <c r="L310" i="1"/>
  <c r="M177" i="1"/>
  <c r="D29" i="2" s="1"/>
  <c r="D40" i="22" s="1"/>
  <c r="J40" i="22" s="1"/>
  <c r="O690" i="1"/>
  <c r="P690" i="1" s="1"/>
  <c r="O212" i="1"/>
  <c r="P212" i="1"/>
  <c r="D21" i="22"/>
  <c r="J7" i="2"/>
  <c r="R68" i="19"/>
  <c r="M203" i="1"/>
  <c r="D32" i="2" s="1"/>
  <c r="D43" i="22" s="1"/>
  <c r="M73" i="1"/>
  <c r="D10" i="2" s="1"/>
  <c r="K10" i="2" s="1"/>
  <c r="E68" i="19"/>
  <c r="P305" i="1"/>
  <c r="O214" i="1"/>
  <c r="P214" i="1"/>
  <c r="N49" i="1"/>
  <c r="P28" i="1"/>
  <c r="P49" i="1" s="1"/>
  <c r="H7" i="2" s="1"/>
  <c r="O506" i="1"/>
  <c r="P506" i="1" s="1"/>
  <c r="O533" i="1"/>
  <c r="P533" i="1" s="1"/>
  <c r="M671" i="1"/>
  <c r="E77" i="2" s="1"/>
  <c r="D87" i="22" s="1"/>
  <c r="J87" i="22" s="1"/>
  <c r="M224" i="1"/>
  <c r="D35" i="2" s="1"/>
  <c r="D46" i="22" s="1"/>
  <c r="J46" i="22" s="1"/>
  <c r="O411" i="1"/>
  <c r="P411" i="1"/>
  <c r="O216" i="1"/>
  <c r="P216" i="1" s="1"/>
  <c r="O213" i="1"/>
  <c r="P213" i="1" s="1"/>
  <c r="O692" i="1"/>
  <c r="P692" i="1" s="1"/>
  <c r="M310" i="1"/>
  <c r="E48" i="2" s="1"/>
  <c r="J48" i="2" s="1"/>
  <c r="I72" i="2"/>
  <c r="O413" i="1"/>
  <c r="P413" i="1" s="1"/>
  <c r="M206" i="1"/>
  <c r="D33" i="2" s="1"/>
  <c r="P205" i="1"/>
  <c r="M114" i="1"/>
  <c r="D19" i="2" s="1"/>
  <c r="O689" i="1"/>
  <c r="P689" i="1" s="1"/>
  <c r="O414" i="1"/>
  <c r="P414" i="1" s="1"/>
  <c r="I642" i="1"/>
  <c r="I237" i="1"/>
  <c r="M132" i="1"/>
  <c r="D22" i="2" s="1"/>
  <c r="D33" i="22" s="1"/>
  <c r="J33" i="22" s="1"/>
  <c r="L287" i="1"/>
  <c r="O687" i="1"/>
  <c r="P687" i="1"/>
  <c r="D80" i="22"/>
  <c r="J80" i="22" s="1"/>
  <c r="K72" i="2"/>
  <c r="D91" i="22"/>
  <c r="J91" i="22" s="1"/>
  <c r="K81" i="2"/>
  <c r="O561" i="1"/>
  <c r="P561" i="1" s="1"/>
  <c r="I644" i="1"/>
  <c r="M126" i="1"/>
  <c r="D21" i="2" s="1"/>
  <c r="D32" i="22" s="1"/>
  <c r="J32" i="22" s="1"/>
  <c r="M419" i="1"/>
  <c r="E60" i="2" s="1"/>
  <c r="K60" i="2" s="1"/>
  <c r="O573" i="1"/>
  <c r="P573" i="1" s="1"/>
  <c r="M142" i="1"/>
  <c r="D24" i="2" s="1"/>
  <c r="P139" i="1"/>
  <c r="P142" i="1" s="1"/>
  <c r="H24" i="2" s="1"/>
  <c r="I24" i="2" s="1"/>
  <c r="P109" i="1"/>
  <c r="H18" i="2" s="1"/>
  <c r="I18" i="2" s="1"/>
  <c r="M357" i="1"/>
  <c r="D57" i="2" s="1"/>
  <c r="J57" i="2" s="1"/>
  <c r="P357" i="1"/>
  <c r="H57" i="2" s="1"/>
  <c r="I57" i="2" s="1"/>
  <c r="O69" i="1"/>
  <c r="O516" i="1"/>
  <c r="P516" i="1"/>
  <c r="D108" i="22"/>
  <c r="J108" i="22" s="1"/>
  <c r="J125" i="22" s="1"/>
  <c r="K100" i="2"/>
  <c r="K101" i="2" s="1"/>
  <c r="N682" i="1"/>
  <c r="N693" i="1" s="1"/>
  <c r="M351" i="1"/>
  <c r="D56" i="2" s="1"/>
  <c r="P349" i="1"/>
  <c r="P351" i="1" s="1"/>
  <c r="H56" i="2" s="1"/>
  <c r="I56" i="2" s="1"/>
  <c r="O302" i="1"/>
  <c r="O310" i="1" s="1"/>
  <c r="G48" i="2" s="1"/>
  <c r="P302" i="1"/>
  <c r="O505" i="1"/>
  <c r="P505" i="1" s="1"/>
  <c r="P482" i="1"/>
  <c r="P485" i="1" s="1"/>
  <c r="H67" i="2" s="1"/>
  <c r="I67" i="2" s="1"/>
  <c r="M485" i="1"/>
  <c r="E67" i="2" s="1"/>
  <c r="D79" i="22"/>
  <c r="J79" i="22" s="1"/>
  <c r="K71" i="2"/>
  <c r="M163" i="1"/>
  <c r="D27" i="2" s="1"/>
  <c r="P163" i="1"/>
  <c r="H27" i="2" s="1"/>
  <c r="I27" i="2" s="1"/>
  <c r="M725" i="1"/>
  <c r="E79" i="2" s="1"/>
  <c r="G7" i="2"/>
  <c r="H22" i="23"/>
  <c r="H25" i="23"/>
  <c r="D29" i="23" s="1"/>
  <c r="D30" i="23" s="1"/>
  <c r="H20" i="23"/>
  <c r="H19" i="23"/>
  <c r="H27" i="23" s="1"/>
  <c r="H23" i="23"/>
  <c r="D66" i="22"/>
  <c r="J66" i="22" s="1"/>
  <c r="K58" i="2"/>
  <c r="D45" i="2"/>
  <c r="P283" i="1"/>
  <c r="M549" i="1"/>
  <c r="E68" i="2" s="1"/>
  <c r="P488" i="1"/>
  <c r="P469" i="1"/>
  <c r="H65" i="2" s="1"/>
  <c r="I65" i="2" s="1"/>
  <c r="D63" i="22"/>
  <c r="J63" i="22" s="1"/>
  <c r="J55" i="2"/>
  <c r="D71" i="22"/>
  <c r="J71" i="22" s="1"/>
  <c r="J63" i="2"/>
  <c r="D43" i="2"/>
  <c r="P280" i="1"/>
  <c r="O546" i="1"/>
  <c r="P546" i="1" s="1"/>
  <c r="M170" i="1"/>
  <c r="D28" i="2" s="1"/>
  <c r="P165" i="1"/>
  <c r="P170" i="1" s="1"/>
  <c r="H28" i="2" s="1"/>
  <c r="I28" i="2" s="1"/>
  <c r="M693" i="1"/>
  <c r="E78" i="2" s="1"/>
  <c r="D88" i="22" s="1"/>
  <c r="P674" i="1"/>
  <c r="M109" i="1"/>
  <c r="D18" i="2" s="1"/>
  <c r="D61" i="2"/>
  <c r="H105" i="22"/>
  <c r="J105" i="22" s="1"/>
  <c r="M469" i="1"/>
  <c r="D65" i="2" s="1"/>
  <c r="O560" i="1"/>
  <c r="P560" i="1"/>
  <c r="D70" i="22"/>
  <c r="J70" i="22" s="1"/>
  <c r="J62" i="2"/>
  <c r="M193" i="1"/>
  <c r="D31" i="2" s="1"/>
  <c r="P186" i="1"/>
  <c r="P193" i="1" s="1"/>
  <c r="H31" i="2" s="1"/>
  <c r="I31" i="2" s="1"/>
  <c r="O538" i="1"/>
  <c r="P538" i="1" s="1"/>
  <c r="M582" i="1"/>
  <c r="E69" i="2" s="1"/>
  <c r="H113" i="22"/>
  <c r="J113" i="22" s="1"/>
  <c r="I107" i="2"/>
  <c r="L549" i="1"/>
  <c r="M96" i="1"/>
  <c r="D16" i="2" s="1"/>
  <c r="P94" i="1"/>
  <c r="P96" i="1" s="1"/>
  <c r="H16" i="2" s="1"/>
  <c r="I16" i="2" s="1"/>
  <c r="M338" i="1"/>
  <c r="D54" i="2" s="1"/>
  <c r="P334" i="1"/>
  <c r="P338" i="1" s="1"/>
  <c r="H54" i="2" s="1"/>
  <c r="I54" i="2" s="1"/>
  <c r="G225" i="1"/>
  <c r="O201" i="1"/>
  <c r="O203" i="1" s="1"/>
  <c r="G32" i="2" s="1"/>
  <c r="M183" i="1"/>
  <c r="D30" i="2" s="1"/>
  <c r="P179" i="1"/>
  <c r="P183" i="1" s="1"/>
  <c r="H30" i="2" s="1"/>
  <c r="I30" i="2" s="1"/>
  <c r="D39" i="2"/>
  <c r="P273" i="1"/>
  <c r="M287" i="1"/>
  <c r="L288" i="1" s="1"/>
  <c r="L45" i="2" s="1"/>
  <c r="D74" i="22"/>
  <c r="J74" i="22" s="1"/>
  <c r="J66" i="2"/>
  <c r="M121" i="1"/>
  <c r="D20" i="2" s="1"/>
  <c r="P117" i="1"/>
  <c r="P121" i="1" s="1"/>
  <c r="H20" i="2" s="1"/>
  <c r="I20" i="2" s="1"/>
  <c r="M100" i="1"/>
  <c r="D17" i="2" s="1"/>
  <c r="P98" i="1"/>
  <c r="P100" i="1" s="1"/>
  <c r="H17" i="2" s="1"/>
  <c r="I17" i="2" s="1"/>
  <c r="O210" i="1"/>
  <c r="P210" i="1" s="1"/>
  <c r="O532" i="1"/>
  <c r="I236" i="1"/>
  <c r="D53" i="22"/>
  <c r="J53" i="22" s="1"/>
  <c r="J44" i="2"/>
  <c r="P819" i="1"/>
  <c r="N834" i="1"/>
  <c r="N840" i="1" s="1"/>
  <c r="H68" i="19"/>
  <c r="O215" i="1"/>
  <c r="P215" i="1" s="1"/>
  <c r="M137" i="1"/>
  <c r="D23" i="2" s="1"/>
  <c r="P134" i="1"/>
  <c r="P137" i="1" s="1"/>
  <c r="H23" i="2" s="1"/>
  <c r="I23" i="2" s="1"/>
  <c r="M92" i="1"/>
  <c r="P82" i="1"/>
  <c r="P92" i="1" s="1"/>
  <c r="I641" i="1"/>
  <c r="P627" i="1"/>
  <c r="D8" i="2"/>
  <c r="M327" i="1"/>
  <c r="D52" i="2" s="1"/>
  <c r="P325" i="1"/>
  <c r="P327" i="1" s="1"/>
  <c r="H52" i="2" s="1"/>
  <c r="I52" i="2" s="1"/>
  <c r="H99" i="22"/>
  <c r="J99" i="22" s="1"/>
  <c r="M397" i="1"/>
  <c r="E59" i="2" s="1"/>
  <c r="P208" i="1"/>
  <c r="D40" i="2"/>
  <c r="I257" i="1"/>
  <c r="L257" i="1" s="1"/>
  <c r="P257" i="1" s="1"/>
  <c r="P275" i="1"/>
  <c r="D94" i="22"/>
  <c r="J94" i="22" s="1"/>
  <c r="J84" i="2"/>
  <c r="D41" i="2"/>
  <c r="P277" i="1"/>
  <c r="M152" i="1"/>
  <c r="D25" i="2" s="1"/>
  <c r="P145" i="1"/>
  <c r="P152" i="1" s="1"/>
  <c r="H25" i="2" s="1"/>
  <c r="I25" i="2" s="1"/>
  <c r="O60" i="1"/>
  <c r="G8" i="2" s="1"/>
  <c r="P53" i="1"/>
  <c r="P60" i="1" s="1"/>
  <c r="N308" i="1"/>
  <c r="N310" i="1" s="1"/>
  <c r="M299" i="1"/>
  <c r="E47" i="2" s="1"/>
  <c r="P297" i="1"/>
  <c r="P299" i="1" s="1"/>
  <c r="H47" i="2" s="1"/>
  <c r="I47" i="2" s="1"/>
  <c r="H98" i="22"/>
  <c r="J98" i="22" s="1"/>
  <c r="F101" i="2"/>
  <c r="I90" i="2"/>
  <c r="M218" i="1"/>
  <c r="D34" i="2" s="1"/>
  <c r="O562" i="1"/>
  <c r="P562" i="1" s="1"/>
  <c r="I82" i="2" l="1"/>
  <c r="I230" i="1"/>
  <c r="I231" i="1" s="1"/>
  <c r="D24" i="22"/>
  <c r="J26" i="2"/>
  <c r="D65" i="22"/>
  <c r="J65" i="22" s="1"/>
  <c r="J32" i="2"/>
  <c r="J21" i="2"/>
  <c r="J46" i="2"/>
  <c r="K106" i="2"/>
  <c r="I229" i="1"/>
  <c r="D68" i="22"/>
  <c r="J53" i="2"/>
  <c r="O419" i="1"/>
  <c r="G60" i="2" s="1"/>
  <c r="H68" i="22" s="1"/>
  <c r="J68" i="22" s="1"/>
  <c r="O693" i="1"/>
  <c r="O807" i="1" s="1"/>
  <c r="K70" i="2"/>
  <c r="L225" i="1"/>
  <c r="I645" i="1"/>
  <c r="J64" i="2"/>
  <c r="H92" i="22"/>
  <c r="J92" i="22" s="1"/>
  <c r="O218" i="1"/>
  <c r="G34" i="2" s="1"/>
  <c r="G36" i="2" s="1"/>
  <c r="H101" i="22"/>
  <c r="J101" i="22" s="1"/>
  <c r="J109" i="22" s="1"/>
  <c r="I93" i="2"/>
  <c r="I266" i="1"/>
  <c r="L266" i="1" s="1"/>
  <c r="P266" i="1" s="1"/>
  <c r="P201" i="1"/>
  <c r="P203" i="1" s="1"/>
  <c r="H32" i="2" s="1"/>
  <c r="O73" i="1"/>
  <c r="G10" i="2" s="1"/>
  <c r="H24" i="22" s="1"/>
  <c r="J49" i="2"/>
  <c r="K49" i="2" s="1"/>
  <c r="P419" i="1"/>
  <c r="H60" i="2" s="1"/>
  <c r="J35" i="2"/>
  <c r="D109" i="22"/>
  <c r="I250" i="1"/>
  <c r="L250" i="1" s="1"/>
  <c r="P250" i="1" s="1"/>
  <c r="J24" i="22"/>
  <c r="J29" i="2"/>
  <c r="D57" i="22"/>
  <c r="J22" i="2"/>
  <c r="K646" i="1"/>
  <c r="L646" i="1" s="1"/>
  <c r="M75" i="1"/>
  <c r="J6" i="2"/>
  <c r="K7" i="2" s="1"/>
  <c r="K84" i="2"/>
  <c r="P69" i="1"/>
  <c r="P73" i="1" s="1"/>
  <c r="H10" i="2" s="1"/>
  <c r="D64" i="22"/>
  <c r="J64" i="22" s="1"/>
  <c r="J56" i="2"/>
  <c r="D30" i="22"/>
  <c r="J30" i="22" s="1"/>
  <c r="J19" i="2"/>
  <c r="F7" i="2"/>
  <c r="F11" i="2" s="1"/>
  <c r="N75" i="1"/>
  <c r="I265" i="1"/>
  <c r="L265" i="1" s="1"/>
  <c r="P265" i="1" s="1"/>
  <c r="P682" i="1"/>
  <c r="P693" i="1" s="1"/>
  <c r="H78" i="2" s="1"/>
  <c r="H33" i="2"/>
  <c r="I33" i="2" s="1"/>
  <c r="P206" i="1"/>
  <c r="F78" i="2"/>
  <c r="F85" i="2" s="1"/>
  <c r="N807" i="1"/>
  <c r="D44" i="22"/>
  <c r="J44" i="22" s="1"/>
  <c r="J33" i="2"/>
  <c r="P582" i="1"/>
  <c r="H69" i="2" s="1"/>
  <c r="D35" i="22"/>
  <c r="J35" i="22" s="1"/>
  <c r="J24" i="2"/>
  <c r="I249" i="1"/>
  <c r="L249" i="1" s="1"/>
  <c r="P249" i="1" s="1"/>
  <c r="D56" i="22"/>
  <c r="J56" i="22" s="1"/>
  <c r="J47" i="2"/>
  <c r="K47" i="2" s="1"/>
  <c r="D62" i="22"/>
  <c r="J62" i="22" s="1"/>
  <c r="J54" i="2"/>
  <c r="D45" i="22"/>
  <c r="J34" i="2"/>
  <c r="H15" i="2"/>
  <c r="F48" i="2"/>
  <c r="N622" i="1"/>
  <c r="D50" i="22"/>
  <c r="J50" i="22" s="1"/>
  <c r="J40" i="2"/>
  <c r="D22" i="22"/>
  <c r="J8" i="2"/>
  <c r="K9" i="2" s="1"/>
  <c r="E11" i="2"/>
  <c r="D41" i="22"/>
  <c r="J41" i="22" s="1"/>
  <c r="J30" i="2"/>
  <c r="D77" i="22"/>
  <c r="K69" i="2"/>
  <c r="D73" i="22"/>
  <c r="J73" i="22" s="1"/>
  <c r="J65" i="2"/>
  <c r="D75" i="22"/>
  <c r="J75" i="22" s="1"/>
  <c r="K67" i="2"/>
  <c r="H8" i="2"/>
  <c r="H91" i="2"/>
  <c r="P834" i="1"/>
  <c r="P840" i="1" s="1"/>
  <c r="Q840" i="1" s="1"/>
  <c r="O549" i="1"/>
  <c r="G68" i="2" s="1"/>
  <c r="D29" i="22"/>
  <c r="J29" i="22" s="1"/>
  <c r="J18" i="2"/>
  <c r="D89" i="22"/>
  <c r="J89" i="22" s="1"/>
  <c r="J79" i="2"/>
  <c r="K80" i="2" s="1"/>
  <c r="H22" i="22"/>
  <c r="D38" i="22"/>
  <c r="J38" i="22" s="1"/>
  <c r="J27" i="2"/>
  <c r="D36" i="22"/>
  <c r="J36" i="22" s="1"/>
  <c r="J25" i="2"/>
  <c r="D67" i="22"/>
  <c r="J67" i="22" s="1"/>
  <c r="K59" i="2"/>
  <c r="D15" i="2"/>
  <c r="M225" i="1"/>
  <c r="J16" i="2"/>
  <c r="D27" i="22"/>
  <c r="J27" i="22" s="1"/>
  <c r="D59" i="22"/>
  <c r="J59" i="22" s="1"/>
  <c r="J50" i="2"/>
  <c r="E57" i="2"/>
  <c r="D54" i="22"/>
  <c r="J54" i="22" s="1"/>
  <c r="J45" i="2"/>
  <c r="H35" i="2"/>
  <c r="I35" i="2" s="1"/>
  <c r="D28" i="22"/>
  <c r="J28" i="22" s="1"/>
  <c r="J17" i="2"/>
  <c r="P287" i="1"/>
  <c r="H45" i="2" s="1"/>
  <c r="I45" i="2" s="1"/>
  <c r="I32" i="2"/>
  <c r="H43" i="22"/>
  <c r="L477" i="1"/>
  <c r="L66" i="2" s="1"/>
  <c r="D39" i="22"/>
  <c r="J39" i="22" s="1"/>
  <c r="J28" i="2"/>
  <c r="O75" i="1"/>
  <c r="D76" i="22"/>
  <c r="K68" i="2"/>
  <c r="D60" i="22"/>
  <c r="J60" i="22" s="1"/>
  <c r="J52" i="2"/>
  <c r="L359" i="1"/>
  <c r="D51" i="22"/>
  <c r="J51" i="22" s="1"/>
  <c r="J41" i="2"/>
  <c r="L11" i="2"/>
  <c r="D34" i="22"/>
  <c r="J34" i="22" s="1"/>
  <c r="J23" i="2"/>
  <c r="D49" i="22"/>
  <c r="J49" i="22" s="1"/>
  <c r="J39" i="2"/>
  <c r="E45" i="2"/>
  <c r="D69" i="22"/>
  <c r="J69" i="22" s="1"/>
  <c r="E66" i="2"/>
  <c r="J61" i="2"/>
  <c r="H21" i="22"/>
  <c r="I7" i="2"/>
  <c r="G11" i="2"/>
  <c r="P218" i="1"/>
  <c r="H34" i="2" s="1"/>
  <c r="D52" i="22"/>
  <c r="J52" i="22" s="1"/>
  <c r="J43" i="2"/>
  <c r="P308" i="1"/>
  <c r="P310" i="1" s="1"/>
  <c r="H48" i="2" s="1"/>
  <c r="I247" i="1"/>
  <c r="L247" i="1" s="1"/>
  <c r="P247" i="1" s="1"/>
  <c r="I262" i="1"/>
  <c r="L262" i="1" s="1"/>
  <c r="P262" i="1" s="1"/>
  <c r="P532" i="1"/>
  <c r="P549" i="1" s="1"/>
  <c r="H68" i="2" s="1"/>
  <c r="D31" i="22"/>
  <c r="J31" i="22" s="1"/>
  <c r="J20" i="2"/>
  <c r="D42" i="22"/>
  <c r="J42" i="22" s="1"/>
  <c r="J31" i="2"/>
  <c r="O582" i="1"/>
  <c r="G69" i="2" s="1"/>
  <c r="H109" i="22" l="1"/>
  <c r="G78" i="2"/>
  <c r="O225" i="1"/>
  <c r="I60" i="2"/>
  <c r="I10" i="2"/>
  <c r="P75" i="1"/>
  <c r="H11" i="2"/>
  <c r="I11" i="2" s="1"/>
  <c r="K11" i="2"/>
  <c r="K648" i="1"/>
  <c r="L648" i="1" s="1"/>
  <c r="P648" i="1" s="1"/>
  <c r="P225" i="1"/>
  <c r="Q75" i="1"/>
  <c r="I8" i="2"/>
  <c r="G73" i="2"/>
  <c r="I235" i="1"/>
  <c r="L36" i="2"/>
  <c r="I234" i="1"/>
  <c r="I15" i="2"/>
  <c r="H36" i="2"/>
  <c r="H45" i="22"/>
  <c r="J45" i="22" s="1"/>
  <c r="I34" i="2"/>
  <c r="I69" i="2"/>
  <c r="H77" i="22"/>
  <c r="J77" i="22" s="1"/>
  <c r="D26" i="22"/>
  <c r="E36" i="2"/>
  <c r="J15" i="2"/>
  <c r="K36" i="2" s="1"/>
  <c r="O622" i="1"/>
  <c r="O809" i="1" s="1"/>
  <c r="O842" i="1" s="1"/>
  <c r="O854" i="1" s="1"/>
  <c r="Q225" i="1"/>
  <c r="K45" i="2"/>
  <c r="G85" i="2"/>
  <c r="I78" i="2"/>
  <c r="H88" i="22"/>
  <c r="K57" i="2"/>
  <c r="W73" i="2"/>
  <c r="H76" i="22"/>
  <c r="J76" i="22" s="1"/>
  <c r="I68" i="2"/>
  <c r="P646" i="1"/>
  <c r="J22" i="22"/>
  <c r="D25" i="22"/>
  <c r="H101" i="2"/>
  <c r="I91" i="2"/>
  <c r="N809" i="1"/>
  <c r="N842" i="1" s="1"/>
  <c r="H25" i="22"/>
  <c r="J21" i="22"/>
  <c r="K647" i="1"/>
  <c r="K66" i="2"/>
  <c r="J43" i="22"/>
  <c r="I48" i="2"/>
  <c r="H57" i="22"/>
  <c r="F73" i="2"/>
  <c r="K649" i="1" l="1"/>
  <c r="L649" i="1" s="1"/>
  <c r="P649" i="1" s="1"/>
  <c r="H47" i="22"/>
  <c r="F87" i="2"/>
  <c r="L647" i="1"/>
  <c r="H95" i="22"/>
  <c r="J88" i="22"/>
  <c r="J26" i="22"/>
  <c r="J47" i="22" s="1"/>
  <c r="D47" i="22"/>
  <c r="I244" i="1"/>
  <c r="I238" i="1"/>
  <c r="I36" i="2"/>
  <c r="H81" i="22"/>
  <c r="J57" i="22"/>
  <c r="J25" i="22"/>
  <c r="I101" i="2"/>
  <c r="G87" i="2"/>
  <c r="G103" i="2" s="1"/>
  <c r="G109" i="2" s="1"/>
  <c r="K651" i="1" l="1"/>
  <c r="L651" i="1" s="1"/>
  <c r="L244" i="1"/>
  <c r="P647" i="1"/>
  <c r="P651" i="1" s="1"/>
  <c r="M651" i="1"/>
  <c r="H96" i="22"/>
  <c r="I256" i="1"/>
  <c r="L256" i="1" s="1"/>
  <c r="P256" i="1" s="1"/>
  <c r="F103" i="2"/>
  <c r="H76" i="2" l="1"/>
  <c r="P807" i="1"/>
  <c r="Q807" i="1" s="1"/>
  <c r="I248" i="1"/>
  <c r="E76" i="2"/>
  <c r="M807" i="1"/>
  <c r="L85" i="2" s="1"/>
  <c r="I263" i="1"/>
  <c r="L263" i="1" s="1"/>
  <c r="P263" i="1" s="1"/>
  <c r="P244" i="1"/>
  <c r="D86" i="22" l="1"/>
  <c r="E85" i="2"/>
  <c r="K76" i="2"/>
  <c r="K85" i="2" s="1"/>
  <c r="L248" i="1"/>
  <c r="I269" i="1"/>
  <c r="L269" i="1" s="1"/>
  <c r="H85" i="2"/>
  <c r="I85" i="2" s="1"/>
  <c r="I76" i="2"/>
  <c r="P248" i="1" l="1"/>
  <c r="P269" i="1" s="1"/>
  <c r="M269" i="1"/>
  <c r="J86" i="22"/>
  <c r="J95" i="22" s="1"/>
  <c r="D95" i="22"/>
  <c r="E37" i="2" l="1"/>
  <c r="M622" i="1"/>
  <c r="H37" i="2"/>
  <c r="P622" i="1"/>
  <c r="M809" i="1" l="1"/>
  <c r="L73" i="2"/>
  <c r="I37" i="2"/>
  <c r="H73" i="2"/>
  <c r="D48" i="22"/>
  <c r="K37" i="2"/>
  <c r="K73" i="2" s="1"/>
  <c r="K87" i="2" s="1"/>
  <c r="K103" i="2" s="1"/>
  <c r="E73" i="2"/>
  <c r="E87" i="2" s="1"/>
  <c r="E103" i="2" s="1"/>
  <c r="P809" i="1"/>
  <c r="P842" i="1" s="1"/>
  <c r="Q622" i="1"/>
  <c r="Q809" i="1" s="1"/>
  <c r="Q842" i="1" s="1"/>
  <c r="H87" i="2" l="1"/>
  <c r="I73" i="2"/>
  <c r="J48" i="22"/>
  <c r="J81" i="22" s="1"/>
  <c r="J96" i="22" s="1"/>
  <c r="D81" i="22"/>
  <c r="D96" i="22" s="1"/>
  <c r="G844" i="1"/>
  <c r="I844" i="1" s="1"/>
  <c r="L844" i="1" s="1"/>
  <c r="G846" i="1"/>
  <c r="I846" i="1" s="1"/>
  <c r="L846" i="1" s="1"/>
  <c r="L87" i="2"/>
  <c r="M842" i="1"/>
  <c r="P844" i="1" l="1"/>
  <c r="E104" i="2"/>
  <c r="M844" i="1"/>
  <c r="L103" i="2"/>
  <c r="H103" i="2"/>
  <c r="I87" i="2"/>
  <c r="N846" i="1"/>
  <c r="P846" i="1" s="1"/>
  <c r="H105" i="2" s="1"/>
  <c r="E105" i="2"/>
  <c r="M846" i="1"/>
  <c r="F105" i="2" l="1"/>
  <c r="N854" i="1"/>
  <c r="D110" i="22"/>
  <c r="K104" i="2"/>
  <c r="E109" i="2"/>
  <c r="D111" i="22"/>
  <c r="K105" i="2"/>
  <c r="H104" i="2"/>
  <c r="I104" i="2" s="1"/>
  <c r="I103" i="2"/>
  <c r="J110" i="22" l="1"/>
  <c r="H111" i="22"/>
  <c r="H115" i="22" s="1"/>
  <c r="H117" i="22" s="1"/>
  <c r="I105" i="2"/>
  <c r="F109" i="2"/>
  <c r="D114" i="22"/>
  <c r="J114" i="22" s="1"/>
  <c r="K108" i="2"/>
  <c r="K109" i="2" s="1"/>
  <c r="D115" i="22" l="1"/>
  <c r="D117" i="22" s="1"/>
  <c r="L109" i="2"/>
  <c r="M11" i="1"/>
  <c r="J111" i="22"/>
  <c r="J115" i="22" s="1"/>
  <c r="J117" i="22" s="1"/>
  <c r="P854" i="1"/>
  <c r="Q854" i="1" s="1"/>
  <c r="J122" i="22"/>
  <c r="J126" i="22" s="1"/>
  <c r="F128" i="22" s="1"/>
  <c r="B13" i="22"/>
  <c r="D122" i="22"/>
  <c r="D123" i="22" l="1"/>
  <c r="D124" i="22" s="1"/>
  <c r="J119" i="22"/>
  <c r="I108" i="2"/>
  <c r="H109" i="2"/>
  <c r="P858" i="1"/>
  <c r="H111" i="2" l="1"/>
  <c r="I109" i="2"/>
  <c r="H110" i="2"/>
  <c r="D140" i="22"/>
  <c r="D145" i="22" s="1"/>
  <c r="D45" i="23" s="1"/>
  <c r="D128" i="22" s="1"/>
  <c r="D125" i="22"/>
</calcChain>
</file>

<file path=xl/sharedStrings.xml><?xml version="1.0" encoding="utf-8"?>
<sst xmlns="http://schemas.openxmlformats.org/spreadsheetml/2006/main" count="1958" uniqueCount="1349">
  <si>
    <t>1st Assistant Director</t>
  </si>
  <si>
    <t>Continuity</t>
  </si>
  <si>
    <t>Delivery Masters &amp; Dubs - Broadcaster(s)</t>
  </si>
  <si>
    <t>Printing &amp; Stationery</t>
  </si>
  <si>
    <t>T O T A L   A L L   C A T E G O R I E S</t>
  </si>
  <si>
    <t>COMPLETION GUARANTEE</t>
  </si>
  <si>
    <t>of Below Line costs</t>
  </si>
  <si>
    <t xml:space="preserve">to Budget </t>
  </si>
  <si>
    <t>Office Supplies</t>
  </si>
  <si>
    <t>Cleaning</t>
  </si>
  <si>
    <t>Research Material</t>
  </si>
  <si>
    <t>(Steadicam, Aerial, Underwater)</t>
  </si>
  <si>
    <t>Rostrum Camera (stills/artwork)</t>
  </si>
  <si>
    <t>p.ft</t>
  </si>
  <si>
    <t>p.hr</t>
  </si>
  <si>
    <t>K.1</t>
  </si>
  <si>
    <t>K.2</t>
  </si>
  <si>
    <t>K.3</t>
  </si>
  <si>
    <t>EQUIP. &amp; STORES SUB-TOTAL</t>
  </si>
  <si>
    <t>L.</t>
  </si>
  <si>
    <t>List:</t>
  </si>
  <si>
    <t>State: ……………..</t>
  </si>
  <si>
    <t>Year: ………………</t>
  </si>
  <si>
    <t>RENTALS &amp; STORAGE</t>
  </si>
  <si>
    <t>Wks</t>
  </si>
  <si>
    <t>Amount</t>
  </si>
  <si>
    <t>A.1</t>
  </si>
  <si>
    <t>STORY &amp; SCRIPT</t>
  </si>
  <si>
    <t xml:space="preserve">          Sub-total</t>
  </si>
  <si>
    <t>A.2</t>
  </si>
  <si>
    <t>DEVELOPMENT</t>
  </si>
  <si>
    <t>B.1</t>
  </si>
  <si>
    <t>PRODUCERS</t>
  </si>
  <si>
    <t>B.2</t>
  </si>
  <si>
    <t>DIRECTORS</t>
  </si>
  <si>
    <t>PRINCIPAL CAST</t>
  </si>
  <si>
    <t>C.</t>
  </si>
  <si>
    <t>C.1</t>
  </si>
  <si>
    <t xml:space="preserve">Vehicle Allowances </t>
  </si>
  <si>
    <t>Kilometrage</t>
  </si>
  <si>
    <t>Petrol/Oil/Diesel</t>
  </si>
  <si>
    <t>Parking &amp; Tolls</t>
  </si>
  <si>
    <t>Fire Officer(s)</t>
  </si>
  <si>
    <t xml:space="preserve">           Preprodn.incl Rehearsals,W/D,M/U</t>
  </si>
  <si>
    <t>Carpenter(s)</t>
  </si>
  <si>
    <t>Painter(s)</t>
  </si>
  <si>
    <t>Audio deliverables (Or see Worksheet 2)</t>
  </si>
  <si>
    <t>Use this category if any part of your Documentary is shot on Tape</t>
  </si>
  <si>
    <t>incidentally  (ie in the b/g) of specially shot material also needs to be cleared</t>
  </si>
  <si>
    <t>pls note that this worksheet is not linked to the budget, so you will need to add the figures to this budget</t>
  </si>
  <si>
    <r>
      <t>CURRENCY:</t>
    </r>
    <r>
      <rPr>
        <b/>
        <sz val="10"/>
        <rFont val="Arial Narrow"/>
        <family val="2"/>
      </rPr>
      <t xml:space="preserve"> (list exchange rate and effective date where foreign currency rates have been used)</t>
    </r>
  </si>
  <si>
    <t>Multi Risk - Props, Sets, Costumes</t>
  </si>
  <si>
    <t>FINAL BUDGET DATE:</t>
  </si>
  <si>
    <t xml:space="preserve">  Terrritories to be purchased (Australia only, worldwide, etc):</t>
  </si>
  <si>
    <t>Main Shooting Stock (       ) Programme Length (          ) Ratio (   :1)</t>
  </si>
  <si>
    <t>C.14</t>
  </si>
  <si>
    <t>(C)</t>
  </si>
  <si>
    <t>C.15</t>
  </si>
  <si>
    <t>Other</t>
  </si>
  <si>
    <t>C.16</t>
  </si>
  <si>
    <t>C.17</t>
  </si>
  <si>
    <t>Production Management</t>
  </si>
  <si>
    <t>Camera</t>
  </si>
  <si>
    <t>Sound</t>
  </si>
  <si>
    <t>Lighting</t>
  </si>
  <si>
    <t>Grips</t>
  </si>
  <si>
    <t>C.19</t>
  </si>
  <si>
    <t>D</t>
  </si>
  <si>
    <t>MUSIC</t>
  </si>
  <si>
    <t>G.1</t>
  </si>
  <si>
    <t>G.2</t>
  </si>
  <si>
    <t>H.</t>
  </si>
  <si>
    <t>SETS &amp; PROPERTIES</t>
  </si>
  <si>
    <t>H.1</t>
  </si>
  <si>
    <t>Additional Access. Hires</t>
  </si>
  <si>
    <t>D.O.P:</t>
  </si>
  <si>
    <t>EDITOR:</t>
  </si>
  <si>
    <t>Equipment - Additional</t>
  </si>
  <si>
    <t>Show diector's travel &amp; living expenses in M &amp; N</t>
  </si>
  <si>
    <t>Show producers' travel &amp; living expenses in M &amp; N</t>
  </si>
  <si>
    <t>ACCOMMODATION, LIVING &amp; CATERING</t>
  </si>
  <si>
    <t>T</t>
  </si>
  <si>
    <t>Superannuation</t>
  </si>
  <si>
    <t>Authoring and Glass Master</t>
  </si>
  <si>
    <t>Captioning</t>
  </si>
  <si>
    <t>Production Secretary</t>
  </si>
  <si>
    <t>Production Assistant(s)</t>
  </si>
  <si>
    <t>Title fills through to Summary &amp; Budget</t>
  </si>
  <si>
    <t>Specialist Camera Operator(s)</t>
  </si>
  <si>
    <t>POST-PRODUCTION COSTS:</t>
  </si>
  <si>
    <t>Costume Buyer(s)/Standby</t>
  </si>
  <si>
    <t>Make-up Artist</t>
  </si>
  <si>
    <t>Assistant(s)</t>
  </si>
  <si>
    <t>Hairdresser</t>
  </si>
  <si>
    <t>U.1</t>
  </si>
  <si>
    <t>U.2</t>
  </si>
  <si>
    <t>E(a)</t>
  </si>
  <si>
    <t>C.24</t>
  </si>
  <si>
    <t xml:space="preserve">CAMERA EQUIPMENT &amp; STORES </t>
  </si>
  <si>
    <t>Copy of Final Mix</t>
  </si>
  <si>
    <t>Copy M&amp;E</t>
  </si>
  <si>
    <t>PRODUCTION COSTS:</t>
  </si>
  <si>
    <t>TOTAL 'ABOVE THE LINE' COSTS</t>
  </si>
  <si>
    <t>You might prefer to use section R for all post production crew including production office</t>
  </si>
  <si>
    <t>Shoot Location 1</t>
  </si>
  <si>
    <t xml:space="preserve">LIGHTING EQUIPMENT &amp; STORES </t>
  </si>
  <si>
    <t>Fringe Benefits Tax</t>
  </si>
  <si>
    <t>NB.</t>
  </si>
  <si>
    <t>Days</t>
  </si>
  <si>
    <t>Sub-total:</t>
  </si>
  <si>
    <t>PUBLICITY &amp; STILLS - PRODUCTION &amp; POST PRODN.</t>
  </si>
  <si>
    <t>C.2</t>
  </si>
  <si>
    <t>INTRODUCTION AND INSTRUCTIONS FOR USE</t>
  </si>
  <si>
    <t>E(b)</t>
  </si>
  <si>
    <t>E(a)2</t>
  </si>
  <si>
    <t>E(a)1</t>
  </si>
  <si>
    <t>CONTINGENCY</t>
  </si>
  <si>
    <t>Helicopter/Aerial Hire</t>
  </si>
  <si>
    <t>Boat Hire</t>
  </si>
  <si>
    <t>Diving Requirements</t>
  </si>
  <si>
    <t xml:space="preserve">Post Production Provider, pls do not put down 'lump sums' in any of these categories, </t>
  </si>
  <si>
    <t>but break down the line items of the quote as best you can.</t>
  </si>
  <si>
    <r>
      <t xml:space="preserve">  Extras est. </t>
    </r>
    <r>
      <rPr>
        <sz val="8"/>
        <rFont val="Arial Narrow"/>
        <family val="2"/>
      </rPr>
      <t>(over $450pmth only)</t>
    </r>
  </si>
  <si>
    <t>ABOVE THE LINE COSTS</t>
  </si>
  <si>
    <t>BELOW THE LINE COSTS</t>
  </si>
  <si>
    <t>Use Section I.a for film stock &amp; processing</t>
  </si>
  <si>
    <t xml:space="preserve">Graphics Provider, pls do not put down 'lump sums' in any of these categories, </t>
  </si>
  <si>
    <t xml:space="preserve">Audio Post Production Provider, pls do not put down 'lump sums' in any of these categories, </t>
  </si>
  <si>
    <t>Tape Stock for sound dubs</t>
  </si>
  <si>
    <t>Permits, Rentals, Fees:  Australia</t>
  </si>
  <si>
    <t>Computer Hire &amp; Software</t>
  </si>
  <si>
    <t>Printing, Postage &amp; Stationery</t>
  </si>
  <si>
    <t>Telephone, Fax, Mobiles, Internet</t>
  </si>
  <si>
    <t>Cleaning &amp; Rubbish Removal</t>
  </si>
  <si>
    <t>Storage - Production Elements</t>
  </si>
  <si>
    <t>Airfares - Australia</t>
  </si>
  <si>
    <t xml:space="preserve">  Allowances not included in C above ex K &amp; M</t>
  </si>
  <si>
    <t>Location Assistant(s)</t>
  </si>
  <si>
    <t>Overseas Shoot(s)</t>
  </si>
  <si>
    <t>SHOOTING LOCATIONS (or Episode shoot periods, if applicable)</t>
  </si>
  <si>
    <t xml:space="preserve">   Shoot Gauge:</t>
  </si>
  <si>
    <t>TOTAL</t>
  </si>
  <si>
    <t>Sub-total</t>
  </si>
  <si>
    <t>DISCLAIMER</t>
  </si>
  <si>
    <t>Production Accountant</t>
  </si>
  <si>
    <t>Researcher</t>
  </si>
  <si>
    <t>Consultant(s)/Advisor(s)</t>
  </si>
  <si>
    <t>All calculations are rounded to nearest dollar</t>
  </si>
  <si>
    <t>If rows are added, ensure that formula is filled down</t>
  </si>
  <si>
    <t>C.18</t>
  </si>
  <si>
    <t>Federal Funding Body</t>
  </si>
  <si>
    <t>State Funding Body</t>
  </si>
  <si>
    <t>OTHER</t>
  </si>
  <si>
    <t>Payroll Tax &amp; Workers Comp.</t>
  </si>
  <si>
    <t>Aspect Ratio Converter</t>
  </si>
  <si>
    <t>Q.</t>
  </si>
  <si>
    <t>Camera Kit &amp; Access. Main Camera</t>
  </si>
  <si>
    <t>Local Liason/Fixer</t>
  </si>
  <si>
    <t>Location Survey</t>
  </si>
  <si>
    <t>Producer</t>
  </si>
  <si>
    <t>Underwater/Aerial/Specialist Camera(s)</t>
  </si>
  <si>
    <t>Steadicam</t>
  </si>
  <si>
    <t xml:space="preserve">Expendables </t>
  </si>
  <si>
    <t>Basic Equipment</t>
  </si>
  <si>
    <t>Truck &amp; Equipment</t>
  </si>
  <si>
    <t>FRINGES &amp; WORKERS COMPENSATION</t>
  </si>
  <si>
    <t>NB - State tax rates vary - check</t>
  </si>
  <si>
    <t xml:space="preserve">  = </t>
  </si>
  <si>
    <t>Production Manager</t>
  </si>
  <si>
    <t>Domestic Free to Air</t>
  </si>
  <si>
    <t>Production Company</t>
  </si>
  <si>
    <t>C.3</t>
  </si>
  <si>
    <t>PRODUCTION LEVIES</t>
  </si>
  <si>
    <t>FINANCE</t>
  </si>
  <si>
    <t>"BELOW THE LINE" COSTS</t>
  </si>
  <si>
    <t>Cast - Principals shoot days</t>
  </si>
  <si>
    <t xml:space="preserve">  Note: Check the current rate of superannuation (this is consistent across the states)</t>
  </si>
  <si>
    <t>Sp. Fx. Manager</t>
  </si>
  <si>
    <t>If Post-prodn.see U.2, Digital Visual Effects/CGI</t>
  </si>
  <si>
    <t>Equipment - Hire</t>
  </si>
  <si>
    <t>Equipment - Purchase</t>
  </si>
  <si>
    <t>Sundry Expenses</t>
  </si>
  <si>
    <t>M&amp;E</t>
  </si>
  <si>
    <t>Stills Camera</t>
  </si>
  <si>
    <t>Stills Stock</t>
  </si>
  <si>
    <t>To help you work out the cost of travel across the production, you can use Worksheet (1) Travel, however</t>
  </si>
  <si>
    <t>DVD Extras</t>
  </si>
  <si>
    <t xml:space="preserve">  Above Line (if taxed)</t>
  </si>
  <si>
    <t>Negative Film Risk (Faulty Stock,Cameras,Processing)</t>
  </si>
  <si>
    <t>Other Delivery Items</t>
  </si>
  <si>
    <t>Interest</t>
  </si>
  <si>
    <t>Bank Fees</t>
  </si>
  <si>
    <t>NB:  For the purposes of the Producer Offset OVERHEADS incurred in Development form part of your total company overheads which are subject to the legislative cap</t>
  </si>
  <si>
    <t>Sound Equipment</t>
  </si>
  <si>
    <t>NOTES</t>
  </si>
  <si>
    <t>FILM MATERIALS (if appliable)</t>
  </si>
  <si>
    <t>HAIRDRESSING CREW (DRAMA)</t>
  </si>
  <si>
    <t>MAKE-UP CREW (DRAMA)</t>
  </si>
  <si>
    <t>COSTUME CREW (DRAMA)</t>
  </si>
  <si>
    <t>Camera Kit &amp; Access. 2nd Camera</t>
  </si>
  <si>
    <t>Monitor kit</t>
  </si>
  <si>
    <t>Additional Camera Hires</t>
  </si>
  <si>
    <t>Additional Lens Hires</t>
  </si>
  <si>
    <t>Local Liason/Fixer(s)</t>
  </si>
  <si>
    <t>Description</t>
  </si>
  <si>
    <t>DEVELOPMENT FUNDS/LOANS:</t>
  </si>
  <si>
    <t xml:space="preserve">  SD 4x3  (Digital Betacam NTSC)</t>
  </si>
  <si>
    <t xml:space="preserve">  SD 4x3  (Digital Betacam PAL)</t>
  </si>
  <si>
    <t>Transfer Time</t>
  </si>
  <si>
    <t xml:space="preserve">  Director(s)</t>
  </si>
  <si>
    <t xml:space="preserve">  Line Producer</t>
  </si>
  <si>
    <t>Production Co-ordinator</t>
  </si>
  <si>
    <t>U-Matic - PAL</t>
  </si>
  <si>
    <t>Copies as above</t>
  </si>
  <si>
    <t>Location 2</t>
  </si>
  <si>
    <t>Special Effects &amp; Armoury</t>
  </si>
  <si>
    <t>STAGE RENTALS</t>
  </si>
  <si>
    <t>TOTAL POST-PRODUCTION COSTS</t>
  </si>
  <si>
    <t>Dubs as per agreement</t>
  </si>
  <si>
    <t>STILLS</t>
  </si>
  <si>
    <t>Original Transparencies</t>
  </si>
  <si>
    <t>Duplicate Transparencies</t>
  </si>
  <si>
    <t>Digital Scans</t>
  </si>
  <si>
    <t>Location 1</t>
  </si>
  <si>
    <t>Costume Supervisor</t>
  </si>
  <si>
    <t>Eg Digital Video Players/Recorders</t>
  </si>
  <si>
    <t>Running total:</t>
  </si>
  <si>
    <t>TITLE:</t>
  </si>
  <si>
    <t>PRODUCTION COMPANY:</t>
  </si>
  <si>
    <t>ABN:</t>
  </si>
  <si>
    <t>TFN:</t>
  </si>
  <si>
    <t xml:space="preserve">Safety </t>
  </si>
  <si>
    <t>OFFSHORE SHOOT</t>
  </si>
  <si>
    <t>If conversion required adjust</t>
  </si>
  <si>
    <t>Fax:</t>
  </si>
  <si>
    <t>E-mail:</t>
  </si>
  <si>
    <t>Post-prodn. To Category T</t>
  </si>
  <si>
    <t>S</t>
  </si>
  <si>
    <t>POST-PRODN. RENTALS &amp; OFFICE EXPENSES</t>
  </si>
  <si>
    <t>TOTAL 'BELOW THE LINE' COSTS</t>
  </si>
  <si>
    <t>SAFETY EQUIPMENT &amp; STORES</t>
  </si>
  <si>
    <t>K.</t>
  </si>
  <si>
    <t>DELIVERY REQUIREMENTS</t>
  </si>
  <si>
    <t>Sub-total - all sections</t>
  </si>
  <si>
    <t>Contingency</t>
  </si>
  <si>
    <t>PROVIDE FIRM ESTIMATE</t>
  </si>
  <si>
    <t>Refer notes to Category D.</t>
  </si>
  <si>
    <t>Conform offline edit</t>
  </si>
  <si>
    <t>some libraries don't own the copyright, however will charge for access</t>
  </si>
  <si>
    <t>stock and duplication</t>
  </si>
  <si>
    <t>DIGITAL VISUAL EFFECTS</t>
  </si>
  <si>
    <t>Development Funds</t>
  </si>
  <si>
    <t>Source 1 (          )</t>
  </si>
  <si>
    <t>Interest/Premium Source 1</t>
  </si>
  <si>
    <t>Source 2 (          )</t>
  </si>
  <si>
    <t>Location Manager(s)</t>
  </si>
  <si>
    <t>PRODUCTION UNIT FEES &amp; SALARIES.</t>
  </si>
  <si>
    <t>Electricians - Casual</t>
  </si>
  <si>
    <t>Pre-light/Rigging Crew</t>
  </si>
  <si>
    <t>Costume - Casual</t>
  </si>
  <si>
    <t>Art Director</t>
  </si>
  <si>
    <t>Police</t>
  </si>
  <si>
    <t>Studio Rental:  Build/Strike</t>
  </si>
  <si>
    <t>Studio Rental:  Shoot</t>
  </si>
  <si>
    <t>STUDIO/STAGE RENTALS</t>
  </si>
  <si>
    <t>Sound Editor</t>
  </si>
  <si>
    <t>Sound Edit Assistant</t>
  </si>
  <si>
    <t>Can be included in crew sections above</t>
  </si>
  <si>
    <t xml:space="preserve">  Crew</t>
  </si>
  <si>
    <t>Hire - Furniture &amp; Equipment</t>
  </si>
  <si>
    <t>Prodn.Accountant to complete Fringes worksheet for final budget</t>
  </si>
  <si>
    <t>(Electricity, phone, cleaning)</t>
  </si>
  <si>
    <t>Security</t>
  </si>
  <si>
    <t>Gratuities</t>
  </si>
  <si>
    <t>Sound Stock</t>
  </si>
  <si>
    <t>Tracklay</t>
  </si>
  <si>
    <t>Narration Recording</t>
  </si>
  <si>
    <t>Mix</t>
  </si>
  <si>
    <t>Printing</t>
  </si>
  <si>
    <t>Clock Leaders for telecine</t>
  </si>
  <si>
    <t>Telecine Transfer to Master</t>
  </si>
  <si>
    <t>Telecine Stock</t>
  </si>
  <si>
    <t>DIRECTOR:</t>
  </si>
  <si>
    <t>PRODUCER:</t>
  </si>
  <si>
    <t>Start:</t>
  </si>
  <si>
    <t>Finish:</t>
  </si>
  <si>
    <t>Weeks:</t>
  </si>
  <si>
    <t>Days:</t>
  </si>
  <si>
    <t>PREPRODUCTION:</t>
  </si>
  <si>
    <t>These elements can be listed in main budget in V</t>
  </si>
  <si>
    <t>Or see Worksheet 2</t>
  </si>
  <si>
    <t>Camera Assistant(s)</t>
  </si>
  <si>
    <r>
      <t xml:space="preserve">Trailer  </t>
    </r>
    <r>
      <rPr>
        <i/>
        <sz val="9"/>
        <rFont val="Arial Narrow"/>
        <family val="2"/>
      </rPr>
      <t>(if not in U.1 Lab-Editing)</t>
    </r>
  </si>
  <si>
    <r>
      <t>Prints (</t>
    </r>
    <r>
      <rPr>
        <sz val="9"/>
        <color indexed="10"/>
        <rFont val="Arial Narrow"/>
        <family val="2"/>
      </rPr>
      <t>Or see Worksheet 2</t>
    </r>
    <r>
      <rPr>
        <sz val="9"/>
        <rFont val="Arial Narrow"/>
        <family val="2"/>
      </rPr>
      <t>)</t>
    </r>
  </si>
  <si>
    <t xml:space="preserve">FOR QAPE:  Budget assumes production costs are all Australian.  If Overseas costs, add lines and put in </t>
  </si>
  <si>
    <t>Check with Summary Sheet</t>
  </si>
  <si>
    <t>(…. hr days/ ….day weeks.</t>
  </si>
  <si>
    <t>Holiday Pay</t>
  </si>
  <si>
    <t>TOTAL INDIRECT COSTS</t>
  </si>
  <si>
    <t>Second Unit Crew</t>
  </si>
  <si>
    <t>Audio Transfers (Transcription, translation)</t>
  </si>
  <si>
    <t>BUDGET SUMMARY</t>
  </si>
  <si>
    <t>as at:</t>
  </si>
  <si>
    <t>C</t>
  </si>
  <si>
    <t>Trf.from A-Z</t>
  </si>
  <si>
    <t>TOTALS</t>
  </si>
  <si>
    <t>TOTAL BUDGET</t>
  </si>
  <si>
    <t>Notes:</t>
  </si>
  <si>
    <t>Tuition &amp; Technical Advisers</t>
  </si>
  <si>
    <t xml:space="preserve"> (insert date)</t>
  </si>
  <si>
    <t>prepared by</t>
  </si>
  <si>
    <t>PRE-PRODN.</t>
  </si>
  <si>
    <t>SHOOT</t>
  </si>
  <si>
    <t>POST-PRODN.</t>
  </si>
  <si>
    <r>
      <t>TRAVEL &amp; TRANSPORT</t>
    </r>
    <r>
      <rPr>
        <b/>
        <sz val="9"/>
        <color indexed="52"/>
        <rFont val="Arial Narrow"/>
        <family val="2"/>
      </rPr>
      <t xml:space="preserve"> </t>
    </r>
  </si>
  <si>
    <t>(State)</t>
  </si>
  <si>
    <t xml:space="preserve"> (and change page set-up)</t>
  </si>
  <si>
    <t>FINANCING:</t>
  </si>
  <si>
    <t>Location 3</t>
  </si>
  <si>
    <t>Location 4</t>
  </si>
  <si>
    <t>Studio (if applicable)</t>
  </si>
  <si>
    <t>Source 1</t>
  </si>
  <si>
    <t>Source 2</t>
  </si>
  <si>
    <t xml:space="preserve">  print area to incl. Cols F&amp;G</t>
  </si>
  <si>
    <t>Overtime &amp; Fringes:</t>
  </si>
  <si>
    <t>FRINGES &amp; WORKERS COMP - CREW/CAST</t>
  </si>
  <si>
    <t>H.6</t>
  </si>
  <si>
    <t>H.7</t>
  </si>
  <si>
    <t>Visual Effects</t>
  </si>
  <si>
    <t>Cast - Supports shoot days</t>
  </si>
  <si>
    <t>Audition costs</t>
  </si>
  <si>
    <t>Costumes - Hire</t>
  </si>
  <si>
    <t>Costumes - Purchases</t>
  </si>
  <si>
    <t>SFX makeup</t>
  </si>
  <si>
    <t>Scanning/manipulating stills/artwork</t>
  </si>
  <si>
    <t>Enter rate in column E and footage in column G</t>
  </si>
  <si>
    <t>POSTPRODUCTION:</t>
  </si>
  <si>
    <t>Costume Crew (Drama)</t>
  </si>
  <si>
    <t>Make-up Crew (Drama)</t>
  </si>
  <si>
    <t>Hairdressing Crew (Drama)</t>
  </si>
  <si>
    <t>Stills Processing</t>
  </si>
  <si>
    <t>Sound Equipment - Additional</t>
  </si>
  <si>
    <t>Sound Expendables</t>
  </si>
  <si>
    <t>Miscellaneous Equipment</t>
  </si>
  <si>
    <t>Miscellaneous Expenses</t>
  </si>
  <si>
    <t>Walkie Talkies</t>
  </si>
  <si>
    <t>Mobile Phone(s)</t>
  </si>
  <si>
    <t>Satellite phone(s)</t>
  </si>
  <si>
    <t>Location Recce Stills</t>
  </si>
  <si>
    <t>Protective Clothing</t>
  </si>
  <si>
    <t>Medical Fees</t>
  </si>
  <si>
    <t>First Aid Supplies</t>
  </si>
  <si>
    <t>Post-production Manager</t>
  </si>
  <si>
    <t>C.10</t>
  </si>
  <si>
    <t>C.11</t>
  </si>
  <si>
    <t>C.12</t>
  </si>
  <si>
    <t>2.        DELIVERY REQUIREMENTS (&amp; refer Category X.2 )</t>
  </si>
  <si>
    <t xml:space="preserve">  Less Allowance/threshold…  x shoot mths.</t>
  </si>
  <si>
    <t>Superannuation:</t>
  </si>
  <si>
    <t xml:space="preserve">  Cast/Stunts</t>
  </si>
  <si>
    <t xml:space="preserve">  (Superannuation - Post prodn crew - in R)</t>
  </si>
  <si>
    <t xml:space="preserve">Workers Compensation: </t>
  </si>
  <si>
    <t xml:space="preserve">  Above Line</t>
  </si>
  <si>
    <t>Voicing &amp; Revoicing Artist(s)</t>
  </si>
  <si>
    <t>Make-up &amp; Hair Supplies</t>
  </si>
  <si>
    <t>Council Fees</t>
  </si>
  <si>
    <t>Titles</t>
  </si>
  <si>
    <t>Graphics</t>
  </si>
  <si>
    <t>Vehicle Hire</t>
  </si>
  <si>
    <t>Casting Fees</t>
  </si>
  <si>
    <t>Stunts &amp; Loadings</t>
  </si>
  <si>
    <t>Subtitles</t>
  </si>
  <si>
    <r>
      <t xml:space="preserve">LIVESTOCK </t>
    </r>
    <r>
      <rPr>
        <b/>
        <sz val="9"/>
        <color indexed="53"/>
        <rFont val="Arial Narrow"/>
        <family val="2"/>
      </rPr>
      <t xml:space="preserve"> </t>
    </r>
  </si>
  <si>
    <t>ACTION PROPS &amp; VEHICLES</t>
  </si>
  <si>
    <t>PROPS &amp; SET DRESSING (DRAMA)</t>
  </si>
  <si>
    <t>OFFSHORE CAST</t>
  </si>
  <si>
    <t>AUSTRALIAN CAST</t>
  </si>
  <si>
    <t xml:space="preserve">  HD 4x3   (Europe &amp; Australia)</t>
  </si>
  <si>
    <t>VHS - NTSC 16:9</t>
  </si>
  <si>
    <t>W</t>
  </si>
  <si>
    <t>Footage/Hrs/Rolls</t>
  </si>
  <si>
    <t>Stock:</t>
  </si>
  <si>
    <t xml:space="preserve">        PRODUCTION COSTS</t>
  </si>
  <si>
    <t>J</t>
  </si>
  <si>
    <t>Domestic Distributor</t>
  </si>
  <si>
    <t>Foreign Sales Agent</t>
  </si>
  <si>
    <t>Domestic Pay TV</t>
  </si>
  <si>
    <t>Sub-Total</t>
  </si>
  <si>
    <t>Dolly, tracks, minijib etc</t>
  </si>
  <si>
    <t>MAKE-UP &amp; HAIRDRESSING (DRAMA)</t>
  </si>
  <si>
    <t>CONSTRUCTION  (DRAMA)</t>
  </si>
  <si>
    <t>DVD - multiregion</t>
  </si>
  <si>
    <t>Trailer</t>
  </si>
  <si>
    <t>and refer Worksheet 12</t>
  </si>
  <si>
    <t>EPK</t>
  </si>
  <si>
    <t>Recreation of Deleted Scenes</t>
  </si>
  <si>
    <t>FOR QAPE, this template assumes Australian Hire, if overseas hire, pls add a line &amp; non-qape formula</t>
  </si>
  <si>
    <t>Export freight is non-Qapable, this template assumes domestic freight only</t>
  </si>
  <si>
    <t>If required allow for Telecine and Editing Time</t>
  </si>
  <si>
    <t>Behind the Scenes Documentary</t>
  </si>
  <si>
    <t>If required cost per Worksheet 12.</t>
  </si>
  <si>
    <t xml:space="preserve">  - Film</t>
  </si>
  <si>
    <t xml:space="preserve">  - Trailer</t>
  </si>
  <si>
    <t xml:space="preserve">  - DVD</t>
  </si>
  <si>
    <t>Split fees into Pre-prodn.,Shoot, Post-prodn per contract</t>
  </si>
  <si>
    <t>H.5</t>
  </si>
  <si>
    <t>SETS &amp; PROPS - SUB-TOTAL</t>
  </si>
  <si>
    <t>T   O   T   A   L      B   U   D   G   E   T  :</t>
  </si>
  <si>
    <t>Fees &amp; Expenses</t>
  </si>
  <si>
    <t>Principals</t>
  </si>
  <si>
    <t>TOTAL  "ABOVE  THE  LINE"  COSTS</t>
  </si>
  <si>
    <t>UNIT FACILITIES &amp; STORES</t>
  </si>
  <si>
    <t>CHECK THE SUB-TOTAL AND TOTAL COLUMNS FOR EACH CATEGORY TO ENSURE THEY ARE EQUAL!</t>
  </si>
  <si>
    <t>Delivery Masters &amp; Dubs - Financing Bodie(s)</t>
  </si>
  <si>
    <t>Post-Production Script</t>
  </si>
  <si>
    <t>Interest/Premium Source 2</t>
  </si>
  <si>
    <t>Development Loans</t>
  </si>
  <si>
    <t>Source (          )</t>
  </si>
  <si>
    <t>OVERTIME &amp; LOADINGS</t>
  </si>
  <si>
    <t>SECOND UNIT CREW</t>
  </si>
  <si>
    <t>VISUAL EFFECTS &amp; ANIMATION</t>
  </si>
  <si>
    <t>ART DEPARTMENT CREW (DRAMA)</t>
  </si>
  <si>
    <t>Post-production Assistant</t>
  </si>
  <si>
    <t>Editor</t>
  </si>
  <si>
    <t>Assistant Editor</t>
  </si>
  <si>
    <t>CONSTRUCTION  CREW (DRAMA)</t>
  </si>
  <si>
    <t>SPECIAL EFFECTS &amp; ARMOURY CREW (DRAMA)</t>
  </si>
  <si>
    <t>On Below Line costs - percentage from Cover</t>
  </si>
  <si>
    <t>Payable to any crew member employed on a weekly basis. Per the award it is one-twelfth of the contracted wage or 8.33%, representing a pro-rata  payment of four weeks annual holiday.  For Cast refer BNF calculations.  For preliminary budgeting include calculation on overtime estimates.</t>
  </si>
  <si>
    <t>H.4</t>
  </si>
  <si>
    <t>C.8</t>
  </si>
  <si>
    <t>C.9</t>
  </si>
  <si>
    <t>Visual Effects &amp; Animation</t>
  </si>
  <si>
    <t>Production - Casuals</t>
  </si>
  <si>
    <t>Local Liason</t>
  </si>
  <si>
    <t>Title Clearance</t>
  </si>
  <si>
    <t>VIDEO MATERIALS</t>
  </si>
  <si>
    <t>Video Masters:</t>
  </si>
  <si>
    <t>No.of copies:</t>
  </si>
  <si>
    <t>Other travel costs: Overseas</t>
  </si>
  <si>
    <t>Sets, Props, Locations</t>
  </si>
  <si>
    <t>Stock, Equipment</t>
  </si>
  <si>
    <t>Rentals &amp; Sundry Expenses</t>
  </si>
  <si>
    <t>VEHICLES</t>
  </si>
  <si>
    <t>Flat rate or date to which interest is calculated</t>
  </si>
  <si>
    <t>POST-PRODUCTION CREW</t>
  </si>
  <si>
    <t>Statutory Holidays:</t>
  </si>
  <si>
    <t>your production, pls check the QAPE guidelines and enter these costs in the correct column</t>
  </si>
  <si>
    <t xml:space="preserve">FOR QAPE: This template assumes production is being post produced in Australia, if this is not the case for </t>
  </si>
  <si>
    <t>PLS NOTE THAT LIVING COSTS INCURRED DURING POST PRODUCTION IS IN T</t>
  </si>
  <si>
    <t>Research Expenses Australia</t>
  </si>
  <si>
    <t>Location Surveys Australia</t>
  </si>
  <si>
    <t>Research Expenses Overseas</t>
  </si>
  <si>
    <t>Location Surveys Overseas</t>
  </si>
  <si>
    <t>Travel &amp; Transport Australia</t>
  </si>
  <si>
    <t>Travel &amp; Transport Overseas</t>
  </si>
  <si>
    <t>minutes</t>
  </si>
  <si>
    <t>Currency:</t>
  </si>
  <si>
    <t>Currency</t>
  </si>
  <si>
    <t>Telecine dubs (editing/viewing)</t>
  </si>
  <si>
    <t>Animation &amp; Puppetry</t>
  </si>
  <si>
    <t>Unit Facilities</t>
  </si>
  <si>
    <t>"ABOVE THE LINE" COSTS</t>
  </si>
  <si>
    <t>CAST-PRINCIPALS</t>
  </si>
  <si>
    <t>INSURANCES</t>
  </si>
  <si>
    <t>Include Recording Time, Sound Editing Equip/Labour and Restripe.</t>
  </si>
  <si>
    <t>ALL HOL.PAY/SUPER/TAXES - D</t>
  </si>
  <si>
    <t>No</t>
  </si>
  <si>
    <t>Total $</t>
  </si>
  <si>
    <t>Rate pd</t>
  </si>
  <si>
    <t>Rate pwk</t>
  </si>
  <si>
    <t>To:</t>
  </si>
  <si>
    <r>
      <t>Audio deliverables (</t>
    </r>
    <r>
      <rPr>
        <sz val="9"/>
        <color indexed="10"/>
        <rFont val="Arial Narrow"/>
        <family val="2"/>
      </rPr>
      <t>Or see Worksheet 2</t>
    </r>
    <r>
      <rPr>
        <sz val="9"/>
        <rFont val="Arial Narrow"/>
        <family val="2"/>
      </rPr>
      <t>)</t>
    </r>
  </si>
  <si>
    <t xml:space="preserve">         Sub-total</t>
  </si>
  <si>
    <t>M.</t>
  </si>
  <si>
    <t>Art Department Crew (Drama)</t>
  </si>
  <si>
    <t>Other Crew</t>
  </si>
  <si>
    <t>Overtime</t>
  </si>
  <si>
    <t>Loadings</t>
  </si>
  <si>
    <t>(Night, Public Holdays, Saturday/6th Days)</t>
  </si>
  <si>
    <t>Action Vehicles Crew (Drama)</t>
  </si>
  <si>
    <t>Livestock Crew (Drama)</t>
  </si>
  <si>
    <t>Construction Crew (Drama)</t>
  </si>
  <si>
    <t>Special Effects &amp; Armoury Crew (Drama)</t>
  </si>
  <si>
    <t>Production Accountancy</t>
  </si>
  <si>
    <t xml:space="preserve"> (Post prodn crew - in R)</t>
  </si>
  <si>
    <t>Payroll Tax:</t>
  </si>
  <si>
    <t xml:space="preserve">  Cast/Stunts </t>
  </si>
  <si>
    <t xml:space="preserve">  (Post prodn crew - in R)</t>
  </si>
  <si>
    <t>Camera - Casual</t>
  </si>
  <si>
    <t>Furniture purchase/hire</t>
  </si>
  <si>
    <t>Equipment  purchase/hire</t>
  </si>
  <si>
    <t>Computers &amp; Software  purchase/hire</t>
  </si>
  <si>
    <t xml:space="preserve">   Finish on:</t>
  </si>
  <si>
    <t xml:space="preserve">   Ratio:</t>
  </si>
  <si>
    <t>SCHEDULE</t>
  </si>
  <si>
    <t>No. of Episodes (if applicable):</t>
  </si>
  <si>
    <t>Titles and Graphics:</t>
  </si>
  <si>
    <t>Check Col.$Aust.</t>
  </si>
  <si>
    <t>Action Props &amp; Vehicles</t>
  </si>
  <si>
    <t xml:space="preserve">  Film Vaults</t>
  </si>
  <si>
    <t>SOUND - POST PRODUCTION</t>
  </si>
  <si>
    <t>EQUIPMENT &amp; STORES</t>
  </si>
  <si>
    <t>Code</t>
  </si>
  <si>
    <t xml:space="preserve">SPECIAL EFFECTS &amp; ARMOURY </t>
  </si>
  <si>
    <t>UNIT FEES &amp; SALARIES</t>
  </si>
  <si>
    <t>Additional Dubs</t>
  </si>
  <si>
    <t>VHS - PAL</t>
  </si>
  <si>
    <t>FRINGES &amp; INSURANCE - RATES APPLIED:</t>
  </si>
  <si>
    <t>Lighting Crew</t>
  </si>
  <si>
    <t>Grips Crew</t>
  </si>
  <si>
    <t>Overtime &amp; Loadings</t>
  </si>
  <si>
    <t>Distribution Dubs</t>
  </si>
  <si>
    <t xml:space="preserve">  SD 16:9 (Digital Betacam NTSC)</t>
  </si>
  <si>
    <t xml:space="preserve">  SD 16:9 (Digital Betacam PAL)</t>
  </si>
  <si>
    <t>Interpreter(s) Translators Australia</t>
  </si>
  <si>
    <t>Transfers:</t>
  </si>
  <si>
    <t>Sound:</t>
  </si>
  <si>
    <t>Processing:</t>
  </si>
  <si>
    <t>p.tape</t>
  </si>
  <si>
    <t>K.4</t>
  </si>
  <si>
    <t>K.5</t>
  </si>
  <si>
    <t>K.6</t>
  </si>
  <si>
    <t xml:space="preserve">COSTUMES (DRAMA) </t>
  </si>
  <si>
    <t xml:space="preserve">Flat rate or date to which interest is calculated.  You can chose to move this cost into Y </t>
  </si>
  <si>
    <t xml:space="preserve">  Executive Producer(s) Foreign National</t>
  </si>
  <si>
    <r>
      <t>Superannuation</t>
    </r>
    <r>
      <rPr>
        <sz val="9"/>
        <rFont val="Arial Narrow"/>
        <family val="2"/>
      </rPr>
      <t xml:space="preserve"> - on ABN and PAYG  base salary </t>
    </r>
  </si>
  <si>
    <t>Overseas Crew</t>
  </si>
  <si>
    <t>Casting - Australia</t>
  </si>
  <si>
    <t>FOR QAPE:  If you are casting overseas, pls refer to the QAPE guidelines for further information on what can be classified as QAPE'ble</t>
  </si>
  <si>
    <t>Narrator(s)  (Australian)</t>
  </si>
  <si>
    <t>Presenter(s) (Australian)</t>
  </si>
  <si>
    <t>Handsets only - calls in P</t>
  </si>
  <si>
    <t>Travel cases, compressors/cleaning equipment etc</t>
  </si>
  <si>
    <t>Allow for copies to:</t>
  </si>
  <si>
    <t>SOUND REQUIREMENTS</t>
  </si>
  <si>
    <t>DVD COMPONENTS</t>
  </si>
  <si>
    <t>Film</t>
  </si>
  <si>
    <t>Commentary Track</t>
  </si>
  <si>
    <t>ARCHIVAL FOOTAGE</t>
  </si>
  <si>
    <t>UNIT FEES &amp; SALARIES. SUB-TOTAL</t>
  </si>
  <si>
    <t xml:space="preserve">Payroll Tax </t>
  </si>
  <si>
    <t>%</t>
  </si>
  <si>
    <t>Interdupe</t>
  </si>
  <si>
    <t>Release Print(s)</t>
  </si>
  <si>
    <t>UPDATES</t>
  </si>
  <si>
    <t>Any financing costs are EXCLUDED from QAPE</t>
  </si>
  <si>
    <t>Music Cue Sheets</t>
  </si>
  <si>
    <t>Video Rushes Stock (Editing, Viewing)</t>
  </si>
  <si>
    <t>Sound Stock (DAT/Minidisk/1/4")</t>
  </si>
  <si>
    <t>Studio Expenses</t>
  </si>
  <si>
    <t>Company Fees &amp; Expenses</t>
  </si>
  <si>
    <t>Title Searches/Clearances</t>
  </si>
  <si>
    <t>Posters, postcards, etc</t>
  </si>
  <si>
    <t>ACTION VEHICLES CREW (DRAMA)</t>
  </si>
  <si>
    <t>LIVESTOCK CREW (DRAMA)</t>
  </si>
  <si>
    <t>Freight &amp; Cartage</t>
  </si>
  <si>
    <t>Neg. Stock</t>
  </si>
  <si>
    <t>Video Stock (type...       )</t>
  </si>
  <si>
    <t xml:space="preserve">Developing </t>
  </si>
  <si>
    <t>Driver</t>
  </si>
  <si>
    <t>TOTAL  "BELOW  THE  LINE"  COSTS</t>
  </si>
  <si>
    <t>INDIRECT   COSTS</t>
  </si>
  <si>
    <t>Y</t>
  </si>
  <si>
    <t>Z</t>
  </si>
  <si>
    <t xml:space="preserve">CONTINGENCY   </t>
  </si>
  <si>
    <t>Budget prepared by:</t>
  </si>
  <si>
    <t>Director</t>
  </si>
  <si>
    <t>Government Minder</t>
  </si>
  <si>
    <t>Camera Assistant</t>
  </si>
  <si>
    <t>Specialist Camera Operator</t>
  </si>
  <si>
    <t>Enter estimate from equipment, motor vehicle allowances &amp; p.ds etc.</t>
  </si>
  <si>
    <t>These elements can be listed in main budget in X1</t>
  </si>
  <si>
    <t xml:space="preserve">  Producer(s)</t>
  </si>
  <si>
    <t xml:space="preserve">  Co-Producer(s)</t>
  </si>
  <si>
    <t>All components per minute</t>
  </si>
  <si>
    <t>Commentary Track - Artist Fee</t>
  </si>
  <si>
    <t>p.</t>
  </si>
  <si>
    <t>Contributor Costs: Australia</t>
  </si>
  <si>
    <t>Contributor Costs: Overseas</t>
  </si>
  <si>
    <t>POSITION/Name</t>
  </si>
  <si>
    <t>AIRFARES/Other fares</t>
  </si>
  <si>
    <t>ACCOMMODATION or Allces</t>
  </si>
  <si>
    <t>FOR QAPE: Check whether Contributors are Australian Residents, if so, PD's may be eligible</t>
  </si>
  <si>
    <t>Location Survey(s) Australia</t>
  </si>
  <si>
    <t>FRINGES &amp; WORK.COMP.</t>
  </si>
  <si>
    <t>COSTUMES</t>
  </si>
  <si>
    <t>STAGE RENTAL</t>
  </si>
  <si>
    <t>C.4</t>
  </si>
  <si>
    <t>D. O. P.</t>
  </si>
  <si>
    <t>C.5</t>
  </si>
  <si>
    <t>Recordist</t>
  </si>
  <si>
    <t>C.6</t>
  </si>
  <si>
    <t>C.7</t>
  </si>
  <si>
    <t>Lines 1&amp;2 will appear at the top of each page</t>
  </si>
  <si>
    <t>FOR QAPE, this template assumes premises in Australia, if overseas pls add a line &amp; non-qape formula</t>
  </si>
  <si>
    <t>budget total</t>
  </si>
  <si>
    <t>MU &amp; HAIR</t>
  </si>
  <si>
    <t>ANIMATION and PUPPETRY</t>
  </si>
  <si>
    <t>CAMERA EQUIP</t>
  </si>
  <si>
    <t>SOUND EQUIP</t>
  </si>
  <si>
    <t>LIGHTING EQUIP</t>
  </si>
  <si>
    <t>GRIP EQUIP</t>
  </si>
  <si>
    <t>UNIT FACILITIES</t>
  </si>
  <si>
    <t>SAFETY</t>
  </si>
  <si>
    <t>POST: CREW WAGES</t>
  </si>
  <si>
    <t>POST:OFFICE &amp; RENTALS</t>
  </si>
  <si>
    <t>Telecine Dub Stock (Editing, Viewing)</t>
  </si>
  <si>
    <t>Computer fees</t>
  </si>
  <si>
    <t>Accommodation</t>
  </si>
  <si>
    <t>Per diems</t>
  </si>
  <si>
    <t>Location Catering</t>
  </si>
  <si>
    <t xml:space="preserve"> Location Catering</t>
  </si>
  <si>
    <t xml:space="preserve">Vehicle Hire </t>
  </si>
  <si>
    <t>Freight - Equipment</t>
  </si>
  <si>
    <t>Freight - Other</t>
  </si>
  <si>
    <t>Excess Baggage</t>
  </si>
  <si>
    <t>Airfares</t>
  </si>
  <si>
    <t>Post-Prodn Office:</t>
  </si>
  <si>
    <t>Stunts</t>
  </si>
  <si>
    <t>Standins &amp; Doubles</t>
  </si>
  <si>
    <t>Source 3</t>
  </si>
  <si>
    <t>Props &amp; Set Dressing</t>
  </si>
  <si>
    <t>Livestock</t>
  </si>
  <si>
    <t>L</t>
  </si>
  <si>
    <t>M</t>
  </si>
  <si>
    <t>TRAVEL &amp; TRANSPORT</t>
  </si>
  <si>
    <t>N</t>
  </si>
  <si>
    <t>O</t>
  </si>
  <si>
    <t>P</t>
  </si>
  <si>
    <t>Q</t>
  </si>
  <si>
    <t>R</t>
  </si>
  <si>
    <t>Art Dept. Runner(s)</t>
  </si>
  <si>
    <t>Safety Report</t>
  </si>
  <si>
    <t>Safety Supervisor</t>
  </si>
  <si>
    <t>Asst.Directors &amp; Script Supervision</t>
  </si>
  <si>
    <t>PLS NOTE THAT TRAVEL INCURRED FOR POST PRODUCTION IS COSTED AGAINST T</t>
  </si>
  <si>
    <t>If overseas work is involved</t>
  </si>
  <si>
    <t>NO. OF WEEKS/days SHOOT -</t>
  </si>
  <si>
    <t>N.</t>
  </si>
  <si>
    <t>Rate</t>
  </si>
  <si>
    <t>Extras</t>
  </si>
  <si>
    <t xml:space="preserve"> </t>
  </si>
  <si>
    <t>Construction</t>
  </si>
  <si>
    <t>CAST &amp; CASTING  -  SUB-TOTAL</t>
  </si>
  <si>
    <t>Grade</t>
  </si>
  <si>
    <t>Including satellite, purchased/hired mobiles</t>
  </si>
  <si>
    <t>Including connection/setup fees</t>
  </si>
  <si>
    <t>Stock Costs</t>
  </si>
  <si>
    <t>Production Assistant</t>
  </si>
  <si>
    <t>GRIPS EQUIPMENT &amp; STORES</t>
  </si>
  <si>
    <t xml:space="preserve">ANIMATION &amp; PUPPETRY- Shoot Only </t>
  </si>
  <si>
    <t xml:space="preserve">VISUAL EFFECTS - Shoot Only </t>
  </si>
  <si>
    <t>C.13</t>
  </si>
  <si>
    <t>C.20</t>
  </si>
  <si>
    <t>J.</t>
  </si>
  <si>
    <t>F.1</t>
  </si>
  <si>
    <t>F.2</t>
  </si>
  <si>
    <t>TECHNICAL ADVISERS</t>
  </si>
  <si>
    <t>OVERSEAS CREW</t>
  </si>
  <si>
    <t>Any international expenditure during post production is NON QAPE</t>
  </si>
  <si>
    <t xml:space="preserve">  HD 16:9  (Europe &amp; Australia)</t>
  </si>
  <si>
    <t xml:space="preserve">  HD 4x3   (USA)</t>
  </si>
  <si>
    <t>Camera Crew</t>
  </si>
  <si>
    <t>Sound Crew</t>
  </si>
  <si>
    <t>Interpreter(s) Translators Overseas</t>
  </si>
  <si>
    <t>plus contractual requirements</t>
  </si>
  <si>
    <t>VHS - NTSC 4x3</t>
  </si>
  <si>
    <t>eg. Cast, HODs</t>
  </si>
  <si>
    <t>U-Matic - NTSC</t>
  </si>
  <si>
    <t>Overtime, Loadings Overseas Crew</t>
  </si>
  <si>
    <t xml:space="preserve">   - Music Rehearsal</t>
  </si>
  <si>
    <t>Laboratory Costs</t>
  </si>
  <si>
    <t>Pre-prodn. Playback costs</t>
  </si>
  <si>
    <t>T/C. Dubs &amp; Equipment</t>
  </si>
  <si>
    <t>Royalties</t>
  </si>
  <si>
    <t>Pre-existing Music - Australia Label</t>
  </si>
  <si>
    <t>Pre-existing Music - Overseas Label</t>
  </si>
  <si>
    <t>PUBLICITY MATERIAL &amp; PROMOTIONS CREATED AFTER</t>
  </si>
  <si>
    <t>COMPLETION OF THE FILM ARE EXCLUDED</t>
  </si>
  <si>
    <t>Publicity &amp; promotion copyright MUST be Australan-owned</t>
  </si>
  <si>
    <t>Electronic Press Kits</t>
  </si>
  <si>
    <t>These elements can be listed in WORKSHEET 2: Deliverables, if you'd like to use this worksheet, then the total will automatically appear against the line</t>
  </si>
  <si>
    <t>ALL COMPONENTS'</t>
  </si>
  <si>
    <t>All Components (total from Worksheet 2)</t>
  </si>
  <si>
    <t>CHECK TOTALS MATCH!</t>
  </si>
  <si>
    <t>FOR QAPE: assumes all work done in Australia</t>
  </si>
  <si>
    <t>If not included in Sound Post V</t>
  </si>
  <si>
    <t>SOUND EQUIPMENT &amp; STORES</t>
  </si>
  <si>
    <t>THIS BUDGET IS BASED ON THE FOLLOWING ASSUMPTIONS:</t>
  </si>
  <si>
    <t>$Australian</t>
  </si>
  <si>
    <t>Workers Compensation</t>
  </si>
  <si>
    <t>(Electricity, phone, cleaning, security)</t>
  </si>
  <si>
    <t>Set Construction</t>
  </si>
  <si>
    <t>CHECK TOTALS MATCH</t>
  </si>
  <si>
    <t>STATE AGENCY FEES</t>
  </si>
  <si>
    <t>POST-PRODN. TRAVEL &amp; ACCOMMODATION</t>
  </si>
  <si>
    <t>X.1</t>
  </si>
  <si>
    <t>X.2</t>
  </si>
  <si>
    <t>LEGAL &amp; BUSINESS</t>
  </si>
  <si>
    <t>MARKETING</t>
  </si>
  <si>
    <t>Censorship Certification</t>
  </si>
  <si>
    <t>Post-production Scripts</t>
  </si>
  <si>
    <t>O.</t>
  </si>
  <si>
    <t>P.</t>
  </si>
  <si>
    <t>OFFICE EXPENSES</t>
  </si>
  <si>
    <t>R.</t>
  </si>
  <si>
    <t>INDIRECT COSTS</t>
  </si>
  <si>
    <t>OVERHEADS</t>
  </si>
  <si>
    <t>Workers Comp - see Category D</t>
  </si>
  <si>
    <t xml:space="preserve">INSURANCES </t>
  </si>
  <si>
    <t xml:space="preserve">OFFSHORE SHOOT </t>
  </si>
  <si>
    <t>of</t>
  </si>
  <si>
    <t>Other…</t>
  </si>
  <si>
    <t>Currency…….</t>
  </si>
  <si>
    <t>Convert at:</t>
  </si>
  <si>
    <t>Colour Photographs</t>
  </si>
  <si>
    <t>Black &amp; White Photographs</t>
  </si>
  <si>
    <t>NON-QAPE (OVERSEAS ELEMENTS)</t>
  </si>
  <si>
    <t>QAPE</t>
  </si>
  <si>
    <t>TOTAL PRODUCTION EXPENDITURE</t>
  </si>
  <si>
    <t>This budget template assumes foreign contributor costs incurred overseas</t>
  </si>
  <si>
    <t>PER DIEMS</t>
  </si>
  <si>
    <t>Trf. To:</t>
  </si>
  <si>
    <t>FOR QAPE: Check whether Contributors are Australian Residents</t>
  </si>
  <si>
    <t>Laundry</t>
  </si>
  <si>
    <t>Other travel costs: Australia</t>
  </si>
  <si>
    <t>OTHER PRODUCTION COSTS - see K5.6, N, C20</t>
  </si>
  <si>
    <t>CHECK TOTALS MATCH!!</t>
  </si>
  <si>
    <t>Archival Footage - Australia:</t>
  </si>
  <si>
    <t>Archival Footage - Overseas:</t>
  </si>
  <si>
    <t>DIRECTOR</t>
  </si>
  <si>
    <t>TOTAL ATL</t>
  </si>
  <si>
    <t>PROD MANAGEMENT</t>
  </si>
  <si>
    <t xml:space="preserve">This template assumes Australian talent filmed and recorded in Australia, pls amend if your </t>
  </si>
  <si>
    <t>production has different requirements</t>
  </si>
  <si>
    <t>Location Expenses: Australia</t>
  </si>
  <si>
    <t>Location Expenses: Overseas</t>
  </si>
  <si>
    <t>Security: Australia</t>
  </si>
  <si>
    <t>FOR QAPE:  Check if any overseas costumes hires, export freight is non-QAPE.</t>
  </si>
  <si>
    <t>FOR QAPE:  Check if any overseas hires, export freight is non-QAPE.</t>
  </si>
  <si>
    <t>ART (DESIGN) CREW</t>
  </si>
  <si>
    <t>ACTION VEHICLES</t>
  </si>
  <si>
    <t xml:space="preserve">LIVESTOCK </t>
  </si>
  <si>
    <t>CONSTRUCTION</t>
  </si>
  <si>
    <t>OHSS and SAFETY</t>
  </si>
  <si>
    <t>TUITION and TECH ADV</t>
  </si>
  <si>
    <t>SECOND UNIT</t>
  </si>
  <si>
    <t xml:space="preserve">                    - Per Diems</t>
  </si>
  <si>
    <t xml:space="preserve">                    - Ground transport</t>
  </si>
  <si>
    <t xml:space="preserve">                    - Freight</t>
  </si>
  <si>
    <t>Petrol, Oil, Diesel</t>
  </si>
  <si>
    <t>Freight - Rushes/Neg.</t>
  </si>
  <si>
    <t>Taxis &amp; Couriers</t>
  </si>
  <si>
    <t>Post-production Catering</t>
  </si>
  <si>
    <t>Editing:</t>
  </si>
  <si>
    <t xml:space="preserve">DEVELOPMENT  </t>
  </si>
  <si>
    <t xml:space="preserve">ACCOMMODATION, LIVING, CATERING </t>
  </si>
  <si>
    <t xml:space="preserve">  Per diems included in T</t>
  </si>
  <si>
    <t>Preliminary Estimate for Fringes calculations (Post Production):-</t>
  </si>
  <si>
    <t xml:space="preserve">  Allowances included in T</t>
  </si>
  <si>
    <t>Pitch Reel editing</t>
  </si>
  <si>
    <t>Pitch Reel filming</t>
  </si>
  <si>
    <t>Recording Expenses</t>
  </si>
  <si>
    <t xml:space="preserve">   - Theatre Hire</t>
  </si>
  <si>
    <t xml:space="preserve">   - Tape</t>
  </si>
  <si>
    <t xml:space="preserve">   - Equipment Hire/Transport</t>
  </si>
  <si>
    <t xml:space="preserve">   - Lessons/coaching</t>
  </si>
  <si>
    <t>Postproduction Travel - Australia</t>
  </si>
  <si>
    <t>add lines and non-QAPE formulas</t>
  </si>
  <si>
    <t xml:space="preserve">                     - Airfares </t>
  </si>
  <si>
    <t xml:space="preserve">                    - Accommodatin</t>
  </si>
  <si>
    <r>
      <t xml:space="preserve">Archive, Music etc  </t>
    </r>
    <r>
      <rPr>
        <b/>
        <i/>
        <sz val="10"/>
        <color indexed="10"/>
        <rFont val="Arial"/>
        <family val="2"/>
      </rPr>
      <t xml:space="preserve">FOR QAPE: pls check that you are not employing overseas archive researchers for your project. </t>
    </r>
  </si>
  <si>
    <t>TOTAL PRODUCTION COSTS</t>
  </si>
  <si>
    <t>Interviewee(s)/Onscreen Expert(s) Australia</t>
  </si>
  <si>
    <t>Interviewee(s)/Onscreen Expert(s) Overseas</t>
  </si>
  <si>
    <t>EXCLUSIONS - ALL FILMS</t>
  </si>
  <si>
    <t>Story Rights (incl.Options) Australia</t>
  </si>
  <si>
    <t>Story Rights (incl.Options) Overseas</t>
  </si>
  <si>
    <t>Writers Fees Australia</t>
  </si>
  <si>
    <t>Writers Fees Overseas</t>
  </si>
  <si>
    <t>Researcher(s) Overseas</t>
  </si>
  <si>
    <t>Researcher(s) Australia</t>
  </si>
  <si>
    <r>
      <t>Payroll tax</t>
    </r>
    <r>
      <rPr>
        <sz val="10"/>
        <rFont val="Arial"/>
        <family val="2"/>
      </rPr>
      <t xml:space="preserve"> is payable when the Company Payroll exceed a nominated threshold per month.  This threshold varies from State to State.  If your budget is tight include a credit or negative cost in the budget for the appropriate threshold x the number of months from employment of the first person to termination of the last person.  If the film is to be produced by an existing production company, that threshold or part thereof may be used already, in which case the production can not take the full credit.</t>
    </r>
  </si>
  <si>
    <r>
      <t xml:space="preserve"> Workers Compensation</t>
    </r>
    <r>
      <rPr>
        <sz val="10"/>
        <rFont val="Arial"/>
        <family val="2"/>
      </rPr>
      <t xml:space="preserve"> estimates are included</t>
    </r>
    <r>
      <rPr>
        <b/>
        <sz val="10"/>
        <rFont val="Arial"/>
        <family val="2"/>
      </rPr>
      <t xml:space="preserve"> in Fringes Category D</t>
    </r>
    <r>
      <rPr>
        <sz val="10"/>
        <rFont val="Arial"/>
        <family val="2"/>
      </rPr>
      <t xml:space="preserve">, not with Insurances Category O. </t>
    </r>
  </si>
  <si>
    <r>
      <t xml:space="preserve">Fringes </t>
    </r>
    <r>
      <rPr>
        <b/>
        <u/>
        <sz val="11"/>
        <rFont val="Arial"/>
        <family val="2"/>
      </rPr>
      <t>(should be calculated on both PAYG and ABN staff)</t>
    </r>
  </si>
  <si>
    <t>FOR QAPE: assumes Australian spend, if overseas work is involved add lines and non-QAPE formulas</t>
  </si>
  <si>
    <t>Check where copyrights are held</t>
  </si>
  <si>
    <t>Fees - Composer/Director</t>
  </si>
  <si>
    <t>Music Research</t>
  </si>
  <si>
    <t>Music Supervisor/Co-ordinator</t>
  </si>
  <si>
    <t>Fixer/Co-ordinator</t>
  </si>
  <si>
    <t>Arranger</t>
  </si>
  <si>
    <t>Orchestration &amp; Copying</t>
  </si>
  <si>
    <t>Check where work is being carried out</t>
  </si>
  <si>
    <t>Musicians</t>
  </si>
  <si>
    <t>Performers</t>
  </si>
  <si>
    <t>PUBLICITY &amp; STILLS</t>
  </si>
  <si>
    <t>TOTAL POST PRODUCTION</t>
  </si>
  <si>
    <t>TOTAL BELOW THE LINE</t>
  </si>
  <si>
    <t>OVERHEAD</t>
  </si>
  <si>
    <t>SUB TOTAL</t>
  </si>
  <si>
    <t>QAPE CALCULATION SUMMARY</t>
  </si>
  <si>
    <t>TOTAL UNIT FEES AND SALARIES:</t>
  </si>
  <si>
    <t>Tax Accountant</t>
  </si>
  <si>
    <t>Stamp Duty</t>
  </si>
  <si>
    <t xml:space="preserve">                - Australia</t>
  </si>
  <si>
    <t xml:space="preserve">                - Overseas</t>
  </si>
  <si>
    <t>FOR QAPE, this template assumes Australian Hire &amp; purchases, if overseas pls add a line &amp; non-qape formula</t>
  </si>
  <si>
    <t xml:space="preserve">TOTAL </t>
  </si>
  <si>
    <t xml:space="preserve">check same as </t>
  </si>
  <si>
    <t>LIVESTOCK</t>
  </si>
  <si>
    <t xml:space="preserve">FOR QAPE:  check if any of this work is to be done outside Australia, if yes, add a line and enter into </t>
  </si>
  <si>
    <t>Per Agreement with State funding body</t>
  </si>
  <si>
    <t xml:space="preserve">  HD 16:9  (USA)</t>
  </si>
  <si>
    <r>
      <t xml:space="preserve">Equipment purchases/hires   </t>
    </r>
    <r>
      <rPr>
        <b/>
        <i/>
        <sz val="10"/>
        <color indexed="10"/>
        <rFont val="Arial"/>
        <family val="2"/>
      </rPr>
      <t>FOR QAPE: Budget assumes Australian spend, if overseas, add line and enter into non-qape</t>
    </r>
  </si>
  <si>
    <t>FOR QAPE:  Manually input split into correct categories</t>
  </si>
  <si>
    <t>FOR QAPE:  Check any spend prior to 1 July '07- excluded</t>
  </si>
  <si>
    <t>FOR QAPE: Overseas development costs must be entered in Non-Qape column</t>
  </si>
  <si>
    <t>FOR QAPE: Check where copyrights are held - only Australian resident or Australian resident company owned copyright is QAPE</t>
  </si>
  <si>
    <t>FOR QAPE:  PLEASE NOTE THAT THE QAPE SECTION  OF THE BUDGET IS TO BE USED AS A GUIDE ONLY, PRODUCERS MUST CHECK THAT COSTS FOR THEIR PRODUCTION ARE ALLOCATED TO THE CORRECT COLUMNS AS OUTLINED IN THE PRODUCER OFFSET GUIDELINES ON www.ffc.gov.au/producer_offset</t>
  </si>
  <si>
    <t>COSTUME</t>
  </si>
  <si>
    <t>MAKEUP</t>
  </si>
  <si>
    <t>HAIR</t>
  </si>
  <si>
    <t>FOR QAPE:  If overseas work is involved, add a line  and non-QAPE formula for each person req</t>
  </si>
  <si>
    <t>CHECK BOTH TOTALS MATCH</t>
  </si>
  <si>
    <r>
      <t>FOR QAPE: check where copyright is held</t>
    </r>
    <r>
      <rPr>
        <b/>
        <i/>
        <sz val="10"/>
        <color indexed="10"/>
        <rFont val="Arial"/>
        <family val="2"/>
      </rPr>
      <t xml:space="preserve"> - Aust resident or Aust resident company owned copyright is QAPE.  </t>
    </r>
  </si>
  <si>
    <t>Do not include GST in your budget.  GST will be dealt with contractually and by invoice</t>
  </si>
  <si>
    <t>Producers need to manually input the correct % if liable for payroll (% varies from State to State)</t>
  </si>
  <si>
    <t>ALL IN AUD</t>
  </si>
  <si>
    <t>COMMENT</t>
  </si>
  <si>
    <t>ON</t>
  </si>
  <si>
    <t>EXPENDITURE</t>
  </si>
  <si>
    <t>EXCLUSIONS</t>
  </si>
  <si>
    <t>COST</t>
  </si>
  <si>
    <t>Fringes are payable on Kilometerage, this should automatically show up in D</t>
  </si>
  <si>
    <t>Fringes are payable on Vehicle Allowances, this should automatically show up in D</t>
  </si>
  <si>
    <t>PD's have been included in Post Production Crew Fringes formulas</t>
  </si>
  <si>
    <t xml:space="preserve">FOR QAPE: Overseas travel costs are QAPE during principal photography only, for Australian residents only, if the subject matter requires the location. </t>
  </si>
  <si>
    <t>FOR QAPE:  Check source of software - Australian copyright?</t>
  </si>
  <si>
    <t>ALL OVERTIME - C.24                                 ALL OVERSEAS CREW - C20</t>
  </si>
  <si>
    <t>Sp. Fx. Expendables</t>
  </si>
  <si>
    <t>Weapons Hire</t>
  </si>
  <si>
    <t>Standby Props Truck &amp; Equipment</t>
  </si>
  <si>
    <t>Action Vehicles</t>
  </si>
  <si>
    <t xml:space="preserve">FOR QAPE: check whether stock will be purchased outside Australia, if so, add a line &amp; enter in </t>
  </si>
  <si>
    <t>non-QAPE column. Template assumes, Australian bought stock and transfers</t>
  </si>
  <si>
    <t>Consultancy Fees/Expenses Australia</t>
  </si>
  <si>
    <t>Consultancy Fees/Expenses Overseas</t>
  </si>
  <si>
    <t>Accom'n &amp; Living Exps Australia</t>
  </si>
  <si>
    <t>Accom'n &amp; Living Exps Overseas</t>
  </si>
  <si>
    <t xml:space="preserve">  Executive Producer(s) Australia</t>
  </si>
  <si>
    <t>FOR QAPE:  Filming in Australia - only freight INCOMING to Aust is QAPE - return freight is NON QAPE</t>
  </si>
  <si>
    <t>Contributor/Interviewee Travel: Australia</t>
  </si>
  <si>
    <t>Please see Producer Offset website for details of processing fees for Provisional Certification.</t>
  </si>
  <si>
    <t>Producer Offset Re-consideration fee</t>
  </si>
  <si>
    <t>Please see Producer Offset website for details of re-consideation fees for Provisional Certification.</t>
  </si>
  <si>
    <t>Contributor/Interviewee Travel: Overseas</t>
  </si>
  <si>
    <t>Per Diems to AustralianResidents</t>
  </si>
  <si>
    <t>Per Diems to Foreign Nationals</t>
  </si>
  <si>
    <t>PROD ACCOUNTING</t>
  </si>
  <si>
    <t>A reasonable knowledge of EXCEL is required to complete the budget.</t>
  </si>
  <si>
    <r>
      <rPr>
        <b/>
        <sz val="10"/>
        <rFont val="Arial"/>
        <family val="2"/>
      </rPr>
      <t>Budget font style</t>
    </r>
    <r>
      <rPr>
        <sz val="10"/>
        <rFont val="Arial"/>
        <family val="2"/>
      </rPr>
      <t xml:space="preserve"> is </t>
    </r>
    <r>
      <rPr>
        <sz val="9"/>
        <rFont val="Arial Narrow"/>
        <family val="2"/>
      </rPr>
      <t>Arial Narrow -Size  9</t>
    </r>
    <r>
      <rPr>
        <sz val="10"/>
        <rFont val="Arial"/>
        <family val="2"/>
      </rPr>
      <t xml:space="preserve"> </t>
    </r>
  </si>
  <si>
    <t>Helpful Excel Instructions:</t>
  </si>
  <si>
    <r>
      <t xml:space="preserve">Welcome to the updated </t>
    </r>
    <r>
      <rPr>
        <b/>
        <u/>
        <sz val="10"/>
        <rFont val="Arial"/>
        <family val="2"/>
      </rPr>
      <t>Documentary</t>
    </r>
    <r>
      <rPr>
        <b/>
        <sz val="10"/>
        <rFont val="Arial"/>
        <family val="2"/>
      </rPr>
      <t xml:space="preserve"> Excel Budget Template.    </t>
    </r>
  </si>
  <si>
    <t>STOCK, PROCESSING AND TRANSFERS - FILM &amp; LAB - Shooting</t>
  </si>
  <si>
    <t>Invariably the funding that you achieve for your film is considered a taxable supply and you are  required to invoice the funding body, network, distributor etc for your cashflow + GST.  This is not a reason to put a line in the budget for GST</t>
  </si>
  <si>
    <t>Total Estimate for 'Above the Line' Crew Fringes Calculations:</t>
  </si>
  <si>
    <t>ALLOW FOR TAPES REQ CONTRACTUALLY - IE ARCHIVE &amp; LOCATION SUPPLIERS</t>
  </si>
  <si>
    <t>Use Section I.b for tape/HD stock &amp; processing</t>
  </si>
  <si>
    <t>Titles -artwork and design</t>
  </si>
  <si>
    <t>Credit roll preparation</t>
  </si>
  <si>
    <t>non-qape column. This template assumes work to be done in Australia</t>
  </si>
  <si>
    <t>non-QAPE column</t>
  </si>
  <si>
    <t>Producers need to manually input the correct % as set by their State</t>
  </si>
  <si>
    <t>(A)</t>
  </si>
  <si>
    <t>Fringes - Total for Story &amp; Script</t>
  </si>
  <si>
    <t xml:space="preserve">  Above Line (if taxed) - FOR THE PURPOSES OF THE PRODUCER OFFSET, PLEASE PUT FRINGES FOR ATL PERSONNEL ATL (CALCULATE MANUALLY)</t>
  </si>
  <si>
    <t xml:space="preserve">These elements can be listed in WORKSHEET 2: Deliverables, however pls note the figures in the </t>
  </si>
  <si>
    <t>See Feature  Budget for further categories, add lines as required</t>
  </si>
  <si>
    <t>Post Story Consultant</t>
  </si>
  <si>
    <t xml:space="preserve">Templates are available on the Screen Australia website under:  FILMING IN AUSTRALIA, SAMPLE </t>
  </si>
  <si>
    <r>
      <t>FOR QAPE:  If overseas work is involved</t>
    </r>
    <r>
      <rPr>
        <b/>
        <i/>
        <sz val="10"/>
        <color indexed="10"/>
        <rFont val="Arial"/>
        <family val="2"/>
      </rPr>
      <t xml:space="preserve"> add a line  and non-QAPE formula for each person req</t>
    </r>
  </si>
  <si>
    <r>
      <t>FOR QAPE:  Gratuities and Entertainment are</t>
    </r>
    <r>
      <rPr>
        <b/>
        <i/>
        <sz val="10"/>
        <color indexed="10"/>
        <rFont val="Arial"/>
        <family val="2"/>
      </rPr>
      <t xml:space="preserve"> NON QAPE</t>
    </r>
  </si>
  <si>
    <t>Use this category if any part of your Documentary is shot on film</t>
  </si>
  <si>
    <t>Fringes are payable on Per Diems, if adding a line, please make sure that the formula is corrected in D</t>
  </si>
  <si>
    <t>Fringe Benefit Tax is payable on Entertainment, pls check that this is included in D</t>
  </si>
  <si>
    <t>Armourer</t>
  </si>
  <si>
    <t>Model Maker(s)</t>
  </si>
  <si>
    <t>Visual Fx. Supervisor</t>
  </si>
  <si>
    <r>
      <rPr>
        <b/>
        <sz val="10"/>
        <rFont val="Arial"/>
        <family val="2"/>
      </rPr>
      <t xml:space="preserve">Do not delete columns. </t>
    </r>
    <r>
      <rPr>
        <sz val="10"/>
        <rFont val="Arial"/>
        <family val="2"/>
      </rPr>
      <t xml:space="preserve"> Column A of the Budget has been left blank to use for a Code reference if required.</t>
    </r>
  </si>
  <si>
    <t>FOR QAPE:  All travel expenditure can be claimed as QAPE during principal photography only, for Australian residents only, if the subject matter requires the location. For overseas crew hired for an overseas shoot their costs are NON QAPE. If you are bringing an overseas crew member to Australia for the production only 50% of their airfare is QAPE.</t>
  </si>
  <si>
    <t>Camera Crew Travel Days</t>
  </si>
  <si>
    <t>Makeup Crew travel days</t>
  </si>
  <si>
    <t>Hairdressing Crew Travel days</t>
  </si>
  <si>
    <t>Art Department Crew Travel days</t>
  </si>
  <si>
    <t>Producer Offset Provisional Certificate Processing Fee</t>
  </si>
  <si>
    <t>G.S.T</t>
  </si>
  <si>
    <r>
      <t xml:space="preserve">Fringes are the expenses associated with employment.  </t>
    </r>
    <r>
      <rPr>
        <b/>
        <sz val="10"/>
        <rFont val="Arial"/>
        <family val="2"/>
      </rPr>
      <t>For a budget assume that at least 80% of your crew and cast are employees (PAYG or ABN).</t>
    </r>
    <r>
      <rPr>
        <sz val="10"/>
        <rFont val="Arial"/>
        <family val="2"/>
      </rPr>
      <t xml:space="preserve">  By law the nature of the relationship that you have with them is that of an employer rather than a contractor.  If a crew member is contracted through a Pty Ltd company fringes are usually not payable but they may want to negotiate a higher fee that compensates them for holiday pay and superannuation so at the budgeting stage you could even assume fringes on all crew and cast.</t>
    </r>
  </si>
  <si>
    <t>Generator</t>
  </si>
  <si>
    <t>PICTURE POST-PRODUCTION (FINISHING ON TAPE)</t>
  </si>
  <si>
    <t>PICTURE POST PRODUCTION</t>
  </si>
  <si>
    <t xml:space="preserve">SOUND POST-PRODUCTION </t>
  </si>
  <si>
    <t>Cleaning &amp; Repairs</t>
  </si>
  <si>
    <t xml:space="preserve">Pls note, any 3rd party imagery (ie photographs, art works, video etc) appearing </t>
  </si>
  <si>
    <t>Mastering</t>
  </si>
  <si>
    <t>Neg Spotting</t>
  </si>
  <si>
    <t>Audio re-stripe</t>
  </si>
  <si>
    <t>Tech Checks/Quality Assurance</t>
  </si>
  <si>
    <t>Fnal Duplication</t>
  </si>
  <si>
    <t>Stock</t>
  </si>
  <si>
    <t>Rights and Clearances</t>
  </si>
  <si>
    <t>Licence Fees:</t>
  </si>
  <si>
    <t xml:space="preserve">   Synchronisation- No of Units x Rate</t>
  </si>
  <si>
    <t>STOCK, PROCESSING AND TRANSFERS - TAPE &amp; HD</t>
  </si>
  <si>
    <t>PLS REFER TO YOUR PIA AND ENSURE THAT YOU ALLOW FOR ALL DELIVERABLES</t>
  </si>
  <si>
    <t xml:space="preserve">worksheet do not feed directly into the budget. </t>
  </si>
  <si>
    <t>NB:  For the purposes of the Producer Offset, if scriptwriter receives "writer" credit, they must be placed ATL</t>
  </si>
  <si>
    <t>Publicist Fee</t>
  </si>
  <si>
    <t>Audit:  Investors</t>
  </si>
  <si>
    <t>Delivery Req. refer Category X.2</t>
  </si>
  <si>
    <t xml:space="preserve">OCCUPATIONAL HEALTH &amp; SAFETY CREW </t>
  </si>
  <si>
    <t>Research: footage libraries (p.hr)</t>
  </si>
  <si>
    <t>Fees for viewing copies (p.item)</t>
  </si>
  <si>
    <t>Transfers &amp; Mastering (incl. stock) (p.roll)</t>
  </si>
  <si>
    <t>Archive Copyright fees (p.sec)</t>
  </si>
  <si>
    <t>Please refer to MEAA and SPAA for current Crew and Cast rates and agreements before completing the budget</t>
  </si>
  <si>
    <t>See Feature Budget for categories</t>
  </si>
  <si>
    <t>See Feature Budget for further categories, add lines as required</t>
  </si>
  <si>
    <t xml:space="preserve">Relative to entertainment etc.only, pls speak to your Production Accountant and refer to ATO website for more details </t>
  </si>
  <si>
    <r>
      <t>BUDGET</t>
    </r>
    <r>
      <rPr>
        <sz val="10"/>
        <rFont val="Arial"/>
        <family val="2"/>
      </rPr>
      <t xml:space="preserve">  A-Z detail        </t>
    </r>
  </si>
  <si>
    <r>
      <t>BUDGET SUMMARY</t>
    </r>
    <r>
      <rPr>
        <sz val="10"/>
        <rFont val="Arial"/>
        <family val="2"/>
      </rPr>
      <t xml:space="preserve">  </t>
    </r>
  </si>
  <si>
    <r>
      <t>1</t>
    </r>
    <r>
      <rPr>
        <sz val="10"/>
        <rFont val="Arial"/>
        <family val="2"/>
      </rPr>
      <t xml:space="preserve">     Travel &amp; Accommodation Worksheet for Crew &amp; Cast - Budget Categories M &amp; N</t>
    </r>
  </si>
  <si>
    <t>Crew &amp; Cast</t>
  </si>
  <si>
    <t>Super-annuation</t>
  </si>
  <si>
    <t>To help you work out the cost of accom'n &amp; PD's across the production, you can use Worksheet (1) Travel, however</t>
  </si>
  <si>
    <r>
      <t>Workers Comp</t>
    </r>
    <r>
      <rPr>
        <sz val="9"/>
        <rFont val="Arial Narrow"/>
        <family val="2"/>
      </rPr>
      <t xml:space="preserve"> - on Salaries+O'time+H.Pay+Allce+PDs+Super</t>
    </r>
  </si>
  <si>
    <r>
      <t>Payroll Tax</t>
    </r>
    <r>
      <rPr>
        <sz val="9"/>
        <rFont val="Arial Narrow"/>
        <family val="2"/>
      </rPr>
      <t xml:space="preserve"> - on PAYG &amp; ABN base salary+O'time+H.Pay+Super+Allces+PDs</t>
    </r>
  </si>
  <si>
    <t>NB. Rate &amp; inclusions vary from State to State</t>
  </si>
  <si>
    <t>of more (or less) Companies.  NB formula already excludes Overseas Crew</t>
  </si>
  <si>
    <t xml:space="preserve">of more (or less) Companies.  </t>
  </si>
  <si>
    <t>Reversioning costs</t>
  </si>
  <si>
    <t>Broadcast Master</t>
  </si>
  <si>
    <t>Action Boats, safety boats etc</t>
  </si>
  <si>
    <t>Towing, Freight &amp; Transport</t>
  </si>
  <si>
    <t>Saddlery, Carriages etc</t>
  </si>
  <si>
    <t xml:space="preserve">Stabling, Feed, Transport, </t>
  </si>
  <si>
    <t>Vet Fees</t>
  </si>
  <si>
    <t>Animal Hire</t>
  </si>
  <si>
    <t>Finished Aspect Ratio:</t>
  </si>
  <si>
    <t>Travel Packages (No of people: .......)</t>
  </si>
  <si>
    <t>Mobile phones</t>
  </si>
  <si>
    <t xml:space="preserve">Internet </t>
  </si>
  <si>
    <t>How to use the Budget</t>
  </si>
  <si>
    <r>
      <rPr>
        <b/>
        <sz val="10"/>
        <rFont val="Arial"/>
        <family val="2"/>
      </rPr>
      <t>If deleting a category</t>
    </r>
    <r>
      <rPr>
        <sz val="10"/>
        <rFont val="Arial"/>
        <family val="2"/>
      </rPr>
      <t>, you will also need to delete its line in the Summary worksheet as #ref will appear on the workbook and negate the formulas</t>
    </r>
  </si>
  <si>
    <r>
      <rPr>
        <b/>
        <sz val="10"/>
        <rFont val="Arial"/>
        <family val="2"/>
      </rPr>
      <t>If adding a category</t>
    </r>
    <r>
      <rPr>
        <sz val="10"/>
        <rFont val="Arial"/>
        <family val="2"/>
      </rPr>
      <t>, you will also need to add a line for it in the summary sheet and link the formula.</t>
    </r>
  </si>
  <si>
    <r>
      <rPr>
        <b/>
        <sz val="10"/>
        <rFont val="Arial"/>
        <family val="2"/>
      </rPr>
      <t>To link a formula,</t>
    </r>
    <r>
      <rPr>
        <sz val="10"/>
        <rFont val="Arial"/>
        <family val="2"/>
      </rPr>
      <t xml:space="preserve"> go to the cell in the summary sheet, hit 'equals' then switch to the detailed budget, select the cell to be copied and hit 'enter'.  Same process to link between budget and worksheets.</t>
    </r>
  </si>
  <si>
    <t>Don't forget to work out your shooting ratio</t>
  </si>
  <si>
    <t>quote for all world, all media, 10 years as minimum</t>
  </si>
  <si>
    <t>No Fringes on overseas crew,  so this total has been deducted from fringes calculations</t>
  </si>
  <si>
    <t>Travel days</t>
  </si>
  <si>
    <t>this category to be used if you are conducting any of your post interstate or overseas</t>
  </si>
  <si>
    <t xml:space="preserve">   Publishing  - No. of Units x Rate</t>
  </si>
  <si>
    <t>Preliminary Estimate for Fringes calculations (above the line):-</t>
  </si>
  <si>
    <t>Total Estimate for 'Below the Line' Crew Fringes Calculations:</t>
  </si>
  <si>
    <t xml:space="preserve">  Fringes - Total for Producers</t>
  </si>
  <si>
    <t xml:space="preserve">  Fringes - Total for Director</t>
  </si>
  <si>
    <t xml:space="preserve">  Fringes - Total for Australian Cast</t>
  </si>
  <si>
    <t>NB:  For the purposes of the PRODUCER OFFSET, holiday pay for ATL crew must appear ATL</t>
  </si>
  <si>
    <t>NB:  For the purposes of the PRODUCER OFFSET, Super for ATL crew must appear ATL</t>
  </si>
  <si>
    <t>NB:  For the purposes of the PRODUCER OFFSET, Super &amp; Holiday Pay for ATL crew must appear ATL</t>
  </si>
  <si>
    <t>Vehicle Allowances  - Australian crew</t>
  </si>
  <si>
    <t>Vehicle Allowances  - O/S crew</t>
  </si>
  <si>
    <t>Taxis - Australian crew</t>
  </si>
  <si>
    <t>Taxis - O/S crew</t>
  </si>
  <si>
    <t>Petrol/Oil/Diesel - Australian crew</t>
  </si>
  <si>
    <t>Petrol/Oil/Diesel - O/S crew</t>
  </si>
  <si>
    <t>Parking &amp; Tolls - Australian crew</t>
  </si>
  <si>
    <t>Parking &amp; Tolls - O/S crew</t>
  </si>
  <si>
    <t>Accommodation - Australian residents</t>
  </si>
  <si>
    <t>Accommodation - O/S residents</t>
  </si>
  <si>
    <t>Other travel costs - Australia</t>
  </si>
  <si>
    <t>Audit:  Producer Offset (QAPE)</t>
  </si>
  <si>
    <t>Audit:  Co-Production</t>
  </si>
  <si>
    <t>Audit:  Overseas</t>
  </si>
  <si>
    <r>
      <t xml:space="preserve">WORKSHEETS are provided to help you, however they are not linked to the budget as standard.  They are there to help breakdown costs associated with travel, accommodation and per diems as well as Deliverables.  Additional Worksheets can be included and linked:     </t>
    </r>
    <r>
      <rPr>
        <b/>
        <i/>
        <sz val="10"/>
        <rFont val="Arial"/>
        <family val="2"/>
      </rPr>
      <t xml:space="preserve"> Insert - Worksheet</t>
    </r>
  </si>
  <si>
    <r>
      <t>INFO</t>
    </r>
    <r>
      <rPr>
        <sz val="10"/>
        <rFont val="Arial"/>
        <family val="2"/>
      </rPr>
      <t xml:space="preserve">   Introduction and instruction page</t>
    </r>
  </si>
  <si>
    <t>Miscellaneous Video Transfers</t>
  </si>
  <si>
    <t>Miscellaneous Video Stock</t>
  </si>
  <si>
    <t>Stills Duplication (p.item)</t>
  </si>
  <si>
    <t>Stills Rights &amp; Access Fees (p.item)</t>
  </si>
  <si>
    <t>Narrator/Presenter</t>
  </si>
  <si>
    <t>offline</t>
  </si>
  <si>
    <t xml:space="preserve">  Pty.Ltd. Company Fees</t>
  </si>
  <si>
    <t>Electricity</t>
  </si>
  <si>
    <t>Traffic  &amp; Pedestrian Control</t>
  </si>
  <si>
    <t>Runner(s)</t>
  </si>
  <si>
    <t>Unit Manager</t>
  </si>
  <si>
    <t>Set Dresser(s)</t>
  </si>
  <si>
    <t>Registered Nurse(s) or Doctor(s)</t>
  </si>
  <si>
    <t>NB. Rate &amp; inclusions vary from State to State, adjust rate per State &amp; refer to corporate threshold</t>
  </si>
  <si>
    <r>
      <t>Holiday Pay</t>
    </r>
    <r>
      <rPr>
        <sz val="9"/>
        <rFont val="Arial Narrow"/>
        <family val="2"/>
      </rPr>
      <t xml:space="preserve"> - on PAYG and ABN'ers base salary only</t>
    </r>
  </si>
  <si>
    <t>Some councils require a traffic management plan is enforced before giving permission to film on streets</t>
  </si>
  <si>
    <t>PLS USE FEATURE BUDGET TEMPLATE NOT DOCUMENTARY BUDGET</t>
  </si>
  <si>
    <t>INSERTS, STILLS AND ARCHIVAL FOOTAGE</t>
  </si>
  <si>
    <t>Reversioning Costs</t>
  </si>
  <si>
    <t>or per Quote - refer H.6 &amp; H.7</t>
  </si>
  <si>
    <t>Visual Fx. Co-ordinator</t>
  </si>
  <si>
    <t>Artist(s)</t>
  </si>
  <si>
    <t>Weapons Expendables</t>
  </si>
  <si>
    <t>incl. allowance for bullet hits, blanks etc.</t>
  </si>
  <si>
    <t>Permits</t>
  </si>
  <si>
    <t>Veterinary Fees</t>
  </si>
  <si>
    <t xml:space="preserve">Refer to applicable Agreement and prepare individual deal structures to show BNF </t>
  </si>
  <si>
    <t>&amp; Personal margins</t>
  </si>
  <si>
    <t>Pyro Fx. Co-ordinator(s)</t>
  </si>
  <si>
    <r>
      <t xml:space="preserve">The rates for both </t>
    </r>
    <r>
      <rPr>
        <b/>
        <sz val="10"/>
        <rFont val="Arial"/>
        <family val="2"/>
      </rPr>
      <t>payroll tax and workers compensation are determined by each State</t>
    </r>
    <r>
      <rPr>
        <sz val="10"/>
        <rFont val="Arial"/>
        <family val="2"/>
      </rPr>
      <t xml:space="preserve"> so check the rates appropriate to the State in which you expect to shoot, as they will apply at the time that you expect to go into production.   They may be calculated on the contracted wage plus Holiday Pay, Overtime, Superannuation and allowances including per diems, kilometerage and vehicle allowances.  These inclusions vary from State to State.</t>
    </r>
  </si>
  <si>
    <t>Vehicle Repairs</t>
  </si>
  <si>
    <t>Sound Crew Travel Days</t>
  </si>
  <si>
    <t>Costume Crew travel days</t>
  </si>
  <si>
    <t>Entertaining</t>
  </si>
  <si>
    <t>CAST &amp; CASTING (DRAMA)</t>
  </si>
  <si>
    <t>COSTUMES  (DRAMA)</t>
  </si>
  <si>
    <t>SETS &amp; PROPERTIES  (DRAMA)</t>
  </si>
  <si>
    <t>TRIP DETAILS</t>
  </si>
  <si>
    <t>Carnet Fee(s)</t>
  </si>
  <si>
    <t>Customs Duties/ Charges &amp; Agency Fees</t>
  </si>
  <si>
    <t>Visas &amp; Departure Taxes</t>
  </si>
  <si>
    <t>Camping Costs</t>
  </si>
  <si>
    <t>Office Refreshments</t>
  </si>
  <si>
    <t>For Technical Advisors during Post - See R</t>
  </si>
  <si>
    <t xml:space="preserve"> Approximate minutes of stock footage to be be purchased:</t>
  </si>
  <si>
    <t>Media to be purchased (free to air TV, cable, internet, etc):</t>
  </si>
  <si>
    <t>Date:</t>
  </si>
  <si>
    <t xml:space="preserve">Occupational Health &amp; Safety Crew </t>
  </si>
  <si>
    <t>H</t>
  </si>
  <si>
    <t>I.a</t>
  </si>
  <si>
    <t>I.b</t>
  </si>
  <si>
    <t>p.roll</t>
  </si>
  <si>
    <t>Access fees</t>
  </si>
  <si>
    <t>Freight and couriers</t>
  </si>
  <si>
    <t xml:space="preserve">quote for all world, all media, 10 years as minimum </t>
  </si>
  <si>
    <t>Transfer Video Rushes (Editing, Viewing)</t>
  </si>
  <si>
    <t>Package Premiums (on $.......)</t>
  </si>
  <si>
    <t>Film Producer's Indemnity</t>
  </si>
  <si>
    <t>Interest/Premium Source (          )</t>
  </si>
  <si>
    <t>Budgets and Schedules</t>
  </si>
  <si>
    <t>Miscellaneous</t>
  </si>
  <si>
    <t xml:space="preserve">PLS NOTE:  it is essential that you obtain a full breakdown of costs from your </t>
  </si>
  <si>
    <t>Exch. Rate Fluctuation Contingency</t>
  </si>
  <si>
    <t xml:space="preserve">    PROSPECTUS/OFFER DOC.</t>
  </si>
  <si>
    <t xml:space="preserve">Rushes Courier </t>
  </si>
  <si>
    <t>PLEASE SUBMIT WRITTEN QUOTE</t>
  </si>
  <si>
    <t xml:space="preserve">PRODUCTION PAPERWORK, &amp; can be adjusted to the relevant Agreement/Rights sought. </t>
  </si>
  <si>
    <t>Story Consultant</t>
  </si>
  <si>
    <t>Often needed for documentaries with indigenous content</t>
  </si>
  <si>
    <t xml:space="preserve">  Taxed Individuals Salaries &amp; ABN'ers</t>
  </si>
  <si>
    <t>Preliminary Estimate for Fringes calculations (below the line):-</t>
  </si>
  <si>
    <t>autoconform, grade, online</t>
  </si>
  <si>
    <t>audio post</t>
  </si>
  <si>
    <r>
      <t xml:space="preserve">POST PRODUCTION PATHWAY: </t>
    </r>
    <r>
      <rPr>
        <sz val="10"/>
        <rFont val="Arial Narrow"/>
        <family val="2"/>
      </rPr>
      <t xml:space="preserve"> (pls explain the proposed pathway and supplier)</t>
    </r>
  </si>
  <si>
    <t>Digital effects</t>
  </si>
  <si>
    <t>Dubs - sound editors, composer</t>
  </si>
  <si>
    <t>Permits, Rentals, Fees:  Overseas</t>
  </si>
  <si>
    <t xml:space="preserve"> Australian State(s)/Territory ..........</t>
  </si>
  <si>
    <t>Holiday Pay:</t>
  </si>
  <si>
    <t xml:space="preserve">  Cast/Stunts - Below Line</t>
  </si>
  <si>
    <t xml:space="preserve">  Extras</t>
  </si>
  <si>
    <t xml:space="preserve">
Screen Australia has taken great care to ensure that the formulas in this budget are correct.  However, as the formulas are not locked, errors can occur when numbers are entered to override formulas and/or when lines are added or subtracted.  Screen Australia can take no responsibility for the accuracy of your budget. Please check each line where you have entered figures and ensure the accuracy of the sub totals and totals lines and columns.
</t>
  </si>
  <si>
    <t>Helicopter Mount(s)</t>
  </si>
  <si>
    <t>Cranes, Rigs, Towers</t>
  </si>
  <si>
    <t>Expendables</t>
  </si>
  <si>
    <t>Burn time/Bulb replacement</t>
  </si>
  <si>
    <t>GRIPS   CREW</t>
  </si>
  <si>
    <t>LIGHTING CREW</t>
  </si>
  <si>
    <t>SOUND  CREW</t>
  </si>
  <si>
    <t>CAMERA  CREW</t>
  </si>
  <si>
    <t>ASSISTANT DIRECTORS &amp; SCRIPT SUPERVISION (DRAMA)</t>
  </si>
  <si>
    <t>Postage</t>
  </si>
  <si>
    <t>SHOOT:</t>
  </si>
  <si>
    <t>From:</t>
  </si>
  <si>
    <t>Overheads</t>
  </si>
  <si>
    <t>Fees</t>
  </si>
  <si>
    <t>Secretarial &amp; Office Expenses</t>
  </si>
  <si>
    <t>Errors &amp; Omissions</t>
  </si>
  <si>
    <t>Personal Accident</t>
  </si>
  <si>
    <t>Deductibles</t>
  </si>
  <si>
    <t>Foreign language version(s)</t>
  </si>
  <si>
    <t>Contingency:</t>
  </si>
  <si>
    <t>Extras Overtime</t>
  </si>
  <si>
    <t>p,hr</t>
  </si>
  <si>
    <t>allow</t>
  </si>
  <si>
    <t>Animation/CGI</t>
  </si>
  <si>
    <t>Action Vehicle Co-ordinator.</t>
  </si>
  <si>
    <t>Marine Co-ordinator</t>
  </si>
  <si>
    <t>Animal Trainer(s)</t>
  </si>
  <si>
    <t>Horse Wrangler</t>
  </si>
  <si>
    <t>Sound - Casual</t>
  </si>
  <si>
    <t>Gaffer</t>
  </si>
  <si>
    <t>Best Boy</t>
  </si>
  <si>
    <t>Key  Grip</t>
  </si>
  <si>
    <t>Assistant Grip</t>
  </si>
  <si>
    <t>Production Designer</t>
  </si>
  <si>
    <t>Props Buyer(s)</t>
  </si>
  <si>
    <t>Standby Props(s)</t>
  </si>
  <si>
    <t>PRODUCTION ACCOUNTANCY</t>
  </si>
  <si>
    <t>PRODUCTION MANAGEMENT</t>
  </si>
  <si>
    <t>Airfares, Vehicle Hires in whole $ only.</t>
  </si>
  <si>
    <t>Shoot Location 2</t>
  </si>
  <si>
    <t>Shoot Location 3</t>
  </si>
  <si>
    <t>Other Travel</t>
  </si>
  <si>
    <t>TOTAL TRAVEL:</t>
  </si>
  <si>
    <t>1.          TRAVEL &amp; ACCOMMODATION SCHEDULE - TO BUDGET CATEGORIES M &amp; N</t>
  </si>
  <si>
    <t>Australian Shoot(s)</t>
  </si>
  <si>
    <t>Construction Manager(s)</t>
  </si>
  <si>
    <t>Labourer(s)</t>
  </si>
  <si>
    <t xml:space="preserve">  Note: This tax amount varies from state to state. Check the rate in your state.</t>
  </si>
  <si>
    <t xml:space="preserve">  Note: If payroll tax is applicable to your budget, check the threshold in your state.</t>
  </si>
  <si>
    <r>
      <t xml:space="preserve">Repayments due: </t>
    </r>
    <r>
      <rPr>
        <sz val="10"/>
        <rFont val="Arial Narrow"/>
        <family val="2"/>
      </rPr>
      <t xml:space="preserve">(date to which buyouts are calculated) </t>
    </r>
  </si>
  <si>
    <t>List any quotations that are attached:</t>
  </si>
  <si>
    <t xml:space="preserve">Add lines if 2nd unit crew are required. </t>
  </si>
  <si>
    <t>You can change these percentages if you know that the crew will be made up</t>
  </si>
  <si>
    <t>Total package (if negotiated as such)</t>
  </si>
  <si>
    <t>Lighting Crew Travel Days</t>
  </si>
  <si>
    <t>Grips Crew Travel Days</t>
  </si>
  <si>
    <t>H.2</t>
  </si>
  <si>
    <t>H.3</t>
  </si>
  <si>
    <t>Taxis</t>
  </si>
  <si>
    <t>Couriers</t>
  </si>
  <si>
    <t>Porters &amp; Tips</t>
  </si>
  <si>
    <t>Masters and Edit &amp; Viewing copies</t>
  </si>
  <si>
    <t xml:space="preserve"> NB. CHECK COMPLETION GUARANTOR QUOTE</t>
  </si>
  <si>
    <t>Restripe</t>
  </si>
  <si>
    <t>PUBLICITY &amp; STILLS - PRODUCTION</t>
  </si>
  <si>
    <t xml:space="preserve">  Associate Producer</t>
  </si>
  <si>
    <t>Office Rent</t>
  </si>
  <si>
    <t>Storage</t>
  </si>
  <si>
    <t>Public Liability (on $......m)</t>
  </si>
  <si>
    <t>Money</t>
  </si>
  <si>
    <t>Extra Expense</t>
  </si>
  <si>
    <t>Multi Risk - Camera, Lighting, Equipment</t>
  </si>
  <si>
    <t>Delivery Masters &amp; Dubs - Prod Co(s)</t>
  </si>
  <si>
    <t>Freight - Delivery Items</t>
  </si>
  <si>
    <t>Interpos</t>
  </si>
  <si>
    <t>PRODUCTION TYPE:</t>
  </si>
  <si>
    <t>Running Time estimate:</t>
  </si>
  <si>
    <t>Address:</t>
  </si>
  <si>
    <t>T'phone:</t>
  </si>
  <si>
    <t xml:space="preserve">        POST-PRODUCTION COSTS</t>
  </si>
  <si>
    <t>V</t>
  </si>
  <si>
    <t>Footage/ Hrs/Rolls</t>
  </si>
  <si>
    <t>Casting Fees &amp; Expenses</t>
  </si>
  <si>
    <t>Supports</t>
  </si>
  <si>
    <t>LOCATIONS</t>
  </si>
  <si>
    <t>TOTAL   ALL   CATEGORIES</t>
  </si>
  <si>
    <t xml:space="preserve"> =</t>
  </si>
  <si>
    <t>IF YOUR FILM IS A DRAMATISED DOCUMENTARY OR FEATURE LENGTH DOCUMENTARY</t>
  </si>
  <si>
    <t>DETAILED QUOTE REQUIRED - PLEASE ATTACH</t>
  </si>
  <si>
    <t>I.</t>
  </si>
  <si>
    <t>Neg. stock - tests</t>
  </si>
  <si>
    <t>STOCK, PROCESSING AND TRANSFERS</t>
  </si>
  <si>
    <t>Specialist Researcher(s)</t>
  </si>
  <si>
    <t xml:space="preserve">  Extras </t>
  </si>
  <si>
    <t>Transcription</t>
  </si>
  <si>
    <t>Translator</t>
  </si>
  <si>
    <t>Narration Script Writer</t>
  </si>
  <si>
    <t>Narration Script Editor</t>
  </si>
  <si>
    <t>Overtime &amp; Loadings allowance</t>
  </si>
  <si>
    <t>Payroll Tax</t>
  </si>
  <si>
    <t>Editing Room - Picture</t>
  </si>
  <si>
    <t>Editing Room - Sound</t>
  </si>
  <si>
    <t>Editing Supplies (incl.Media Back-up,disks)</t>
  </si>
  <si>
    <t>Additional Drive Hires</t>
  </si>
  <si>
    <t>Additional Equipment Hires</t>
  </si>
  <si>
    <t>Office Rent - Post-Prodn.</t>
  </si>
  <si>
    <t>Per Diems</t>
  </si>
  <si>
    <t>Telephones/Fax - Office</t>
  </si>
  <si>
    <t>Telephones/Fax - Location</t>
  </si>
  <si>
    <t>ea.</t>
  </si>
  <si>
    <t>fills through to budget E3</t>
  </si>
  <si>
    <t>Shoot period (in decimal weeks)</t>
  </si>
  <si>
    <t>Commissioned Music</t>
  </si>
  <si>
    <t xml:space="preserve">  Per diems not included in C above ex N</t>
  </si>
  <si>
    <t>Government Minders(s)</t>
  </si>
  <si>
    <t>Driver(s)</t>
  </si>
  <si>
    <t xml:space="preserve">   </t>
  </si>
  <si>
    <t>Legal Expenses</t>
  </si>
  <si>
    <t>NB:  This item is QAPE, in line with the 2011/12 Budget announcement</t>
  </si>
  <si>
    <t>OR</t>
  </si>
  <si>
    <t>Legal Fees &amp; Expenses</t>
  </si>
  <si>
    <t>TOTAL = TRUE / FALSE:</t>
  </si>
  <si>
    <t>Location Surveys - Overseas</t>
  </si>
  <si>
    <t xml:space="preserve">                       - Airfares outgoing</t>
  </si>
  <si>
    <t xml:space="preserve">                       - Airfares incoming</t>
  </si>
  <si>
    <t xml:space="preserve">                          - Vehicles</t>
  </si>
  <si>
    <t>Airfares (outgoing)</t>
  </si>
  <si>
    <t>Airfares (incoming)</t>
  </si>
  <si>
    <t>Overseas Shoot(s) - Australian residents</t>
  </si>
  <si>
    <t>Overseas Shoot(s) - Non-Australian residents</t>
  </si>
  <si>
    <t>Post  Travel - Overseas (Aust. Residents)</t>
  </si>
  <si>
    <t xml:space="preserve">                     - Airfares (outgoing)</t>
  </si>
  <si>
    <t xml:space="preserve">                     - Airfares (incoming)</t>
  </si>
  <si>
    <t xml:space="preserve">                    - Accommodation</t>
  </si>
  <si>
    <t>CHECK TOTAL:</t>
  </si>
  <si>
    <r>
      <t xml:space="preserve">This budget template is now intended for all projects, regardless of whether you are applying for the Producer Offset or not.  If you are not applying for the Producer Offset please disregard the QAPE component of the budget.   For further information on what expenditure is considered QAPE please refer to the </t>
    </r>
    <r>
      <rPr>
        <i/>
        <sz val="10"/>
        <rFont val="Geneva"/>
        <family val="2"/>
      </rPr>
      <t>At a Glance</t>
    </r>
    <r>
      <rPr>
        <sz val="10"/>
        <rFont val="Geneva"/>
      </rPr>
      <t xml:space="preserve"> document which can be found on the Producer Offset page of the Screen Australia website:  www.screenaustralia.gov.au/producer_offset</t>
    </r>
  </si>
  <si>
    <t>Title:</t>
  </si>
  <si>
    <t>Single-episode program - documentary</t>
  </si>
  <si>
    <t>Total Film Expenditure</t>
  </si>
  <si>
    <t>(B1)</t>
  </si>
  <si>
    <t>(B2)</t>
  </si>
  <si>
    <t>Season of a series - documentary</t>
  </si>
  <si>
    <t xml:space="preserve">AUSTRALIAN </t>
  </si>
  <si>
    <t>FILM</t>
  </si>
  <si>
    <t>APPLICANT</t>
  </si>
  <si>
    <t>SUPPORTING CAST</t>
  </si>
  <si>
    <t>STUNTS</t>
  </si>
  <si>
    <t>EXTRAS (CROWD)</t>
  </si>
  <si>
    <t>LEGAL</t>
  </si>
  <si>
    <t xml:space="preserve">  -  Audit</t>
  </si>
  <si>
    <t xml:space="preserve">  -  Bank Fees</t>
  </si>
  <si>
    <t xml:space="preserve">  -  Company Fees</t>
  </si>
  <si>
    <t xml:space="preserve">  -  Title Search</t>
  </si>
  <si>
    <t xml:space="preserve">  -  Production Legals</t>
  </si>
  <si>
    <t>OVERHEADS CALCULATION</t>
  </si>
  <si>
    <t>COMPLETION BOND</t>
  </si>
  <si>
    <t>GRAND TOTAL</t>
  </si>
  <si>
    <t xml:space="preserve"> ELIGIBILITY CALCULATION</t>
  </si>
  <si>
    <t>Threshold</t>
  </si>
  <si>
    <t>PER HOUR THRESHOLD:</t>
  </si>
  <si>
    <t>IMPORTANT NOTE FOR OFFICIAL CO-PRODUCTIONS</t>
  </si>
  <si>
    <t xml:space="preserve">Manually input your total budget into Column (A).  For official co-productions these figures should be the combined expenditure of both the Australian co-producing partner (the applicant) and the foreign co-producing partner in Australian dollars.  Then list all expenditure by the foreign co-producing partner in Column (B1). </t>
  </si>
  <si>
    <t>To calculate the total threshold for an offical co-production, please complete calculations below:</t>
  </si>
  <si>
    <t>Total QAPE as per above:</t>
  </si>
  <si>
    <t>Plus expenditure by foreign co-producing partner (if expenditure had been QAPE).</t>
  </si>
  <si>
    <t>Revised QAPE for THRESHOLD purposes only:</t>
  </si>
  <si>
    <t xml:space="preserve">  -  Offset applicant fees</t>
  </si>
  <si>
    <t xml:space="preserve">  -  Tax Accounting fees</t>
  </si>
  <si>
    <t xml:space="preserve">  -  Stamp Duty</t>
  </si>
  <si>
    <t xml:space="preserve">  -  Exchange Rate Fluctation</t>
  </si>
  <si>
    <t xml:space="preserve">  -  Interest</t>
  </si>
  <si>
    <t>A-Z BUDGET - DOCUMENTARY (NON-FEATURE)</t>
  </si>
  <si>
    <t>This budget is for non-feature documentaries only.</t>
  </si>
  <si>
    <t>Documentary (non-feature)</t>
  </si>
  <si>
    <t>No matter how small the budget every filmmaker is advised to register the entity through which they produce their film for GST.  In all likelihood you would be legally required to register.  Once registered you may claim back all the GST that has been included in payments made. This being the case always budget the production expenses net of GST.</t>
  </si>
  <si>
    <r>
      <t xml:space="preserve">COVER SHEET  </t>
    </r>
    <r>
      <rPr>
        <sz val="10"/>
        <rFont val="Arial"/>
        <family val="2"/>
      </rPr>
      <t>Production details and budget assumptions</t>
    </r>
  </si>
  <si>
    <r>
      <rPr>
        <b/>
        <sz val="10"/>
        <rFont val="Arial"/>
        <family val="2"/>
      </rPr>
      <t>If inserting or deleting rows</t>
    </r>
    <r>
      <rPr>
        <sz val="10"/>
        <rFont val="Arial"/>
        <family val="2"/>
      </rPr>
      <t>, ensure you do whole rows by selecting the row numbers down the left hand column of the page; otherwise the rest of the worksheet will move out of alignment.</t>
    </r>
  </si>
  <si>
    <t xml:space="preserve">Please be sure to use the correct template: other budgets available on the Screen Australia website are:  </t>
  </si>
  <si>
    <t>Feature Film        Short Film        Animation               Interactive Digital Media</t>
  </si>
  <si>
    <r>
      <t xml:space="preserve">If your film is a </t>
    </r>
    <r>
      <rPr>
        <b/>
        <sz val="10"/>
        <rFont val="Arial"/>
        <family val="2"/>
      </rPr>
      <t>dramatised documentary</t>
    </r>
    <r>
      <rPr>
        <sz val="10"/>
        <rFont val="Arial"/>
        <family val="2"/>
      </rPr>
      <t>, we recommend that you use the Feature Budget Template as it has a lot more information to help you budget your film accurately (this can be downloaded from the Screen Australia website)</t>
    </r>
  </si>
  <si>
    <t>Rushes freight (to enter the cost of Freight - Delivery Items, pls refer to X2)</t>
  </si>
  <si>
    <t>Any interest is an EXCLUDED cost</t>
  </si>
  <si>
    <t>FOR QAPE Note, 5% of total budget or $500,000, whichever the lesser, can be claimed as QAPE</t>
  </si>
  <si>
    <t>CAST &amp; CASTING (pls state what agreements you are using…………………………………………………….)</t>
  </si>
  <si>
    <r>
      <rPr>
        <b/>
        <sz val="10"/>
        <rFont val="Arial"/>
        <family val="2"/>
      </rPr>
      <t>To change the viewing size</t>
    </r>
    <r>
      <rPr>
        <sz val="10"/>
        <rFont val="Arial"/>
        <family val="2"/>
      </rPr>
      <t xml:space="preserve"> of the document (if you find the </t>
    </r>
    <r>
      <rPr>
        <b/>
        <sz val="10"/>
        <rFont val="Arial"/>
        <family val="2"/>
      </rPr>
      <t>font</t>
    </r>
    <r>
      <rPr>
        <sz val="10"/>
        <rFont val="Arial"/>
        <family val="2"/>
      </rPr>
      <t xml:space="preserve"> too small for working on)</t>
    </r>
    <r>
      <rPr>
        <b/>
        <sz val="10"/>
        <rFont val="Arial"/>
        <family val="2"/>
      </rPr>
      <t xml:space="preserve">: </t>
    </r>
    <r>
      <rPr>
        <sz val="10"/>
        <rFont val="Arial"/>
        <family val="2"/>
      </rPr>
      <t>Change the 'view' setting or use the 'zoom' rather than changing the font size.</t>
    </r>
  </si>
  <si>
    <r>
      <t xml:space="preserve">If you prefer that the </t>
    </r>
    <r>
      <rPr>
        <b/>
        <sz val="10"/>
        <rFont val="Arial"/>
        <family val="2"/>
      </rPr>
      <t>zero values</t>
    </r>
    <r>
      <rPr>
        <sz val="10"/>
        <rFont val="Arial"/>
        <family val="2"/>
      </rPr>
      <t xml:space="preserve"> do </t>
    </r>
    <r>
      <rPr>
        <u/>
        <sz val="10"/>
        <rFont val="Arial"/>
        <family val="2"/>
      </rPr>
      <t>not</t>
    </r>
    <r>
      <rPr>
        <sz val="10"/>
        <rFont val="Arial"/>
        <family val="2"/>
      </rPr>
      <t xml:space="preserve"> appear on the budget you should change the relevant view option, rather than deleting the zero itself.</t>
    </r>
  </si>
  <si>
    <r>
      <t>This workbook comprises the following worksheets</t>
    </r>
    <r>
      <rPr>
        <sz val="10"/>
        <rFont val="Arial"/>
        <family val="2"/>
      </rPr>
      <t>:</t>
    </r>
  </si>
  <si>
    <r>
      <t>2</t>
    </r>
    <r>
      <rPr>
        <sz val="10"/>
        <rFont val="Arial"/>
        <family val="2"/>
      </rPr>
      <t xml:space="preserve">     Delivery Requirements - Worksheet for Budget Category X.2</t>
    </r>
  </si>
  <si>
    <t xml:space="preserve">This is a base format - add, delete or amend categories and line items as required by your project. However, please be aware that you may affect formulas in the budget if you do so.  So as a precaution, always work from the 'formula bar' at the top of the spreadsheet, that way you will see if you are about to eliminate formulas. </t>
  </si>
  <si>
    <t>Please complete the COVER page first; some of this information will automatically feed through to the body of the budget.</t>
  </si>
  <si>
    <t>NOTES are included throughout the budget to assist you (Column R) - this column will not print out with the body of your budget</t>
  </si>
  <si>
    <t>The Summary Sheet will automatically fill from the Budget sheet as you enter data</t>
  </si>
  <si>
    <t>Please check the Screen Australia website regularly for updates or corrections to this budget</t>
  </si>
  <si>
    <t>% of</t>
  </si>
  <si>
    <r>
      <rPr>
        <b/>
        <sz val="10"/>
        <rFont val="Arial"/>
        <family val="2"/>
      </rPr>
      <t>To print onto one sheet</t>
    </r>
    <r>
      <rPr>
        <sz val="10"/>
        <rFont val="Arial"/>
        <family val="2"/>
      </rPr>
      <t xml:space="preserve"> (portrait or landscape) as formatted, change the scaling percentage for each affected worksheet</t>
    </r>
  </si>
  <si>
    <t>If you discover any formula errors in the budget, please email us at web@screenaustralia.gov.au so that we can inform other users.</t>
  </si>
  <si>
    <t>Cell M4 is the cumulative progressive total</t>
  </si>
  <si>
    <t>www.screenaustralia.gov.au/producer_offset</t>
  </si>
  <si>
    <t>If your project is eligible for Producer Equity, the payment is 20% of the approved budget. See</t>
  </si>
  <si>
    <t>www.screenaustralia.gov.au/Producer_Equity</t>
  </si>
  <si>
    <t xml:space="preserve">This budget template is now intended for all projects, regardless of whether you are applying for the Producer Offset or not.  If you are not applying for the Producer Offset please disregard the QAPE component of the budget.  For further information on what expenditure is considered QAPE please refer to the At a Glance document which can be found in the Producer Offset section of the Screen Australia website: </t>
  </si>
  <si>
    <t>From July 2011, an overall QAPE threshold of $500,000 has been introduced for non-feature documentary projects - whether for series, seasons of series or single-episode programs.  Instead of receiving the Producer Offset, eligible documentaries with budgets of $500,000 or less will be able to apply for  a Producer Equity payment equal to 20% of the budget.  See www.screenaustralia.gov.au/producer_equity.</t>
  </si>
  <si>
    <t>v7.2</t>
  </si>
  <si>
    <t xml:space="preserve"> www.screenaustralia.gov.au/producer_offset</t>
  </si>
  <si>
    <t>If your project is not eligible for the Producer Offfset (e.g. utilising the Producer Equity Program) disregard the QAPE component of this budget.</t>
  </si>
  <si>
    <t>NFSA Archives</t>
  </si>
  <si>
    <r>
      <t xml:space="preserve">  </t>
    </r>
    <r>
      <rPr>
        <b/>
        <sz val="12"/>
        <rFont val="Arial Narrow"/>
        <family val="2"/>
      </rPr>
      <t xml:space="preserve">  DON'T ENTER ANY NUMBERS INTO THIS PAGE - IT WILL FILL AUTOMATICALLY FROM BUDGET</t>
    </r>
  </si>
  <si>
    <t>A percentage set by Federal Superannuation Guarantee legislation and payable on the contracted wage and allowances of any employee who earns in excess of $450 per month. It is not paid on Holiday Pay or overtime.  At the time of budgeting check the rate that may be expected to be current when you expect to go into production.  As at July 2013 the rate is 9.25% for crew and10% for cast. The rate will increase again on 1 July 2014 to 9.5%</t>
  </si>
  <si>
    <t>Official Co-production?</t>
  </si>
  <si>
    <t>Format:</t>
  </si>
  <si>
    <t>CODE</t>
  </si>
  <si>
    <t>STORY</t>
  </si>
  <si>
    <t>CAST</t>
  </si>
  <si>
    <t>AD'S and SCRIPT SUPER</t>
  </si>
  <si>
    <t>CAMERA</t>
  </si>
  <si>
    <t>SOUND</t>
  </si>
  <si>
    <t>LIGHTING</t>
  </si>
  <si>
    <t>GRIPS</t>
  </si>
  <si>
    <t>SFX &amp; GUNS</t>
  </si>
  <si>
    <t>VIZ FX and ANIMATION</t>
  </si>
  <si>
    <t>OFFSHORE CREW</t>
  </si>
  <si>
    <t>TOTAL WAGES</t>
  </si>
  <si>
    <t>CASTING FEES</t>
  </si>
  <si>
    <t>PROPS &amp; SETS</t>
  </si>
  <si>
    <t>VFX (PHYSICAL)</t>
  </si>
  <si>
    <t>FILM &amp; LAB - SHOOT</t>
  </si>
  <si>
    <t>STOCK FTGE &amp; ARCHIVE</t>
  </si>
  <si>
    <t>RENTALS &amp; STORES</t>
  </si>
  <si>
    <t>HOTEL, LIVING,CATERING</t>
  </si>
  <si>
    <t>TOTAL PRODUCTION</t>
  </si>
  <si>
    <t>COMMENT ON</t>
  </si>
  <si>
    <t>(insert comments as appropriate)</t>
  </si>
  <si>
    <t>POST: TRAVEL &amp; HOTEL</t>
  </si>
  <si>
    <t>POST:  LAB (IMAGE)</t>
  </si>
  <si>
    <t>POST:  CGI/VFX</t>
  </si>
  <si>
    <t>POST:  SOUND</t>
  </si>
  <si>
    <t>DELIVERY</t>
  </si>
  <si>
    <t>LEVIES</t>
  </si>
  <si>
    <t>TFE cross check:</t>
  </si>
  <si>
    <t>5% of Total Film Expenditure:</t>
  </si>
  <si>
    <t>$500,000 cap:</t>
  </si>
  <si>
    <t>Actual overheads claimed as QAPE</t>
  </si>
  <si>
    <t>Is the overhead cap exceeded?</t>
  </si>
  <si>
    <t>FINAL QAPE</t>
  </si>
  <si>
    <t>Rebate as a % of Total Film Expenditure</t>
  </si>
  <si>
    <t>None of the expenditure in Column (B1) is QAPE, however it does make up part of your total film expenditure.   List all exclusions for the Australian applicant company in Column (B2) - this includes non-QAPE, exclusions and any pre 1 July 2007 expenditure.</t>
  </si>
  <si>
    <t>Yes</t>
  </si>
  <si>
    <t>Overall:</t>
  </si>
  <si>
    <t>QAPE THRESHOLD ELIGIBILITY</t>
  </si>
  <si>
    <t xml:space="preserve">  -  Cashflow Lender Costs</t>
  </si>
  <si>
    <t>SEASONS OF A SERIES - THRESHOLD CALCULATOR</t>
  </si>
  <si>
    <t>Series Title:</t>
  </si>
  <si>
    <t>Season No.</t>
  </si>
  <si>
    <t>This is the season that you are currently applying for</t>
  </si>
  <si>
    <t>Have there been previous seasons of this series?</t>
  </si>
  <si>
    <t>Episode Length/Running Time</t>
  </si>
  <si>
    <t>Season 1</t>
  </si>
  <si>
    <t>Number of episodes:</t>
  </si>
  <si>
    <t>Episode length (in mins):</t>
  </si>
  <si>
    <t>Episode length (in commercial hours):</t>
  </si>
  <si>
    <t>Episode numbers:</t>
  </si>
  <si>
    <t xml:space="preserve">First episode of season:  </t>
  </si>
  <si>
    <t xml:space="preserve">Last episode of season:  </t>
  </si>
  <si>
    <t>Season running time (in mins)</t>
  </si>
  <si>
    <t>Season running time (in hours)</t>
  </si>
  <si>
    <t>Commercial hours this season:</t>
  </si>
  <si>
    <t>Total commercial hours to date (including season in question)</t>
  </si>
  <si>
    <t>Duration</t>
  </si>
  <si>
    <t>Eligibility:</t>
  </si>
  <si>
    <t>Per Hour:</t>
  </si>
  <si>
    <t>'Title'</t>
  </si>
  <si>
    <t>NARRATORS/PRESENTERS</t>
  </si>
  <si>
    <r>
      <t xml:space="preserve">QAPE 20% - </t>
    </r>
    <r>
      <rPr>
        <sz val="10"/>
        <rFont val="Arial"/>
        <family val="2"/>
      </rPr>
      <t>Calculation of QAPE for Producer Offset</t>
    </r>
  </si>
  <si>
    <r>
      <t xml:space="preserve">Season of a Series </t>
    </r>
    <r>
      <rPr>
        <sz val="10"/>
        <rFont val="Arial"/>
        <family val="2"/>
      </rPr>
      <t>- Calculation of 65 Commercial hour cap for Producer Offset</t>
    </r>
  </si>
  <si>
    <t>Version 7.8</t>
  </si>
  <si>
    <t>PROVISIONAL QAPE SPREADSHEET - DOCUMENTARY NON-FEATURES (30%)</t>
  </si>
  <si>
    <t>Rebate calculation @ 30% of QAPE</t>
  </si>
  <si>
    <t xml:space="preserve"> If your project is eligible for the Producer Offset, the rebate for non-feature documentaries is 30% of QAPE. See</t>
  </si>
  <si>
    <t>INCLUDING DELIVERABLES TO STATE FUNDING BODIES, STUDY GUIDE PROVIDER, NFSA ETC</t>
  </si>
  <si>
    <t>Study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</si>
</sst>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43" formatCode="_-* #,##0.00_-;\-* #,##0.00_-;_-* &quot;-&quot;??_-;_-@_-"/>
    <numFmt numFmtId="164" formatCode="[$-C09]dd\-mmm\-yy;@"/>
    <numFmt numFmtId="165" formatCode="[$-C09]d\ mmmm\ yyyy;@"/>
    <numFmt numFmtId="166" formatCode="#,##0_ ;[Red]\-#,##0\ "/>
    <numFmt numFmtId="167" formatCode="&quot;$&quot;#,##0.00"/>
    <numFmt numFmtId="168" formatCode="_(* #,##0_);_(* \(#,##0\);_(* &quot;-&quot;??_);_(@_)"/>
    <numFmt numFmtId="169" formatCode="&quot;$&quot;#,##0"/>
  </numFmts>
  <fonts count="145">
    <font>
      <sz val="10"/>
      <name val="Geneva"/>
    </font>
    <font>
      <b/>
      <sz val="10"/>
      <name val="Geneva"/>
      <family val="2"/>
    </font>
    <font>
      <sz val="10"/>
      <name val="Geneva"/>
      <family val="2"/>
    </font>
    <font>
      <b/>
      <sz val="9"/>
      <name val="Arial Narrow"/>
      <family val="2"/>
    </font>
    <font>
      <sz val="9"/>
      <name val="Arial Narrow"/>
      <family val="2"/>
    </font>
    <font>
      <i/>
      <sz val="9"/>
      <name val="Arial Narrow"/>
      <family val="2"/>
    </font>
    <font>
      <b/>
      <i/>
      <sz val="9"/>
      <name val="Arial Narrow"/>
      <family val="2"/>
    </font>
    <font>
      <sz val="10"/>
      <name val="Arial Narrow"/>
      <family val="2"/>
    </font>
    <font>
      <b/>
      <sz val="10"/>
      <name val="Arial Narrow"/>
      <family val="2"/>
    </font>
    <font>
      <b/>
      <sz val="12"/>
      <name val="Arial Narrow"/>
      <family val="2"/>
    </font>
    <font>
      <sz val="12"/>
      <name val="Arial Narrow"/>
      <family val="2"/>
    </font>
    <font>
      <i/>
      <sz val="10"/>
      <name val="Arial Narrow"/>
      <family val="2"/>
    </font>
    <font>
      <b/>
      <sz val="18"/>
      <name val="Arial Narrow"/>
      <family val="2"/>
    </font>
    <font>
      <sz val="8"/>
      <name val="Arial Narrow"/>
      <family val="2"/>
    </font>
    <font>
      <b/>
      <sz val="9"/>
      <color indexed="40"/>
      <name val="Arial Narrow"/>
      <family val="2"/>
    </font>
    <font>
      <b/>
      <sz val="9"/>
      <color indexed="61"/>
      <name val="Arial Narrow"/>
      <family val="2"/>
    </font>
    <font>
      <sz val="9"/>
      <color indexed="10"/>
      <name val="Arial Narrow"/>
      <family val="2"/>
    </font>
    <font>
      <b/>
      <sz val="9"/>
      <color indexed="10"/>
      <name val="Arial Narrow"/>
      <family val="2"/>
    </font>
    <font>
      <sz val="10"/>
      <name val="Geneva"/>
      <family val="2"/>
    </font>
    <font>
      <b/>
      <i/>
      <sz val="10"/>
      <name val="Arial Narrow"/>
      <family val="2"/>
    </font>
    <font>
      <b/>
      <sz val="9"/>
      <color indexed="12"/>
      <name val="Arial Narrow"/>
      <family val="2"/>
    </font>
    <font>
      <i/>
      <sz val="9"/>
      <color indexed="12"/>
      <name val="Arial Narrow"/>
      <family val="2"/>
    </font>
    <font>
      <sz val="9"/>
      <color indexed="12"/>
      <name val="Arial Narrow"/>
      <family val="2"/>
    </font>
    <font>
      <b/>
      <sz val="9"/>
      <color indexed="17"/>
      <name val="Arial Narrow"/>
      <family val="2"/>
    </font>
    <font>
      <b/>
      <sz val="9"/>
      <color indexed="53"/>
      <name val="Arial Narrow"/>
      <family val="2"/>
    </font>
    <font>
      <b/>
      <sz val="9"/>
      <color indexed="11"/>
      <name val="Arial Narrow"/>
      <family val="2"/>
    </font>
    <font>
      <sz val="9"/>
      <color indexed="40"/>
      <name val="Arial Narrow"/>
      <family val="2"/>
    </font>
    <font>
      <b/>
      <sz val="10"/>
      <name val="Arial"/>
      <family val="2"/>
    </font>
    <font>
      <sz val="10"/>
      <name val="Arial"/>
      <family val="2"/>
    </font>
    <font>
      <i/>
      <sz val="10"/>
      <name val="Arial"/>
      <family val="2"/>
    </font>
    <font>
      <b/>
      <sz val="12"/>
      <name val="Arial"/>
      <family val="2"/>
    </font>
    <font>
      <b/>
      <i/>
      <u/>
      <sz val="9"/>
      <name val="Arial Narrow"/>
      <family val="2"/>
    </font>
    <font>
      <b/>
      <u/>
      <sz val="9"/>
      <name val="Arial Narrow"/>
      <family val="2"/>
    </font>
    <font>
      <u/>
      <sz val="9"/>
      <name val="Arial Narrow"/>
      <family val="2"/>
    </font>
    <font>
      <b/>
      <sz val="9"/>
      <color indexed="52"/>
      <name val="Arial Narrow"/>
      <family val="2"/>
    </font>
    <font>
      <sz val="9"/>
      <color indexed="52"/>
      <name val="Arial Narrow"/>
      <family val="2"/>
    </font>
    <font>
      <b/>
      <sz val="9"/>
      <color indexed="18"/>
      <name val="Arial Narrow"/>
      <family val="2"/>
    </font>
    <font>
      <sz val="11"/>
      <name val="Arial Narrow"/>
      <family val="2"/>
    </font>
    <font>
      <b/>
      <sz val="11"/>
      <name val="Arial Narrow"/>
      <family val="2"/>
    </font>
    <font>
      <b/>
      <sz val="9"/>
      <color indexed="51"/>
      <name val="Arial Narrow"/>
      <family val="2"/>
    </font>
    <font>
      <b/>
      <i/>
      <sz val="14"/>
      <name val="Comic Sans MS"/>
      <family val="4"/>
    </font>
    <font>
      <b/>
      <u/>
      <sz val="12"/>
      <color indexed="10"/>
      <name val="Arial"/>
      <family val="2"/>
    </font>
    <font>
      <sz val="9"/>
      <name val="Arial Narrow"/>
      <family val="2"/>
    </font>
    <font>
      <b/>
      <u/>
      <sz val="10"/>
      <name val="Arial"/>
      <family val="2"/>
    </font>
    <font>
      <b/>
      <sz val="9"/>
      <color indexed="57"/>
      <name val="Arial Narrow"/>
      <family val="2"/>
    </font>
    <font>
      <b/>
      <sz val="12"/>
      <color indexed="17"/>
      <name val="Arial Narrow"/>
      <family val="2"/>
    </font>
    <font>
      <b/>
      <sz val="10"/>
      <color indexed="17"/>
      <name val="Arial Narrow"/>
      <family val="2"/>
    </font>
    <font>
      <b/>
      <i/>
      <sz val="14"/>
      <name val="Georgia"/>
      <family val="1"/>
    </font>
    <font>
      <b/>
      <sz val="9"/>
      <name val="Arial Narrow"/>
      <family val="2"/>
    </font>
    <font>
      <i/>
      <sz val="9"/>
      <name val="Arial Narrow"/>
      <family val="2"/>
    </font>
    <font>
      <b/>
      <i/>
      <sz val="9"/>
      <name val="Arial Narrow"/>
      <family val="2"/>
    </font>
    <font>
      <sz val="9"/>
      <color indexed="10"/>
      <name val="Arial Narrow"/>
      <family val="2"/>
    </font>
    <font>
      <b/>
      <sz val="10"/>
      <name val="Arial Narrow"/>
      <family val="2"/>
    </font>
    <font>
      <sz val="10"/>
      <name val="Arial Narrow"/>
      <family val="2"/>
    </font>
    <font>
      <b/>
      <u/>
      <sz val="10"/>
      <name val="Arial Narrow"/>
      <family val="2"/>
    </font>
    <font>
      <sz val="10"/>
      <name val="Arial"/>
      <family val="2"/>
    </font>
    <font>
      <u/>
      <sz val="10"/>
      <name val="Arial"/>
      <family val="2"/>
    </font>
    <font>
      <i/>
      <sz val="10"/>
      <name val="Arial Narrow"/>
      <family val="2"/>
    </font>
    <font>
      <b/>
      <u/>
      <sz val="9"/>
      <name val="Arial Narrow"/>
      <family val="2"/>
    </font>
    <font>
      <sz val="10"/>
      <color indexed="10"/>
      <name val="Geneva"/>
      <family val="2"/>
    </font>
    <font>
      <b/>
      <u/>
      <sz val="12"/>
      <color indexed="10"/>
      <name val="Arial"/>
      <family val="2"/>
    </font>
    <font>
      <i/>
      <sz val="8"/>
      <name val="Arial Narrow"/>
      <family val="2"/>
    </font>
    <font>
      <b/>
      <sz val="8"/>
      <color indexed="12"/>
      <name val="Arial Narrow"/>
      <family val="2"/>
    </font>
    <font>
      <sz val="8"/>
      <color indexed="12"/>
      <name val="Arial Narrow"/>
      <family val="2"/>
    </font>
    <font>
      <i/>
      <sz val="7"/>
      <name val="Arial Narrow"/>
      <family val="2"/>
    </font>
    <font>
      <b/>
      <u/>
      <sz val="9"/>
      <color indexed="10"/>
      <name val="Arial Narrow"/>
      <family val="2"/>
    </font>
    <font>
      <sz val="9"/>
      <color indexed="8"/>
      <name val="Arial Narrow"/>
      <family val="2"/>
    </font>
    <font>
      <sz val="10"/>
      <name val="Arial"/>
      <family val="2"/>
    </font>
    <font>
      <b/>
      <sz val="10"/>
      <name val="Arial"/>
      <family val="2"/>
    </font>
    <font>
      <sz val="10"/>
      <name val="Arial Narrow"/>
      <family val="2"/>
    </font>
    <font>
      <b/>
      <u/>
      <sz val="16"/>
      <color indexed="17"/>
      <name val="Arial Narrow"/>
      <family val="2"/>
    </font>
    <font>
      <b/>
      <u/>
      <sz val="14"/>
      <color indexed="18"/>
      <name val="Arial Narrow"/>
      <family val="2"/>
    </font>
    <font>
      <b/>
      <sz val="9"/>
      <name val="Arial"/>
      <family val="2"/>
    </font>
    <font>
      <b/>
      <i/>
      <sz val="10"/>
      <name val="Arial"/>
      <family val="2"/>
    </font>
    <font>
      <b/>
      <sz val="18"/>
      <name val="Arial"/>
      <family val="2"/>
    </font>
    <font>
      <b/>
      <u/>
      <sz val="10"/>
      <name val="Geneva"/>
      <family val="2"/>
    </font>
    <font>
      <b/>
      <u/>
      <sz val="11"/>
      <name val="Arial"/>
      <family val="2"/>
    </font>
    <font>
      <b/>
      <u/>
      <sz val="14"/>
      <name val="Arial"/>
      <family val="2"/>
    </font>
    <font>
      <b/>
      <u/>
      <sz val="22"/>
      <name val="Arial"/>
      <family val="2"/>
    </font>
    <font>
      <b/>
      <sz val="9"/>
      <color indexed="10"/>
      <name val="Arial Narrow"/>
      <family val="2"/>
    </font>
    <font>
      <sz val="9"/>
      <color indexed="10"/>
      <name val="Arial Narrow"/>
      <family val="2"/>
    </font>
    <font>
      <b/>
      <sz val="9"/>
      <color indexed="8"/>
      <name val="Arial Narrow"/>
      <family val="2"/>
    </font>
    <font>
      <b/>
      <i/>
      <sz val="10"/>
      <color indexed="10"/>
      <name val="Arial"/>
      <family val="2"/>
    </font>
    <font>
      <sz val="9"/>
      <name val="Arial"/>
      <family val="2"/>
    </font>
    <font>
      <b/>
      <i/>
      <sz val="9"/>
      <name val="Arial"/>
      <family val="2"/>
    </font>
    <font>
      <b/>
      <u/>
      <sz val="11"/>
      <name val="Arial Narrow"/>
      <family val="2"/>
    </font>
    <font>
      <i/>
      <sz val="11"/>
      <name val="Arial Narrow"/>
      <family val="2"/>
    </font>
    <font>
      <b/>
      <sz val="11"/>
      <color indexed="12"/>
      <name val="Arial Narrow"/>
      <family val="2"/>
    </font>
    <font>
      <i/>
      <sz val="11"/>
      <color indexed="12"/>
      <name val="Arial Narrow"/>
      <family val="2"/>
    </font>
    <font>
      <sz val="11"/>
      <color indexed="12"/>
      <name val="Arial Narrow"/>
      <family val="2"/>
    </font>
    <font>
      <sz val="14"/>
      <name val="Arial Narrow"/>
      <family val="2"/>
    </font>
    <font>
      <b/>
      <sz val="14"/>
      <name val="Arial Narrow"/>
      <family val="2"/>
    </font>
    <font>
      <b/>
      <u/>
      <sz val="14"/>
      <name val="Arial Narrow"/>
      <family val="2"/>
    </font>
    <font>
      <b/>
      <sz val="14"/>
      <color indexed="18"/>
      <name val="Arial Narrow"/>
      <family val="2"/>
    </font>
    <font>
      <sz val="14"/>
      <color indexed="12"/>
      <name val="Arial Narrow"/>
      <family val="2"/>
    </font>
    <font>
      <sz val="16"/>
      <name val="Arial Narrow"/>
      <family val="2"/>
    </font>
    <font>
      <b/>
      <sz val="16"/>
      <name val="Arial Narrow"/>
      <family val="2"/>
    </font>
    <font>
      <b/>
      <sz val="16"/>
      <color indexed="17"/>
      <name val="Arial Narrow"/>
      <family val="2"/>
    </font>
    <font>
      <sz val="16"/>
      <color indexed="17"/>
      <name val="Arial Narrow"/>
      <family val="2"/>
    </font>
    <font>
      <b/>
      <sz val="14"/>
      <color indexed="17"/>
      <name val="Arial Narrow"/>
      <family val="2"/>
    </font>
    <font>
      <b/>
      <u/>
      <sz val="16"/>
      <name val="Arial Narrow"/>
      <family val="2"/>
    </font>
    <font>
      <i/>
      <sz val="14"/>
      <name val="Arial Narrow"/>
      <family val="2"/>
    </font>
    <font>
      <sz val="9"/>
      <color indexed="30"/>
      <name val="Arial Narrow"/>
      <family val="2"/>
    </font>
    <font>
      <i/>
      <sz val="9"/>
      <color indexed="30"/>
      <name val="Arial Narrow"/>
      <family val="2"/>
    </font>
    <font>
      <b/>
      <sz val="9"/>
      <color indexed="30"/>
      <name val="Arial Narrow"/>
      <family val="2"/>
    </font>
    <font>
      <b/>
      <sz val="11"/>
      <color indexed="30"/>
      <name val="Arial Narrow"/>
      <family val="2"/>
    </font>
    <font>
      <u/>
      <sz val="9"/>
      <color indexed="30"/>
      <name val="Arial Narrow"/>
      <family val="2"/>
    </font>
    <font>
      <b/>
      <sz val="10"/>
      <color indexed="30"/>
      <name val="Arial Narrow"/>
      <family val="2"/>
    </font>
    <font>
      <b/>
      <sz val="12"/>
      <color indexed="30"/>
      <name val="Arial Narrow"/>
      <family val="2"/>
    </font>
    <font>
      <b/>
      <i/>
      <sz val="10"/>
      <color indexed="10"/>
      <name val="Arial"/>
      <family val="2"/>
    </font>
    <font>
      <b/>
      <sz val="10"/>
      <color indexed="56"/>
      <name val="Arial Narrow"/>
      <family val="2"/>
    </font>
    <font>
      <b/>
      <sz val="10"/>
      <color indexed="56"/>
      <name val="Geneva"/>
      <family val="2"/>
    </font>
    <font>
      <sz val="10"/>
      <color indexed="30"/>
      <name val="Arial Narrow"/>
      <family val="2"/>
    </font>
    <font>
      <b/>
      <i/>
      <sz val="9"/>
      <color indexed="10"/>
      <name val="Arial"/>
      <family val="2"/>
    </font>
    <font>
      <b/>
      <sz val="10"/>
      <color indexed="10"/>
      <name val="Geneva"/>
      <family val="2"/>
    </font>
    <font>
      <b/>
      <i/>
      <sz val="10"/>
      <color indexed="10"/>
      <name val="Arial Narrow"/>
      <family val="2"/>
    </font>
    <font>
      <b/>
      <sz val="11"/>
      <color indexed="10"/>
      <name val="Arial Narrow"/>
      <family val="2"/>
    </font>
    <font>
      <b/>
      <sz val="9"/>
      <color indexed="8"/>
      <name val="Arial Narrow"/>
      <family val="2"/>
    </font>
    <font>
      <b/>
      <u/>
      <sz val="10"/>
      <color indexed="8"/>
      <name val="Arial Narrow"/>
      <family val="2"/>
    </font>
    <font>
      <b/>
      <u/>
      <sz val="9"/>
      <color indexed="8"/>
      <name val="Arial Narrow"/>
      <family val="2"/>
    </font>
    <font>
      <b/>
      <i/>
      <sz val="9"/>
      <color indexed="10"/>
      <name val="Arial Narrow"/>
      <family val="2"/>
    </font>
    <font>
      <b/>
      <sz val="16"/>
      <color indexed="30"/>
      <name val="Arial Narrow"/>
      <family val="2"/>
    </font>
    <font>
      <b/>
      <sz val="14"/>
      <color indexed="30"/>
      <name val="Arial Narrow"/>
      <family val="2"/>
    </font>
    <font>
      <b/>
      <sz val="14"/>
      <color indexed="56"/>
      <name val="Arial Narrow"/>
      <family val="2"/>
    </font>
    <font>
      <b/>
      <sz val="16"/>
      <color indexed="8"/>
      <name val="Arial Narrow"/>
      <family val="2"/>
    </font>
    <font>
      <b/>
      <i/>
      <sz val="10"/>
      <color indexed="57"/>
      <name val="Arial"/>
      <family val="2"/>
    </font>
    <font>
      <b/>
      <sz val="10"/>
      <color indexed="57"/>
      <name val="Arial Narrow"/>
      <family val="2"/>
    </font>
    <font>
      <b/>
      <i/>
      <sz val="10"/>
      <color indexed="10"/>
      <name val="Arial"/>
      <family val="2"/>
    </font>
    <font>
      <b/>
      <i/>
      <sz val="10"/>
      <color indexed="10"/>
      <name val="Arial Narrow"/>
      <family val="2"/>
    </font>
    <font>
      <b/>
      <sz val="10"/>
      <color indexed="55"/>
      <name val="Arial Narrow"/>
      <family val="2"/>
    </font>
    <font>
      <b/>
      <i/>
      <sz val="12"/>
      <color indexed="10"/>
      <name val="Arial Narrow"/>
      <family val="2"/>
    </font>
    <font>
      <i/>
      <sz val="10"/>
      <name val="Geneva"/>
      <family val="2"/>
    </font>
    <font>
      <sz val="10"/>
      <name val="Arial"/>
      <family val="2"/>
    </font>
    <font>
      <i/>
      <sz val="9"/>
      <name val="Arial"/>
      <family val="2"/>
    </font>
    <font>
      <b/>
      <sz val="7"/>
      <color indexed="10"/>
      <name val="Arial"/>
      <family val="2"/>
    </font>
    <font>
      <b/>
      <sz val="8"/>
      <name val="Arial"/>
      <family val="2"/>
    </font>
    <font>
      <b/>
      <u/>
      <sz val="9"/>
      <name val="Arial"/>
      <family val="2"/>
    </font>
    <font>
      <b/>
      <i/>
      <sz val="8"/>
      <name val="Arial Narrow"/>
      <family val="2"/>
    </font>
    <font>
      <b/>
      <sz val="22"/>
      <name val="Arial"/>
      <family val="2"/>
    </font>
    <font>
      <u/>
      <sz val="10"/>
      <color theme="10"/>
      <name val="Geneva"/>
      <family val="2"/>
    </font>
    <font>
      <b/>
      <sz val="10"/>
      <color rgb="FFFF0000"/>
      <name val="Arial"/>
      <family val="2"/>
    </font>
    <font>
      <b/>
      <i/>
      <sz val="9"/>
      <color rgb="FFFF0000"/>
      <name val="Arial"/>
      <family val="2"/>
    </font>
    <font>
      <b/>
      <sz val="9"/>
      <color rgb="FFFF0000"/>
      <name val="Arial"/>
      <family val="2"/>
    </font>
    <font>
      <b/>
      <sz val="7"/>
      <color indexed="22"/>
      <name val="Arial"/>
      <family val="2"/>
    </font>
    <font>
      <b/>
      <sz val="9"/>
      <color theme="0"/>
      <name val="Arial"/>
      <family val="2"/>
    </font>
  </fonts>
  <fills count="29">
    <fill>
      <patternFill patternType="none"/>
    </fill>
    <fill>
      <patternFill patternType="gray125"/>
    </fill>
    <fill>
      <patternFill patternType="solid">
        <fgColor indexed="10"/>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46"/>
        <bgColor indexed="64"/>
      </patternFill>
    </fill>
    <fill>
      <patternFill patternType="solid">
        <fgColor indexed="44"/>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22"/>
        <bgColor indexed="64"/>
      </patternFill>
    </fill>
    <fill>
      <patternFill patternType="solid">
        <fgColor indexed="18"/>
        <bgColor indexed="64"/>
      </patternFill>
    </fill>
    <fill>
      <patternFill patternType="solid">
        <fgColor indexed="51"/>
        <bgColor indexed="64"/>
      </patternFill>
    </fill>
    <fill>
      <patternFill patternType="solid">
        <fgColor indexed="9"/>
        <bgColor indexed="64"/>
      </patternFill>
    </fill>
    <fill>
      <patternFill patternType="solid">
        <fgColor indexed="27"/>
        <bgColor indexed="64"/>
      </patternFill>
    </fill>
    <fill>
      <patternFill patternType="solid">
        <fgColor indexed="22"/>
        <bgColor indexed="22"/>
      </patternFill>
    </fill>
    <fill>
      <patternFill patternType="solid">
        <fgColor theme="0" tint="-0.14999847407452621"/>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rgb="FFEDF69C"/>
        <bgColor indexed="64"/>
      </patternFill>
    </fill>
    <fill>
      <patternFill patternType="solid">
        <fgColor theme="9" tint="0.59999389629810485"/>
        <bgColor indexed="64"/>
      </patternFill>
    </fill>
    <fill>
      <patternFill patternType="solid">
        <fgColor rgb="FFFF33CC"/>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rgb="FFFFFF00"/>
        <bgColor indexed="64"/>
      </patternFill>
    </fill>
  </fills>
  <borders count="67">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double">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thin">
        <color auto="1"/>
      </left>
      <right/>
      <top style="thin">
        <color auto="1"/>
      </top>
      <bottom style="thin">
        <color auto="1"/>
      </bottom>
      <diagonal/>
    </border>
    <border>
      <left/>
      <right style="medium">
        <color auto="1"/>
      </right>
      <top style="medium">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right/>
      <top style="dotted">
        <color auto="1"/>
      </top>
      <bottom style="dotted">
        <color auto="1"/>
      </bottom>
      <diagonal/>
    </border>
    <border>
      <left/>
      <right style="medium">
        <color auto="1"/>
      </right>
      <top/>
      <bottom/>
      <diagonal/>
    </border>
    <border>
      <left/>
      <right style="medium">
        <color auto="1"/>
      </right>
      <top/>
      <bottom style="medium">
        <color auto="1"/>
      </bottom>
      <diagonal/>
    </border>
    <border>
      <left/>
      <right style="medium">
        <color auto="1"/>
      </right>
      <top/>
      <bottom style="dotted">
        <color auto="1"/>
      </bottom>
      <diagonal/>
    </border>
    <border>
      <left/>
      <right/>
      <top/>
      <bottom style="hair">
        <color auto="1"/>
      </bottom>
      <diagonal/>
    </border>
    <border>
      <left/>
      <right/>
      <top style="hair">
        <color auto="1"/>
      </top>
      <bottom style="hair">
        <color auto="1"/>
      </bottom>
      <diagonal/>
    </border>
    <border>
      <left style="thin">
        <color auto="1"/>
      </left>
      <right style="thin">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medium">
        <color auto="1"/>
      </left>
      <right style="medium">
        <color auto="1"/>
      </right>
      <top/>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thin">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right/>
      <top style="medium">
        <color auto="1"/>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style="double">
        <color auto="1"/>
      </top>
      <bottom/>
      <diagonal/>
    </border>
    <border>
      <left style="thin">
        <color auto="1"/>
      </left>
      <right style="thin">
        <color auto="1"/>
      </right>
      <top style="thin">
        <color auto="1"/>
      </top>
      <bottom/>
      <diagonal/>
    </border>
    <border>
      <left style="thin">
        <color auto="1"/>
      </left>
      <right style="thin">
        <color auto="1"/>
      </right>
      <top/>
      <bottom style="double">
        <color auto="1"/>
      </bottom>
      <diagonal/>
    </border>
    <border>
      <left/>
      <right/>
      <top/>
      <bottom style="double">
        <color auto="1"/>
      </bottom>
      <diagonal/>
    </border>
    <border>
      <left/>
      <right/>
      <top style="double">
        <color auto="1"/>
      </top>
      <bottom style="medium">
        <color auto="1"/>
      </bottom>
      <diagonal/>
    </border>
    <border>
      <left/>
      <right style="thin">
        <color auto="1"/>
      </right>
      <top/>
      <bottom style="medium">
        <color auto="1"/>
      </bottom>
      <diagonal/>
    </border>
    <border>
      <left style="thin">
        <color auto="1"/>
      </left>
      <right style="thin">
        <color auto="1"/>
      </right>
      <top style="double">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thin">
        <color auto="1"/>
      </top>
      <bottom style="double">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double">
        <color auto="1"/>
      </bottom>
      <diagonal/>
    </border>
    <border>
      <left style="medium">
        <color auto="1"/>
      </left>
      <right/>
      <top style="thin">
        <color auto="1"/>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s>
  <cellStyleXfs count="6">
    <xf numFmtId="0" fontId="0" fillId="0" borderId="0"/>
    <xf numFmtId="4" fontId="2" fillId="0" borderId="0" applyFont="0" applyFill="0" applyBorder="0" applyAlignment="0" applyProtection="0"/>
    <xf numFmtId="43" fontId="132" fillId="0" borderId="0" applyFont="0" applyFill="0" applyBorder="0" applyAlignment="0" applyProtection="0"/>
    <xf numFmtId="0" fontId="139" fillId="0" borderId="0" applyNumberFormat="0" applyFill="0" applyBorder="0" applyAlignment="0" applyProtection="0">
      <alignment vertical="top"/>
      <protection locked="0"/>
    </xf>
    <xf numFmtId="0" fontId="132" fillId="0" borderId="0"/>
    <xf numFmtId="9" fontId="2" fillId="0" borderId="0" applyFont="0" applyFill="0" applyBorder="0" applyAlignment="0" applyProtection="0"/>
  </cellStyleXfs>
  <cellXfs count="1155">
    <xf numFmtId="0" fontId="0" fillId="0" borderId="0" xfId="0"/>
    <xf numFmtId="0" fontId="3" fillId="0" borderId="0" xfId="0" applyFont="1" applyAlignment="1">
      <alignment horizontal="left"/>
    </xf>
    <xf numFmtId="0" fontId="3" fillId="0" borderId="0" xfId="0" applyFont="1"/>
    <xf numFmtId="3" fontId="3" fillId="0" borderId="0" xfId="0" applyNumberFormat="1" applyFont="1"/>
    <xf numFmtId="3" fontId="3" fillId="0" borderId="0" xfId="0" applyNumberFormat="1" applyFont="1" applyAlignment="1">
      <alignment horizontal="center"/>
    </xf>
    <xf numFmtId="0" fontId="3" fillId="0" borderId="0" xfId="0" applyFont="1" applyBorder="1"/>
    <xf numFmtId="0" fontId="4" fillId="0" borderId="0" xfId="0" applyFont="1" applyBorder="1"/>
    <xf numFmtId="3" fontId="4" fillId="0" borderId="0" xfId="0" applyNumberFormat="1" applyFont="1" applyBorder="1"/>
    <xf numFmtId="3" fontId="3" fillId="0" borderId="0" xfId="0" applyNumberFormat="1" applyFont="1" applyBorder="1" applyAlignment="1">
      <alignment horizontal="center"/>
    </xf>
    <xf numFmtId="3" fontId="3" fillId="0" borderId="1" xfId="0" applyNumberFormat="1" applyFont="1" applyBorder="1" applyAlignment="1">
      <alignment horizontal="center"/>
    </xf>
    <xf numFmtId="0" fontId="4" fillId="0" borderId="0" xfId="0" applyFont="1"/>
    <xf numFmtId="3" fontId="4" fillId="0" borderId="0" xfId="0" applyNumberFormat="1" applyFont="1"/>
    <xf numFmtId="0" fontId="3" fillId="0" borderId="1" xfId="0" applyFont="1" applyBorder="1"/>
    <xf numFmtId="0" fontId="5" fillId="0" borderId="0" xfId="0" applyFont="1"/>
    <xf numFmtId="3" fontId="3" fillId="0" borderId="2" xfId="0" applyNumberFormat="1" applyFont="1" applyBorder="1"/>
    <xf numFmtId="3" fontId="5" fillId="0" borderId="0" xfId="0" applyNumberFormat="1" applyFont="1"/>
    <xf numFmtId="3" fontId="4" fillId="0" borderId="2" xfId="0" applyNumberFormat="1" applyFont="1" applyBorder="1"/>
    <xf numFmtId="3" fontId="6" fillId="0" borderId="0" xfId="0" applyNumberFormat="1" applyFont="1"/>
    <xf numFmtId="3" fontId="3" fillId="0" borderId="1" xfId="0" applyNumberFormat="1" applyFont="1" applyBorder="1"/>
    <xf numFmtId="3" fontId="3" fillId="0" borderId="0" xfId="0" applyNumberFormat="1" applyFont="1" applyBorder="1"/>
    <xf numFmtId="0" fontId="7" fillId="0" borderId="0" xfId="0" applyFont="1"/>
    <xf numFmtId="0" fontId="8" fillId="0" borderId="0" xfId="0" applyFont="1"/>
    <xf numFmtId="0" fontId="9" fillId="0" borderId="0" xfId="0" applyFont="1"/>
    <xf numFmtId="2" fontId="7" fillId="0" borderId="0" xfId="0" applyNumberFormat="1" applyFont="1"/>
    <xf numFmtId="0" fontId="7" fillId="0" borderId="0" xfId="0" applyFont="1" applyBorder="1"/>
    <xf numFmtId="1" fontId="3" fillId="0" borderId="0" xfId="0" applyNumberFormat="1" applyFont="1"/>
    <xf numFmtId="1" fontId="3" fillId="0" borderId="0" xfId="0" applyNumberFormat="1" applyFont="1" applyAlignment="1">
      <alignment horizontal="center"/>
    </xf>
    <xf numFmtId="1" fontId="4" fillId="0" borderId="0" xfId="0" applyNumberFormat="1" applyFont="1"/>
    <xf numFmtId="0" fontId="4" fillId="0" borderId="0" xfId="0" applyFont="1" applyAlignment="1">
      <alignment wrapText="1"/>
    </xf>
    <xf numFmtId="0" fontId="3" fillId="0" borderId="1" xfId="0" applyFont="1" applyBorder="1" applyAlignment="1">
      <alignment horizontal="center"/>
    </xf>
    <xf numFmtId="4" fontId="3" fillId="0" borderId="1" xfId="0" applyNumberFormat="1" applyFont="1" applyBorder="1" applyAlignment="1">
      <alignment horizontal="center"/>
    </xf>
    <xf numFmtId="4" fontId="4" fillId="0" borderId="0" xfId="0" applyNumberFormat="1" applyFont="1"/>
    <xf numFmtId="4" fontId="4" fillId="0" borderId="1" xfId="0" applyNumberFormat="1" applyFont="1" applyBorder="1"/>
    <xf numFmtId="4" fontId="3" fillId="0" borderId="0" xfId="1" applyFont="1"/>
    <xf numFmtId="3" fontId="4" fillId="0" borderId="0" xfId="0" applyNumberFormat="1" applyFont="1" applyAlignment="1">
      <alignment horizontal="center"/>
    </xf>
    <xf numFmtId="0" fontId="4" fillId="0" borderId="0" xfId="0" applyFont="1" applyAlignment="1">
      <alignment horizontal="right"/>
    </xf>
    <xf numFmtId="0" fontId="4" fillId="0" borderId="0" xfId="0" applyFont="1" applyAlignment="1">
      <alignment horizontal="left"/>
    </xf>
    <xf numFmtId="4" fontId="14" fillId="0" borderId="0" xfId="1" applyFont="1"/>
    <xf numFmtId="166" fontId="16" fillId="0" borderId="0" xfId="0" applyNumberFormat="1" applyFont="1"/>
    <xf numFmtId="0" fontId="3" fillId="0" borderId="0" xfId="0" applyFont="1" applyAlignment="1">
      <alignment horizontal="center" wrapText="1"/>
    </xf>
    <xf numFmtId="0" fontId="3" fillId="0" borderId="0" xfId="0" applyFont="1" applyAlignment="1">
      <alignment horizontal="right"/>
    </xf>
    <xf numFmtId="10" fontId="4" fillId="0" borderId="0" xfId="0" applyNumberFormat="1" applyFont="1"/>
    <xf numFmtId="0" fontId="8" fillId="0" borderId="0" xfId="0" applyFont="1" applyAlignment="1">
      <alignment horizontal="right"/>
    </xf>
    <xf numFmtId="4" fontId="8" fillId="0" borderId="0" xfId="0" applyNumberFormat="1" applyFont="1"/>
    <xf numFmtId="4" fontId="8" fillId="0" borderId="3" xfId="0" applyNumberFormat="1" applyFont="1" applyBorder="1"/>
    <xf numFmtId="0" fontId="3" fillId="0" borderId="2" xfId="0" applyFont="1" applyBorder="1" applyAlignment="1">
      <alignment horizontal="center" wrapText="1"/>
    </xf>
    <xf numFmtId="4" fontId="3" fillId="0" borderId="2" xfId="0" applyNumberFormat="1" applyFont="1" applyBorder="1" applyAlignment="1">
      <alignment horizontal="center" wrapText="1"/>
    </xf>
    <xf numFmtId="0" fontId="11" fillId="0" borderId="0" xfId="0" applyFont="1"/>
    <xf numFmtId="0" fontId="19" fillId="0" borderId="0" xfId="0" applyFont="1"/>
    <xf numFmtId="0" fontId="7" fillId="0" borderId="4" xfId="0" applyFont="1" applyFill="1" applyBorder="1"/>
    <xf numFmtId="0" fontId="9" fillId="0" borderId="5" xfId="0" applyFont="1" applyFill="1" applyBorder="1"/>
    <xf numFmtId="0" fontId="7" fillId="0" borderId="5" xfId="0" applyFont="1" applyFill="1" applyBorder="1"/>
    <xf numFmtId="2" fontId="7" fillId="0" borderId="5" xfId="0" applyNumberFormat="1" applyFont="1" applyFill="1" applyBorder="1"/>
    <xf numFmtId="0" fontId="7" fillId="0" borderId="6" xfId="0" applyFont="1" applyFill="1" applyBorder="1"/>
    <xf numFmtId="0" fontId="7" fillId="0" borderId="0" xfId="0" applyFont="1" applyFill="1" applyBorder="1"/>
    <xf numFmtId="2" fontId="7" fillId="0" borderId="0" xfId="0" applyNumberFormat="1" applyFont="1" applyFill="1" applyBorder="1"/>
    <xf numFmtId="0" fontId="9" fillId="0" borderId="0" xfId="0" applyFont="1" applyFill="1" applyBorder="1"/>
    <xf numFmtId="0" fontId="10" fillId="0" borderId="0" xfId="0" applyFont="1" applyFill="1" applyBorder="1"/>
    <xf numFmtId="0" fontId="8" fillId="0" borderId="6" xfId="0" applyFont="1" applyFill="1" applyBorder="1"/>
    <xf numFmtId="0" fontId="8" fillId="0" borderId="0" xfId="0" applyFont="1" applyFill="1" applyBorder="1"/>
    <xf numFmtId="2" fontId="8" fillId="0" borderId="0" xfId="0" applyNumberFormat="1" applyFont="1" applyFill="1" applyBorder="1"/>
    <xf numFmtId="164" fontId="7" fillId="0" borderId="0" xfId="0" applyNumberFormat="1" applyFont="1" applyFill="1" applyBorder="1"/>
    <xf numFmtId="0" fontId="7" fillId="0" borderId="7" xfId="0" applyFont="1" applyFill="1" applyBorder="1"/>
    <xf numFmtId="0" fontId="7" fillId="0" borderId="8" xfId="0" applyFont="1" applyFill="1" applyBorder="1"/>
    <xf numFmtId="2" fontId="7" fillId="0" borderId="8" xfId="0" applyNumberFormat="1" applyFont="1" applyFill="1" applyBorder="1"/>
    <xf numFmtId="0" fontId="7" fillId="2" borderId="0" xfId="0" applyFont="1" applyFill="1"/>
    <xf numFmtId="0" fontId="7" fillId="2" borderId="0" xfId="0" applyFont="1" applyFill="1" applyBorder="1"/>
    <xf numFmtId="0" fontId="9" fillId="2" borderId="0" xfId="0" applyFont="1" applyFill="1"/>
    <xf numFmtId="2" fontId="7" fillId="2" borderId="0" xfId="0" applyNumberFormat="1" applyFont="1" applyFill="1"/>
    <xf numFmtId="0" fontId="0" fillId="2" borderId="0" xfId="0" applyFill="1"/>
    <xf numFmtId="0" fontId="8" fillId="2" borderId="0" xfId="0" applyFont="1" applyFill="1"/>
    <xf numFmtId="0" fontId="18" fillId="2" borderId="0" xfId="0" applyFont="1" applyFill="1" applyBorder="1"/>
    <xf numFmtId="0" fontId="1" fillId="2" borderId="0" xfId="0" applyFont="1" applyFill="1" applyBorder="1"/>
    <xf numFmtId="0" fontId="7" fillId="2" borderId="0" xfId="0" applyFont="1" applyFill="1" applyAlignment="1">
      <alignment vertical="center"/>
    </xf>
    <xf numFmtId="0" fontId="7" fillId="0" borderId="6" xfId="0" applyFont="1" applyFill="1" applyBorder="1" applyAlignment="1">
      <alignment vertical="center"/>
    </xf>
    <xf numFmtId="0" fontId="12" fillId="0" borderId="0" xfId="0" applyFont="1" applyFill="1" applyBorder="1" applyAlignment="1">
      <alignment vertical="center"/>
    </xf>
    <xf numFmtId="0" fontId="7" fillId="0" borderId="0" xfId="0" applyFont="1" applyFill="1" applyBorder="1" applyAlignment="1">
      <alignment vertical="center"/>
    </xf>
    <xf numFmtId="2" fontId="7" fillId="0" borderId="0" xfId="0" applyNumberFormat="1" applyFont="1" applyFill="1" applyBorder="1" applyAlignment="1">
      <alignment vertical="center"/>
    </xf>
    <xf numFmtId="0" fontId="18" fillId="2" borderId="0" xfId="0" applyFont="1" applyFill="1" applyBorder="1" applyAlignment="1">
      <alignment vertical="center"/>
    </xf>
    <xf numFmtId="0" fontId="7" fillId="0" borderId="0" xfId="0" applyFont="1" applyAlignment="1">
      <alignment vertical="center"/>
    </xf>
    <xf numFmtId="0" fontId="20" fillId="0" borderId="0" xfId="0" applyFont="1"/>
    <xf numFmtId="0" fontId="21" fillId="0" borderId="0" xfId="0" applyFont="1"/>
    <xf numFmtId="0" fontId="22" fillId="0" borderId="0" xfId="0" applyFont="1" applyBorder="1"/>
    <xf numFmtId="3" fontId="20" fillId="0" borderId="0" xfId="0" applyNumberFormat="1" applyFont="1" applyBorder="1"/>
    <xf numFmtId="0" fontId="3" fillId="3" borderId="0" xfId="0" applyFont="1" applyFill="1" applyAlignment="1">
      <alignment horizontal="left"/>
    </xf>
    <xf numFmtId="3" fontId="5" fillId="4" borderId="9" xfId="0" applyNumberFormat="1" applyFont="1" applyFill="1" applyBorder="1" applyAlignment="1">
      <alignment horizontal="right"/>
    </xf>
    <xf numFmtId="3" fontId="5" fillId="4" borderId="2" xfId="0" applyNumberFormat="1" applyFont="1" applyFill="1" applyBorder="1" applyAlignment="1">
      <alignment horizontal="right"/>
    </xf>
    <xf numFmtId="0" fontId="28" fillId="0" borderId="0" xfId="0" applyFont="1"/>
    <xf numFmtId="0" fontId="29" fillId="0" borderId="0" xfId="0" applyFont="1"/>
    <xf numFmtId="0" fontId="3" fillId="0" borderId="0" xfId="0" applyFont="1" applyBorder="1" applyAlignment="1">
      <alignment horizontal="center" wrapText="1"/>
    </xf>
    <xf numFmtId="4" fontId="3" fillId="0" borderId="0" xfId="0" applyNumberFormat="1" applyFont="1" applyBorder="1" applyAlignment="1">
      <alignment horizontal="center" wrapText="1"/>
    </xf>
    <xf numFmtId="0" fontId="30" fillId="0" borderId="0" xfId="0" applyFont="1"/>
    <xf numFmtId="0" fontId="8" fillId="0" borderId="0" xfId="0" applyFont="1" applyFill="1" applyBorder="1" applyAlignment="1">
      <alignment horizontal="right"/>
    </xf>
    <xf numFmtId="0" fontId="31" fillId="0" borderId="0" xfId="0" applyFont="1" applyBorder="1"/>
    <xf numFmtId="0" fontId="32" fillId="0" borderId="0" xfId="0" applyFont="1" applyBorder="1"/>
    <xf numFmtId="0" fontId="33" fillId="0" borderId="0" xfId="0" applyFont="1" applyBorder="1"/>
    <xf numFmtId="0" fontId="36" fillId="0" borderId="0" xfId="0" applyFont="1"/>
    <xf numFmtId="3" fontId="36" fillId="0" borderId="0" xfId="0" applyNumberFormat="1" applyFont="1" applyBorder="1"/>
    <xf numFmtId="0" fontId="37" fillId="0" borderId="0" xfId="0" applyFont="1"/>
    <xf numFmtId="0" fontId="38" fillId="0" borderId="0" xfId="0" applyFont="1"/>
    <xf numFmtId="3" fontId="37" fillId="0" borderId="0" xfId="0" applyNumberFormat="1" applyFont="1" applyBorder="1"/>
    <xf numFmtId="3" fontId="38" fillId="0" borderId="0" xfId="0" applyNumberFormat="1" applyFont="1" applyBorder="1"/>
    <xf numFmtId="0" fontId="28" fillId="0" borderId="10" xfId="0" applyFont="1" applyBorder="1"/>
    <xf numFmtId="0" fontId="3" fillId="0" borderId="0" xfId="0" applyFont="1" applyFill="1" applyBorder="1" applyAlignment="1">
      <alignment horizontal="left"/>
    </xf>
    <xf numFmtId="0" fontId="4" fillId="0" borderId="0" xfId="0" applyFont="1" applyFill="1" applyBorder="1" applyAlignment="1">
      <alignment horizontal="left"/>
    </xf>
    <xf numFmtId="0" fontId="3" fillId="5" borderId="0" xfId="0" applyFont="1" applyFill="1" applyBorder="1" applyAlignment="1">
      <alignment horizontal="left"/>
    </xf>
    <xf numFmtId="0" fontId="4" fillId="5" borderId="0" xfId="0" applyFont="1" applyFill="1" applyBorder="1" applyAlignment="1">
      <alignment horizontal="left"/>
    </xf>
    <xf numFmtId="0" fontId="4" fillId="5" borderId="0" xfId="0" applyFont="1" applyFill="1"/>
    <xf numFmtId="0" fontId="34" fillId="5" borderId="0" xfId="0" applyFont="1" applyFill="1" applyBorder="1" applyAlignment="1">
      <alignment horizontal="left"/>
    </xf>
    <xf numFmtId="4" fontId="6" fillId="6" borderId="11" xfId="0" applyNumberFormat="1" applyFont="1" applyFill="1" applyBorder="1"/>
    <xf numFmtId="0" fontId="6" fillId="6" borderId="11" xfId="0" applyFont="1" applyFill="1" applyBorder="1"/>
    <xf numFmtId="3" fontId="3" fillId="6" borderId="11" xfId="0" applyNumberFormat="1" applyFont="1" applyFill="1" applyBorder="1"/>
    <xf numFmtId="0" fontId="3" fillId="6" borderId="11" xfId="0" applyFont="1" applyFill="1" applyBorder="1"/>
    <xf numFmtId="3" fontId="3" fillId="6" borderId="12" xfId="0" applyNumberFormat="1" applyFont="1" applyFill="1" applyBorder="1"/>
    <xf numFmtId="0" fontId="6" fillId="6" borderId="13" xfId="0" applyFont="1" applyFill="1" applyBorder="1"/>
    <xf numFmtId="9" fontId="6" fillId="6" borderId="0" xfId="0" applyNumberFormat="1" applyFont="1" applyFill="1" applyBorder="1"/>
    <xf numFmtId="0" fontId="6" fillId="6" borderId="0" xfId="0" applyFont="1" applyFill="1" applyBorder="1"/>
    <xf numFmtId="3" fontId="3" fillId="6" borderId="14" xfId="0" applyNumberFormat="1" applyFont="1" applyFill="1" applyBorder="1"/>
    <xf numFmtId="0" fontId="6" fillId="6" borderId="15" xfId="0" applyFont="1" applyFill="1" applyBorder="1"/>
    <xf numFmtId="9" fontId="6" fillId="6" borderId="1" xfId="0" applyNumberFormat="1" applyFont="1" applyFill="1" applyBorder="1"/>
    <xf numFmtId="0" fontId="6" fillId="6" borderId="1" xfId="0" applyFont="1" applyFill="1" applyBorder="1"/>
    <xf numFmtId="3" fontId="3" fillId="6" borderId="16" xfId="0" applyNumberFormat="1" applyFont="1" applyFill="1" applyBorder="1"/>
    <xf numFmtId="0" fontId="31" fillId="6" borderId="17" xfId="0" applyFont="1" applyFill="1" applyBorder="1"/>
    <xf numFmtId="3" fontId="4" fillId="0" borderId="18" xfId="0" applyNumberFormat="1" applyFont="1" applyBorder="1"/>
    <xf numFmtId="0" fontId="22" fillId="5" borderId="0" xfId="0" applyFont="1" applyFill="1" applyBorder="1" applyAlignment="1">
      <alignment horizontal="left"/>
    </xf>
    <xf numFmtId="0" fontId="32" fillId="5" borderId="0" xfId="0" applyFont="1" applyFill="1" applyBorder="1" applyAlignment="1">
      <alignment horizontal="left"/>
    </xf>
    <xf numFmtId="0" fontId="16" fillId="0" borderId="0" xfId="0" applyFont="1"/>
    <xf numFmtId="1" fontId="7" fillId="0" borderId="0" xfId="0" applyNumberFormat="1" applyFont="1"/>
    <xf numFmtId="3" fontId="7" fillId="0" borderId="0" xfId="0" applyNumberFormat="1" applyFont="1"/>
    <xf numFmtId="3" fontId="8" fillId="0" borderId="0" xfId="0" applyNumberFormat="1" applyFont="1"/>
    <xf numFmtId="1" fontId="37" fillId="0" borderId="0" xfId="0" applyNumberFormat="1" applyFont="1"/>
    <xf numFmtId="0" fontId="37" fillId="0" borderId="0" xfId="0" applyFont="1" applyBorder="1"/>
    <xf numFmtId="0" fontId="40" fillId="5" borderId="0" xfId="0" applyFont="1" applyFill="1" applyBorder="1" applyAlignment="1">
      <alignment horizontal="center" vertical="center"/>
    </xf>
    <xf numFmtId="0" fontId="13" fillId="0" borderId="0" xfId="0" applyFont="1" applyFill="1" applyBorder="1"/>
    <xf numFmtId="0" fontId="40" fillId="0" borderId="0" xfId="0" applyFont="1" applyFill="1" applyBorder="1" applyAlignment="1">
      <alignment vertical="center"/>
    </xf>
    <xf numFmtId="0" fontId="11" fillId="0" borderId="0" xfId="0" applyFont="1" applyFill="1" applyBorder="1" applyAlignment="1">
      <alignment vertical="center"/>
    </xf>
    <xf numFmtId="9" fontId="13" fillId="6" borderId="0" xfId="0" applyNumberFormat="1" applyFont="1" applyFill="1" applyBorder="1"/>
    <xf numFmtId="9" fontId="13" fillId="6" borderId="1" xfId="0" applyNumberFormat="1" applyFont="1" applyFill="1" applyBorder="1"/>
    <xf numFmtId="9" fontId="6" fillId="6" borderId="0" xfId="0" applyNumberFormat="1" applyFont="1" applyFill="1" applyBorder="1" applyAlignment="1">
      <alignment horizontal="right"/>
    </xf>
    <xf numFmtId="9" fontId="6" fillId="6" borderId="1" xfId="0" applyNumberFormat="1" applyFont="1" applyFill="1" applyBorder="1" applyAlignment="1">
      <alignment horizontal="right"/>
    </xf>
    <xf numFmtId="0" fontId="42" fillId="0" borderId="0" xfId="0" applyFont="1"/>
    <xf numFmtId="9" fontId="17" fillId="0" borderId="0" xfId="0" applyNumberFormat="1" applyFont="1" applyBorder="1" applyAlignment="1">
      <alignment horizontal="center"/>
    </xf>
    <xf numFmtId="166" fontId="4" fillId="0" borderId="0" xfId="0" applyNumberFormat="1" applyFont="1"/>
    <xf numFmtId="0" fontId="19" fillId="3" borderId="9" xfId="0" applyFont="1" applyFill="1" applyBorder="1" applyAlignment="1">
      <alignment horizontal="right"/>
    </xf>
    <xf numFmtId="4" fontId="4" fillId="0" borderId="0" xfId="0" applyNumberFormat="1" applyFont="1" applyBorder="1"/>
    <xf numFmtId="4" fontId="4" fillId="0" borderId="2" xfId="0" applyNumberFormat="1" applyFont="1" applyBorder="1"/>
    <xf numFmtId="0" fontId="5" fillId="5" borderId="0" xfId="0" applyFont="1" applyFill="1" applyBorder="1" applyAlignment="1">
      <alignment horizontal="left" wrapText="1"/>
    </xf>
    <xf numFmtId="0" fontId="38" fillId="5" borderId="0" xfId="0" applyFont="1" applyFill="1" applyBorder="1" applyAlignment="1">
      <alignment horizontal="left"/>
    </xf>
    <xf numFmtId="0" fontId="28" fillId="0" borderId="0" xfId="0" applyFont="1" applyFill="1" applyBorder="1"/>
    <xf numFmtId="4" fontId="4" fillId="0" borderId="0" xfId="1" applyFont="1"/>
    <xf numFmtId="4" fontId="26" fillId="0" borderId="0" xfId="1" applyFont="1"/>
    <xf numFmtId="3" fontId="4" fillId="7" borderId="18" xfId="0" applyNumberFormat="1" applyFont="1" applyFill="1" applyBorder="1"/>
    <xf numFmtId="0" fontId="5" fillId="7" borderId="9" xfId="0" applyFont="1" applyFill="1" applyBorder="1"/>
    <xf numFmtId="4" fontId="5" fillId="7" borderId="2" xfId="0" applyNumberFormat="1" applyFont="1" applyFill="1" applyBorder="1"/>
    <xf numFmtId="0" fontId="5" fillId="7" borderId="2" xfId="0" applyFont="1" applyFill="1" applyBorder="1"/>
    <xf numFmtId="3" fontId="4" fillId="7" borderId="2" xfId="0" applyNumberFormat="1" applyFont="1" applyFill="1" applyBorder="1"/>
    <xf numFmtId="0" fontId="4" fillId="7" borderId="2" xfId="0" applyFont="1" applyFill="1" applyBorder="1"/>
    <xf numFmtId="10" fontId="4" fillId="0" borderId="0" xfId="0" applyNumberFormat="1" applyFont="1" applyFill="1"/>
    <xf numFmtId="4" fontId="3" fillId="0" borderId="9" xfId="1" applyFont="1" applyBorder="1"/>
    <xf numFmtId="0" fontId="3" fillId="0" borderId="9" xfId="0" applyFont="1" applyBorder="1"/>
    <xf numFmtId="0" fontId="5" fillId="0" borderId="0" xfId="0" applyFont="1" applyFill="1" applyBorder="1"/>
    <xf numFmtId="4" fontId="5" fillId="0" borderId="0" xfId="0" applyNumberFormat="1" applyFont="1" applyFill="1" applyBorder="1"/>
    <xf numFmtId="3" fontId="4" fillId="0" borderId="0" xfId="0" applyNumberFormat="1" applyFont="1" applyFill="1" applyBorder="1"/>
    <xf numFmtId="0" fontId="4" fillId="0" borderId="0" xfId="0" applyFont="1" applyFill="1" applyBorder="1"/>
    <xf numFmtId="4" fontId="5" fillId="7" borderId="1" xfId="0" applyNumberFormat="1" applyFont="1" applyFill="1" applyBorder="1"/>
    <xf numFmtId="0" fontId="5" fillId="7" borderId="1" xfId="0" applyFont="1" applyFill="1" applyBorder="1"/>
    <xf numFmtId="3" fontId="4" fillId="7" borderId="1" xfId="0" applyNumberFormat="1" applyFont="1" applyFill="1" applyBorder="1"/>
    <xf numFmtId="0" fontId="45" fillId="0" borderId="0" xfId="0" quotePrefix="1" applyFont="1"/>
    <xf numFmtId="0" fontId="46" fillId="0" borderId="0" xfId="0" applyFont="1"/>
    <xf numFmtId="3" fontId="8" fillId="0" borderId="0" xfId="0" applyNumberFormat="1" applyFont="1" applyBorder="1"/>
    <xf numFmtId="3" fontId="46" fillId="0" borderId="0" xfId="0" applyNumberFormat="1" applyFont="1"/>
    <xf numFmtId="3" fontId="7" fillId="0" borderId="0" xfId="0" applyNumberFormat="1" applyFont="1" applyBorder="1"/>
    <xf numFmtId="0" fontId="28" fillId="0" borderId="0" xfId="0" applyFont="1" applyBorder="1"/>
    <xf numFmtId="0" fontId="28" fillId="0" borderId="6" xfId="0" applyFont="1" applyBorder="1" applyAlignment="1">
      <alignment vertical="top"/>
    </xf>
    <xf numFmtId="0" fontId="27" fillId="0" borderId="7" xfId="0" applyFont="1" applyBorder="1" applyAlignment="1">
      <alignment horizontal="right" vertical="top"/>
    </xf>
    <xf numFmtId="0" fontId="9" fillId="5" borderId="0" xfId="0" applyFont="1" applyFill="1" applyBorder="1" applyAlignment="1">
      <alignment horizontal="center"/>
    </xf>
    <xf numFmtId="4" fontId="3" fillId="0" borderId="1" xfId="0" applyNumberFormat="1" applyFont="1" applyBorder="1" applyAlignment="1">
      <alignment horizontal="center" wrapText="1"/>
    </xf>
    <xf numFmtId="0" fontId="48" fillId="5" borderId="1" xfId="0" applyFont="1" applyFill="1" applyBorder="1" applyAlignment="1">
      <alignment horizontal="center"/>
    </xf>
    <xf numFmtId="4" fontId="8" fillId="0" borderId="0" xfId="0" applyNumberFormat="1" applyFont="1" applyBorder="1"/>
    <xf numFmtId="0" fontId="8" fillId="5" borderId="0" xfId="0" applyFont="1" applyFill="1"/>
    <xf numFmtId="4" fontId="49" fillId="0" borderId="0" xfId="0" applyNumberFormat="1" applyFont="1"/>
    <xf numFmtId="4" fontId="42" fillId="0" borderId="0" xfId="0" applyNumberFormat="1" applyFont="1"/>
    <xf numFmtId="4" fontId="48" fillId="0" borderId="0" xfId="0" applyNumberFormat="1" applyFont="1" applyAlignment="1">
      <alignment horizontal="center"/>
    </xf>
    <xf numFmtId="4" fontId="48" fillId="0" borderId="11" xfId="0" applyNumberFormat="1" applyFont="1" applyBorder="1" applyAlignment="1">
      <alignment horizontal="centerContinuous"/>
    </xf>
    <xf numFmtId="4" fontId="48" fillId="0" borderId="17" xfId="0" applyNumberFormat="1" applyFont="1" applyBorder="1" applyAlignment="1">
      <alignment horizontal="centerContinuous"/>
    </xf>
    <xf numFmtId="4" fontId="48" fillId="0" borderId="12" xfId="0" applyNumberFormat="1" applyFont="1" applyBorder="1" applyAlignment="1">
      <alignment horizontal="centerContinuous"/>
    </xf>
    <xf numFmtId="4" fontId="50" fillId="0" borderId="0" xfId="0" applyNumberFormat="1" applyFont="1" applyAlignment="1">
      <alignment horizontal="left"/>
    </xf>
    <xf numFmtId="4" fontId="50" fillId="0" borderId="0" xfId="0" applyNumberFormat="1" applyFont="1" applyAlignment="1">
      <alignment horizontal="center"/>
    </xf>
    <xf numFmtId="4" fontId="48" fillId="0" borderId="1" xfId="0" applyNumberFormat="1" applyFont="1" applyBorder="1" applyAlignment="1">
      <alignment horizontal="center"/>
    </xf>
    <xf numFmtId="4" fontId="48" fillId="0" borderId="15" xfId="0" applyNumberFormat="1" applyFont="1" applyBorder="1" applyAlignment="1">
      <alignment horizontal="center"/>
    </xf>
    <xf numFmtId="0" fontId="48" fillId="0" borderId="1" xfId="0" applyNumberFormat="1" applyFont="1" applyBorder="1" applyAlignment="1">
      <alignment horizontal="center"/>
    </xf>
    <xf numFmtId="4" fontId="48" fillId="0" borderId="16" xfId="0" applyNumberFormat="1" applyFont="1" applyBorder="1" applyAlignment="1">
      <alignment horizontal="center"/>
    </xf>
    <xf numFmtId="3" fontId="48" fillId="0" borderId="1" xfId="0" applyNumberFormat="1" applyFont="1" applyBorder="1" applyAlignment="1">
      <alignment horizontal="center"/>
    </xf>
    <xf numFmtId="2" fontId="48" fillId="0" borderId="15" xfId="0" applyNumberFormat="1" applyFont="1" applyBorder="1" applyAlignment="1">
      <alignment horizontal="center"/>
    </xf>
    <xf numFmtId="1" fontId="48" fillId="0" borderId="1" xfId="0" applyNumberFormat="1" applyFont="1" applyBorder="1" applyAlignment="1">
      <alignment horizontal="center"/>
    </xf>
    <xf numFmtId="4" fontId="49" fillId="0" borderId="0" xfId="0" applyNumberFormat="1" applyFont="1" applyAlignment="1">
      <alignment horizontal="left"/>
    </xf>
    <xf numFmtId="4" fontId="49" fillId="0" borderId="2" xfId="0" applyNumberFormat="1" applyFont="1" applyBorder="1" applyAlignment="1">
      <alignment horizontal="center"/>
    </xf>
    <xf numFmtId="4" fontId="49" fillId="0" borderId="9" xfId="0" applyNumberFormat="1" applyFont="1" applyBorder="1" applyAlignment="1">
      <alignment horizontal="center"/>
    </xf>
    <xf numFmtId="0" fontId="49" fillId="0" borderId="2" xfId="0" applyNumberFormat="1" applyFont="1" applyBorder="1" applyAlignment="1">
      <alignment horizontal="center"/>
    </xf>
    <xf numFmtId="4" fontId="50" fillId="0" borderId="19" xfId="0" applyNumberFormat="1" applyFont="1" applyBorder="1" applyAlignment="1">
      <alignment horizontal="center"/>
    </xf>
    <xf numFmtId="4" fontId="50" fillId="0" borderId="2" xfId="0" applyNumberFormat="1" applyFont="1" applyBorder="1" applyAlignment="1">
      <alignment horizontal="center"/>
    </xf>
    <xf numFmtId="3" fontId="49" fillId="0" borderId="2" xfId="0" applyNumberFormat="1" applyFont="1" applyBorder="1" applyAlignment="1">
      <alignment horizontal="center"/>
    </xf>
    <xf numFmtId="2" fontId="49" fillId="0" borderId="9" xfId="0" applyNumberFormat="1" applyFont="1" applyBorder="1" applyAlignment="1">
      <alignment horizontal="center"/>
    </xf>
    <xf numFmtId="1" fontId="49" fillId="0" borderId="2" xfId="0" applyNumberFormat="1" applyFont="1" applyBorder="1" applyAlignment="1">
      <alignment horizontal="center"/>
    </xf>
    <xf numFmtId="4" fontId="49" fillId="0" borderId="0" xfId="0" applyNumberFormat="1" applyFont="1" applyAlignment="1">
      <alignment horizontal="center"/>
    </xf>
    <xf numFmtId="4" fontId="42" fillId="0" borderId="13" xfId="0" applyNumberFormat="1" applyFont="1" applyBorder="1"/>
    <xf numFmtId="0" fontId="42" fillId="0" borderId="0" xfId="0" applyNumberFormat="1" applyFont="1" applyBorder="1"/>
    <xf numFmtId="4" fontId="48" fillId="0" borderId="14" xfId="0" applyNumberFormat="1" applyFont="1" applyBorder="1"/>
    <xf numFmtId="4" fontId="48" fillId="0" borderId="0" xfId="0" applyNumberFormat="1" applyFont="1" applyBorder="1"/>
    <xf numFmtId="3" fontId="42" fillId="0" borderId="0" xfId="0" applyNumberFormat="1" applyFont="1" applyBorder="1"/>
    <xf numFmtId="4" fontId="42" fillId="0" borderId="0" xfId="0" applyNumberFormat="1" applyFont="1" applyBorder="1"/>
    <xf numFmtId="2" fontId="42" fillId="0" borderId="13" xfId="0" applyNumberFormat="1" applyFont="1" applyBorder="1"/>
    <xf numFmtId="1" fontId="42" fillId="0" borderId="0" xfId="0" applyNumberFormat="1" applyFont="1" applyBorder="1"/>
    <xf numFmtId="0" fontId="49" fillId="0" borderId="0" xfId="0" applyFont="1"/>
    <xf numFmtId="0" fontId="48" fillId="0" borderId="0" xfId="0" applyFont="1"/>
    <xf numFmtId="4" fontId="42" fillId="0" borderId="14" xfId="0" applyNumberFormat="1" applyFont="1" applyBorder="1"/>
    <xf numFmtId="0" fontId="42" fillId="0" borderId="0" xfId="0" applyNumberFormat="1" applyFont="1"/>
    <xf numFmtId="3" fontId="42" fillId="0" borderId="0" xfId="0" applyNumberFormat="1" applyFont="1"/>
    <xf numFmtId="1" fontId="42" fillId="0" borderId="0" xfId="0" applyNumberFormat="1" applyFont="1"/>
    <xf numFmtId="0" fontId="48" fillId="0" borderId="0" xfId="0" applyFont="1" applyAlignment="1">
      <alignment horizontal="right"/>
    </xf>
    <xf numFmtId="4" fontId="48" fillId="0" borderId="13" xfId="0" applyNumberFormat="1" applyFont="1" applyBorder="1"/>
    <xf numFmtId="0" fontId="48" fillId="0" borderId="0" xfId="0" applyNumberFormat="1" applyFont="1"/>
    <xf numFmtId="4" fontId="48" fillId="0" borderId="19" xfId="0" applyNumberFormat="1" applyFont="1" applyBorder="1"/>
    <xf numFmtId="3" fontId="48" fillId="0" borderId="0" xfId="0" applyNumberFormat="1" applyFont="1"/>
    <xf numFmtId="4" fontId="48" fillId="0" borderId="0" xfId="0" applyNumberFormat="1" applyFont="1"/>
    <xf numFmtId="2" fontId="48" fillId="0" borderId="13" xfId="0" applyNumberFormat="1" applyFont="1" applyBorder="1"/>
    <xf numFmtId="1" fontId="48" fillId="0" borderId="0" xfId="0" applyNumberFormat="1" applyFont="1"/>
    <xf numFmtId="0" fontId="50" fillId="0" borderId="0" xfId="0" applyFont="1"/>
    <xf numFmtId="0" fontId="48" fillId="0" borderId="1" xfId="0" applyFont="1" applyBorder="1"/>
    <xf numFmtId="4" fontId="48" fillId="0" borderId="15" xfId="0" applyNumberFormat="1" applyFont="1" applyBorder="1"/>
    <xf numFmtId="0" fontId="48" fillId="0" borderId="1" xfId="0" applyNumberFormat="1" applyFont="1" applyBorder="1"/>
    <xf numFmtId="4" fontId="48" fillId="0" borderId="16" xfId="0" applyNumberFormat="1" applyFont="1" applyBorder="1"/>
    <xf numFmtId="4" fontId="48" fillId="0" borderId="1" xfId="0" applyNumberFormat="1" applyFont="1" applyBorder="1"/>
    <xf numFmtId="3" fontId="48" fillId="0" borderId="1" xfId="0" applyNumberFormat="1" applyFont="1" applyBorder="1"/>
    <xf numFmtId="2" fontId="48" fillId="0" borderId="15" xfId="0" applyNumberFormat="1" applyFont="1" applyBorder="1"/>
    <xf numFmtId="1" fontId="48" fillId="0" borderId="1" xfId="0" applyNumberFormat="1" applyFont="1" applyBorder="1"/>
    <xf numFmtId="2" fontId="42" fillId="0" borderId="0" xfId="0" applyNumberFormat="1" applyFont="1"/>
    <xf numFmtId="0" fontId="48" fillId="5" borderId="0" xfId="0" applyFont="1" applyFill="1"/>
    <xf numFmtId="3" fontId="51" fillId="0" borderId="0" xfId="0" applyNumberFormat="1" applyFont="1" applyBorder="1"/>
    <xf numFmtId="0" fontId="52" fillId="0" borderId="0" xfId="0" applyFont="1" applyFill="1" applyBorder="1"/>
    <xf numFmtId="0" fontId="52" fillId="0" borderId="0" xfId="0" applyFont="1" applyFill="1" applyBorder="1" applyAlignment="1">
      <alignment horizontal="right"/>
    </xf>
    <xf numFmtId="0" fontId="53" fillId="0" borderId="0" xfId="0" applyFont="1" applyFill="1" applyBorder="1"/>
    <xf numFmtId="0" fontId="54" fillId="0" borderId="0" xfId="0" applyFont="1" applyFill="1" applyBorder="1"/>
    <xf numFmtId="0" fontId="53" fillId="0" borderId="0" xfId="0" applyFont="1"/>
    <xf numFmtId="0" fontId="53" fillId="0" borderId="0" xfId="0" applyFont="1" applyFill="1" applyBorder="1" applyAlignment="1">
      <alignment horizontal="right"/>
    </xf>
    <xf numFmtId="0" fontId="7" fillId="0" borderId="20" xfId="0" applyFont="1" applyFill="1" applyBorder="1"/>
    <xf numFmtId="0" fontId="13" fillId="0" borderId="20" xfId="0" applyFont="1" applyFill="1" applyBorder="1"/>
    <xf numFmtId="2" fontId="7" fillId="0" borderId="20" xfId="0" applyNumberFormat="1" applyFont="1" applyFill="1" applyBorder="1"/>
    <xf numFmtId="0" fontId="8" fillId="0" borderId="20" xfId="0" applyFont="1" applyFill="1" applyBorder="1"/>
    <xf numFmtId="0" fontId="8" fillId="0" borderId="21" xfId="0" applyFont="1" applyFill="1" applyBorder="1"/>
    <xf numFmtId="0" fontId="4" fillId="5" borderId="0" xfId="0" applyFont="1" applyFill="1" applyBorder="1"/>
    <xf numFmtId="0" fontId="55" fillId="0" borderId="0" xfId="0" applyFont="1"/>
    <xf numFmtId="0" fontId="52" fillId="5" borderId="1" xfId="0" applyFont="1" applyFill="1" applyBorder="1"/>
    <xf numFmtId="0" fontId="53" fillId="5" borderId="1" xfId="0" applyFont="1" applyFill="1" applyBorder="1"/>
    <xf numFmtId="0" fontId="52" fillId="8" borderId="1" xfId="0" applyFont="1" applyFill="1" applyBorder="1"/>
    <xf numFmtId="0" fontId="57" fillId="0" borderId="0" xfId="0" applyFont="1"/>
    <xf numFmtId="0" fontId="53" fillId="0" borderId="0" xfId="0" applyFont="1" applyAlignment="1">
      <alignment horizontal="right"/>
    </xf>
    <xf numFmtId="0" fontId="53" fillId="6" borderId="0" xfId="0" applyFont="1" applyFill="1"/>
    <xf numFmtId="0" fontId="53" fillId="0" borderId="1" xfId="0" applyFont="1" applyBorder="1"/>
    <xf numFmtId="0" fontId="53" fillId="0" borderId="1" xfId="0" applyFont="1" applyBorder="1" applyAlignment="1">
      <alignment horizontal="right"/>
    </xf>
    <xf numFmtId="0" fontId="57" fillId="0" borderId="1" xfId="0" applyFont="1" applyBorder="1" applyAlignment="1">
      <alignment horizontal="left"/>
    </xf>
    <xf numFmtId="0" fontId="52" fillId="0" borderId="1" xfId="0" applyFont="1" applyBorder="1" applyAlignment="1">
      <alignment horizontal="center"/>
    </xf>
    <xf numFmtId="0" fontId="52" fillId="0" borderId="0" xfId="0" applyFont="1" applyBorder="1" applyAlignment="1">
      <alignment horizontal="right"/>
    </xf>
    <xf numFmtId="0" fontId="52" fillId="9" borderId="18" xfId="0" applyFont="1" applyFill="1" applyBorder="1" applyAlignment="1">
      <alignment horizontal="center"/>
    </xf>
    <xf numFmtId="0" fontId="54" fillId="0" borderId="0" xfId="0" applyFont="1" applyAlignment="1">
      <alignment horizontal="left"/>
    </xf>
    <xf numFmtId="0" fontId="52" fillId="0" borderId="0" xfId="0" applyFont="1"/>
    <xf numFmtId="3" fontId="53" fillId="0" borderId="0" xfId="0" applyNumberFormat="1" applyFont="1"/>
    <xf numFmtId="3" fontId="52" fillId="0" borderId="22" xfId="0" applyNumberFormat="1" applyFont="1" applyBorder="1"/>
    <xf numFmtId="3" fontId="52" fillId="0" borderId="0" xfId="0" applyNumberFormat="1" applyFont="1"/>
    <xf numFmtId="0" fontId="53" fillId="8" borderId="0" xfId="0" applyFont="1" applyFill="1" applyAlignment="1">
      <alignment vertical="top"/>
    </xf>
    <xf numFmtId="0" fontId="53" fillId="0" borderId="0" xfId="0" applyFont="1" applyAlignment="1">
      <alignment horizontal="center"/>
    </xf>
    <xf numFmtId="3" fontId="53" fillId="0" borderId="0" xfId="0" applyNumberFormat="1" applyFont="1" applyBorder="1"/>
    <xf numFmtId="0" fontId="53" fillId="8" borderId="0" xfId="0" applyFont="1" applyFill="1"/>
    <xf numFmtId="3" fontId="52" fillId="0" borderId="0" xfId="0" applyNumberFormat="1" applyFont="1" applyBorder="1"/>
    <xf numFmtId="3" fontId="53" fillId="8" borderId="0" xfId="0" applyNumberFormat="1" applyFont="1" applyFill="1"/>
    <xf numFmtId="0" fontId="52" fillId="0" borderId="0" xfId="0" applyFont="1" applyAlignment="1">
      <alignment horizontal="left"/>
    </xf>
    <xf numFmtId="0" fontId="52" fillId="0" borderId="0" xfId="0" applyFont="1" applyAlignment="1">
      <alignment horizontal="center"/>
    </xf>
    <xf numFmtId="0" fontId="54" fillId="0" borderId="0" xfId="0" applyFont="1" applyBorder="1" applyAlignment="1">
      <alignment horizontal="left"/>
    </xf>
    <xf numFmtId="0" fontId="52" fillId="0" borderId="0" xfId="0" applyFont="1" applyBorder="1"/>
    <xf numFmtId="0" fontId="52" fillId="0" borderId="22" xfId="0" applyFont="1" applyBorder="1"/>
    <xf numFmtId="9" fontId="8" fillId="8" borderId="18" xfId="0" applyNumberFormat="1" applyFont="1" applyFill="1" applyBorder="1"/>
    <xf numFmtId="0" fontId="11" fillId="8" borderId="0" xfId="0" applyFont="1" applyFill="1"/>
    <xf numFmtId="0" fontId="4" fillId="0" borderId="0" xfId="0" applyFont="1" applyBorder="1" applyAlignment="1">
      <alignment horizontal="center"/>
    </xf>
    <xf numFmtId="0" fontId="7" fillId="3" borderId="0" xfId="0" applyNumberFormat="1" applyFont="1" applyFill="1" applyBorder="1"/>
    <xf numFmtId="0" fontId="7" fillId="0" borderId="10" xfId="0" applyFont="1" applyFill="1" applyBorder="1"/>
    <xf numFmtId="0" fontId="7" fillId="0" borderId="22" xfId="0" applyFont="1" applyFill="1" applyBorder="1" applyAlignment="1">
      <alignment vertical="center"/>
    </xf>
    <xf numFmtId="0" fontId="7" fillId="0" borderId="22" xfId="0" applyFont="1" applyFill="1" applyBorder="1"/>
    <xf numFmtId="0" fontId="8" fillId="0" borderId="22" xfId="0" applyFont="1" applyFill="1" applyBorder="1"/>
    <xf numFmtId="0" fontId="7" fillId="0" borderId="23" xfId="0" applyFont="1" applyFill="1" applyBorder="1"/>
    <xf numFmtId="0" fontId="7" fillId="0" borderId="24" xfId="0" applyFont="1" applyFill="1" applyBorder="1"/>
    <xf numFmtId="0" fontId="8" fillId="0" borderId="8" xfId="0" applyFont="1" applyFill="1" applyBorder="1"/>
    <xf numFmtId="3" fontId="58" fillId="0" borderId="0" xfId="0" applyNumberFormat="1" applyFont="1" applyAlignment="1">
      <alignment horizontal="center"/>
    </xf>
    <xf numFmtId="3" fontId="48" fillId="0" borderId="2" xfId="0" applyNumberFormat="1" applyFont="1" applyBorder="1"/>
    <xf numFmtId="3" fontId="4" fillId="0" borderId="11" xfId="0" applyNumberFormat="1" applyFont="1" applyBorder="1"/>
    <xf numFmtId="0" fontId="2" fillId="7" borderId="0" xfId="0" applyFont="1" applyFill="1" applyBorder="1" applyAlignment="1">
      <alignment horizontal="center"/>
    </xf>
    <xf numFmtId="0" fontId="59" fillId="0" borderId="10" xfId="0" applyFont="1" applyBorder="1"/>
    <xf numFmtId="0" fontId="7" fillId="0" borderId="0" xfId="0" applyFont="1" applyFill="1" applyBorder="1" applyAlignment="1">
      <alignment horizontal="left"/>
    </xf>
    <xf numFmtId="0" fontId="8" fillId="0" borderId="0" xfId="0" applyFont="1" applyFill="1" applyBorder="1" applyAlignment="1">
      <alignment horizontal="left"/>
    </xf>
    <xf numFmtId="0" fontId="7" fillId="0" borderId="0" xfId="0" applyFont="1" applyFill="1" applyBorder="1" applyAlignment="1">
      <alignment horizontal="right"/>
    </xf>
    <xf numFmtId="164" fontId="7" fillId="0" borderId="0" xfId="0" applyNumberFormat="1" applyFont="1" applyFill="1" applyBorder="1" applyAlignment="1">
      <alignment horizontal="left"/>
    </xf>
    <xf numFmtId="0" fontId="7" fillId="0" borderId="0" xfId="0" applyNumberFormat="1" applyFont="1" applyFill="1" applyBorder="1" applyAlignment="1">
      <alignment horizontal="left"/>
    </xf>
    <xf numFmtId="0" fontId="7" fillId="0" borderId="22" xfId="0" applyNumberFormat="1" applyFont="1" applyFill="1" applyBorder="1" applyAlignment="1">
      <alignment horizontal="left"/>
    </xf>
    <xf numFmtId="2" fontId="7" fillId="0" borderId="0" xfId="0" applyNumberFormat="1" applyFont="1" applyFill="1" applyBorder="1" applyAlignment="1">
      <alignment horizontal="left"/>
    </xf>
    <xf numFmtId="0" fontId="7" fillId="0" borderId="22" xfId="0" applyFont="1" applyFill="1" applyBorder="1" applyAlignment="1">
      <alignment horizontal="left"/>
    </xf>
    <xf numFmtId="9" fontId="7" fillId="0" borderId="0" xfId="5" applyFont="1" applyFill="1" applyBorder="1" applyAlignment="1">
      <alignment horizontal="right"/>
    </xf>
    <xf numFmtId="9" fontId="7" fillId="0" borderId="0" xfId="5" applyFont="1" applyAlignment="1">
      <alignment horizontal="right"/>
    </xf>
    <xf numFmtId="0" fontId="7" fillId="0" borderId="20" xfId="0" applyFont="1" applyFill="1" applyBorder="1" applyAlignment="1">
      <alignment horizontal="left"/>
    </xf>
    <xf numFmtId="167" fontId="7" fillId="0" borderId="0" xfId="0" applyNumberFormat="1" applyFont="1" applyFill="1" applyBorder="1"/>
    <xf numFmtId="0" fontId="8" fillId="0" borderId="2" xfId="0" applyFont="1" applyFill="1" applyBorder="1" applyAlignment="1">
      <alignment horizontal="right"/>
    </xf>
    <xf numFmtId="0" fontId="7" fillId="0" borderId="2" xfId="0" applyFont="1" applyFill="1" applyBorder="1"/>
    <xf numFmtId="167" fontId="7" fillId="0" borderId="2" xfId="0" applyNumberFormat="1" applyFont="1" applyFill="1" applyBorder="1"/>
    <xf numFmtId="0" fontId="13" fillId="0" borderId="25" xfId="0" applyFont="1" applyFill="1" applyBorder="1" applyAlignment="1">
      <alignment horizontal="left"/>
    </xf>
    <xf numFmtId="0" fontId="7" fillId="0" borderId="26" xfId="0" applyFont="1" applyFill="1" applyBorder="1" applyAlignment="1">
      <alignment horizontal="left"/>
    </xf>
    <xf numFmtId="3" fontId="4" fillId="0" borderId="0" xfId="0" applyNumberFormat="1" applyFont="1" applyAlignment="1">
      <alignment horizontal="right"/>
    </xf>
    <xf numFmtId="0" fontId="53" fillId="0" borderId="0" xfId="0" applyFont="1" applyBorder="1"/>
    <xf numFmtId="9" fontId="4" fillId="10" borderId="0" xfId="0" applyNumberFormat="1" applyFont="1" applyFill="1" applyAlignment="1">
      <alignment horizontal="right"/>
    </xf>
    <xf numFmtId="0" fontId="10" fillId="0" borderId="0" xfId="0" applyFont="1"/>
    <xf numFmtId="165" fontId="57" fillId="10" borderId="0" xfId="0" applyNumberFormat="1" applyFont="1" applyFill="1"/>
    <xf numFmtId="3" fontId="3" fillId="0" borderId="0" xfId="0" applyNumberFormat="1" applyFont="1" applyFill="1" applyBorder="1"/>
    <xf numFmtId="3" fontId="61" fillId="0" borderId="0" xfId="0" applyNumberFormat="1" applyFont="1"/>
    <xf numFmtId="0" fontId="61" fillId="0" borderId="0" xfId="0" applyFont="1" applyBorder="1"/>
    <xf numFmtId="3" fontId="64" fillId="0" borderId="0" xfId="0" applyNumberFormat="1" applyFont="1"/>
    <xf numFmtId="3" fontId="22" fillId="0" borderId="0" xfId="0" applyNumberFormat="1" applyFont="1"/>
    <xf numFmtId="3" fontId="4" fillId="0" borderId="0" xfId="0" applyNumberFormat="1" applyFont="1" applyFill="1" applyAlignment="1">
      <alignment horizontal="right"/>
    </xf>
    <xf numFmtId="3" fontId="39" fillId="0" borderId="0" xfId="0" applyNumberFormat="1" applyFont="1"/>
    <xf numFmtId="3" fontId="14" fillId="0" borderId="0" xfId="0" applyNumberFormat="1" applyFont="1"/>
    <xf numFmtId="3" fontId="26" fillId="0" borderId="0" xfId="0" applyNumberFormat="1" applyFont="1"/>
    <xf numFmtId="3" fontId="23" fillId="0" borderId="0" xfId="0" applyNumberFormat="1" applyFont="1"/>
    <xf numFmtId="3" fontId="25" fillId="0" borderId="0" xfId="0" applyNumberFormat="1" applyFont="1"/>
    <xf numFmtId="3" fontId="24" fillId="0" borderId="0" xfId="0" applyNumberFormat="1" applyFont="1"/>
    <xf numFmtId="3" fontId="15" fillId="0" borderId="0" xfId="0" applyNumberFormat="1" applyFont="1"/>
    <xf numFmtId="3" fontId="35" fillId="0" borderId="0" xfId="0" applyNumberFormat="1" applyFont="1"/>
    <xf numFmtId="3" fontId="66" fillId="0" borderId="0" xfId="1" applyNumberFormat="1" applyFont="1"/>
    <xf numFmtId="0" fontId="67" fillId="0" borderId="0" xfId="0" applyFont="1"/>
    <xf numFmtId="0" fontId="69" fillId="0" borderId="0" xfId="0" applyFont="1" applyFill="1" applyBorder="1" applyAlignment="1">
      <alignment horizontal="right"/>
    </xf>
    <xf numFmtId="0" fontId="69" fillId="0" borderId="0" xfId="0" applyFont="1" applyFill="1" applyBorder="1"/>
    <xf numFmtId="0" fontId="69" fillId="0" borderId="0" xfId="0" applyFont="1"/>
    <xf numFmtId="0" fontId="69" fillId="0" borderId="0" xfId="0" applyFont="1" applyAlignment="1">
      <alignment horizontal="center"/>
    </xf>
    <xf numFmtId="0" fontId="69" fillId="0" borderId="0" xfId="0" applyFont="1" applyFill="1"/>
    <xf numFmtId="0" fontId="5" fillId="6" borderId="9" xfId="0" applyFont="1" applyFill="1" applyBorder="1"/>
    <xf numFmtId="0" fontId="5" fillId="6" borderId="2" xfId="0" applyFont="1" applyFill="1" applyBorder="1"/>
    <xf numFmtId="3" fontId="4" fillId="6" borderId="2" xfId="0" applyNumberFormat="1" applyFont="1" applyFill="1" applyBorder="1"/>
    <xf numFmtId="0" fontId="4" fillId="6" borderId="2" xfId="0" applyFont="1" applyFill="1" applyBorder="1"/>
    <xf numFmtId="3" fontId="3" fillId="6" borderId="19" xfId="0" applyNumberFormat="1" applyFont="1" applyFill="1" applyBorder="1"/>
    <xf numFmtId="10" fontId="4" fillId="5" borderId="19" xfId="0" applyNumberFormat="1" applyFont="1" applyFill="1" applyBorder="1"/>
    <xf numFmtId="0" fontId="70" fillId="0" borderId="0" xfId="0" quotePrefix="1" applyFont="1" applyBorder="1"/>
    <xf numFmtId="3" fontId="33" fillId="0" borderId="0" xfId="0" applyNumberFormat="1" applyFont="1" applyBorder="1"/>
    <xf numFmtId="0" fontId="70" fillId="0" borderId="0" xfId="0" quotePrefix="1" applyFont="1" applyAlignment="1"/>
    <xf numFmtId="0" fontId="32" fillId="0" borderId="0" xfId="0" applyFont="1" applyFill="1" applyBorder="1"/>
    <xf numFmtId="3" fontId="6" fillId="0" borderId="0" xfId="0" applyNumberFormat="1" applyFont="1" applyFill="1"/>
    <xf numFmtId="0" fontId="33" fillId="0" borderId="0" xfId="0" applyFont="1" applyFill="1" applyBorder="1"/>
    <xf numFmtId="0" fontId="79" fillId="0" borderId="0" xfId="0" applyFont="1" applyBorder="1"/>
    <xf numFmtId="0" fontId="80" fillId="0" borderId="0" xfId="0" applyFont="1" applyBorder="1"/>
    <xf numFmtId="3" fontId="4" fillId="0" borderId="12" xfId="0" applyNumberFormat="1" applyFont="1" applyBorder="1"/>
    <xf numFmtId="3" fontId="4" fillId="0" borderId="14" xfId="0" applyNumberFormat="1" applyFont="1" applyBorder="1"/>
    <xf numFmtId="3" fontId="4" fillId="0" borderId="16" xfId="0" applyNumberFormat="1" applyFont="1" applyBorder="1"/>
    <xf numFmtId="1" fontId="4" fillId="0" borderId="0" xfId="0" applyNumberFormat="1" applyFont="1" applyFill="1"/>
    <xf numFmtId="3" fontId="22" fillId="0" borderId="0" xfId="0" applyNumberFormat="1" applyFont="1" applyFill="1"/>
    <xf numFmtId="0" fontId="22" fillId="0" borderId="0" xfId="0" applyFont="1" applyFill="1" applyBorder="1"/>
    <xf numFmtId="0" fontId="71" fillId="0" borderId="0" xfId="0" applyFont="1"/>
    <xf numFmtId="3" fontId="13" fillId="0" borderId="0" xfId="0" applyNumberFormat="1" applyFont="1" applyFill="1"/>
    <xf numFmtId="0" fontId="81" fillId="0" borderId="0" xfId="0" applyFont="1"/>
    <xf numFmtId="3" fontId="48" fillId="0" borderId="11" xfId="0" applyNumberFormat="1" applyFont="1" applyBorder="1"/>
    <xf numFmtId="0" fontId="3" fillId="0" borderId="0" xfId="0" applyFont="1" applyFill="1"/>
    <xf numFmtId="0" fontId="36" fillId="0" borderId="0" xfId="0" applyFont="1" applyFill="1"/>
    <xf numFmtId="0" fontId="22" fillId="0" borderId="0" xfId="0" applyFont="1" applyFill="1"/>
    <xf numFmtId="0" fontId="63" fillId="0" borderId="0" xfId="0" applyFont="1" applyFill="1" applyBorder="1"/>
    <xf numFmtId="3" fontId="36" fillId="0" borderId="0" xfId="0" applyNumberFormat="1" applyFont="1" applyFill="1" applyBorder="1"/>
    <xf numFmtId="3" fontId="62" fillId="0" borderId="0" xfId="0" applyNumberFormat="1" applyFont="1" applyFill="1" applyBorder="1"/>
    <xf numFmtId="3" fontId="20" fillId="0" borderId="0" xfId="0" applyNumberFormat="1" applyFont="1" applyFill="1" applyBorder="1"/>
    <xf numFmtId="0" fontId="70" fillId="0" borderId="0" xfId="0" applyFont="1"/>
    <xf numFmtId="3" fontId="4" fillId="0" borderId="0" xfId="0" applyNumberFormat="1" applyFont="1" applyFill="1"/>
    <xf numFmtId="0" fontId="17" fillId="5" borderId="0" xfId="0" applyFont="1" applyFill="1" applyBorder="1" applyAlignment="1">
      <alignment horizontal="left"/>
    </xf>
    <xf numFmtId="3" fontId="16" fillId="0" borderId="0" xfId="0" applyNumberFormat="1" applyFont="1"/>
    <xf numFmtId="0" fontId="6" fillId="3" borderId="1" xfId="0" applyNumberFormat="1" applyFont="1" applyFill="1" applyBorder="1" applyAlignment="1">
      <alignment horizontal="center"/>
    </xf>
    <xf numFmtId="4" fontId="5" fillId="6" borderId="2" xfId="0" applyNumberFormat="1" applyFont="1" applyFill="1" applyBorder="1"/>
    <xf numFmtId="10" fontId="4" fillId="5" borderId="27" xfId="0" applyNumberFormat="1" applyFont="1" applyFill="1" applyBorder="1"/>
    <xf numFmtId="10" fontId="4" fillId="5" borderId="18" xfId="0" applyNumberFormat="1" applyFont="1" applyFill="1" applyBorder="1"/>
    <xf numFmtId="4" fontId="39" fillId="0" borderId="0" xfId="0" applyNumberFormat="1" applyFont="1"/>
    <xf numFmtId="0" fontId="54" fillId="0" borderId="0" xfId="0" applyFont="1" applyFill="1" applyBorder="1" applyAlignment="1">
      <alignment horizontal="left"/>
    </xf>
    <xf numFmtId="0" fontId="28" fillId="0" borderId="0" xfId="0" applyFont="1" applyAlignment="1">
      <alignment vertical="top"/>
    </xf>
    <xf numFmtId="0" fontId="67" fillId="0" borderId="0" xfId="0" applyFont="1" applyAlignment="1">
      <alignment vertical="top"/>
    </xf>
    <xf numFmtId="4" fontId="13" fillId="0" borderId="0" xfId="0" applyNumberFormat="1" applyFont="1"/>
    <xf numFmtId="3" fontId="4" fillId="0" borderId="0" xfId="0" applyNumberFormat="1" applyFont="1" applyBorder="1" applyAlignment="1">
      <alignment horizontal="center"/>
    </xf>
    <xf numFmtId="0" fontId="3" fillId="5" borderId="0" xfId="0" applyFont="1" applyFill="1"/>
    <xf numFmtId="0" fontId="42" fillId="5" borderId="0" xfId="0" applyFont="1" applyFill="1" applyBorder="1" applyAlignment="1">
      <alignment horizontal="left"/>
    </xf>
    <xf numFmtId="0" fontId="65" fillId="5" borderId="0" xfId="0" applyFont="1" applyFill="1" applyBorder="1" applyAlignment="1">
      <alignment horizontal="left"/>
    </xf>
    <xf numFmtId="0" fontId="72" fillId="0" borderId="0" xfId="0" applyFont="1"/>
    <xf numFmtId="0" fontId="29" fillId="0" borderId="0" xfId="0" applyFont="1" applyAlignment="1">
      <alignment vertical="top"/>
    </xf>
    <xf numFmtId="0" fontId="74" fillId="0" borderId="0" xfId="0" applyFont="1" applyAlignment="1">
      <alignment vertical="top"/>
    </xf>
    <xf numFmtId="0" fontId="67" fillId="0" borderId="0" xfId="0" applyFont="1" applyAlignment="1">
      <alignment vertical="center"/>
    </xf>
    <xf numFmtId="0" fontId="68" fillId="0" borderId="0" xfId="0" applyFont="1" applyAlignment="1">
      <alignment horizontal="left" vertical="top" wrapText="1"/>
    </xf>
    <xf numFmtId="0" fontId="28" fillId="0" borderId="0" xfId="0" applyFont="1" applyFill="1"/>
    <xf numFmtId="0" fontId="43" fillId="0" borderId="0" xfId="0" applyFont="1" applyFill="1" applyBorder="1" applyAlignment="1">
      <alignment vertical="center" wrapText="1"/>
    </xf>
    <xf numFmtId="0" fontId="82" fillId="0" borderId="0" xfId="0" applyFont="1" applyAlignment="1">
      <alignment horizontal="left" vertical="top" wrapText="1"/>
    </xf>
    <xf numFmtId="0" fontId="77" fillId="0" borderId="0" xfId="0" applyFont="1" applyFill="1" applyBorder="1" applyAlignment="1">
      <alignment vertical="center"/>
    </xf>
    <xf numFmtId="0" fontId="27" fillId="2" borderId="0" xfId="0" applyFont="1" applyFill="1" applyBorder="1"/>
    <xf numFmtId="0" fontId="28" fillId="11" borderId="0" xfId="0" applyFont="1" applyFill="1" applyBorder="1"/>
    <xf numFmtId="0" fontId="28" fillId="3" borderId="0" xfId="0" applyFont="1" applyFill="1" applyBorder="1"/>
    <xf numFmtId="0" fontId="28" fillId="12" borderId="0" xfId="0" applyFont="1" applyFill="1" applyBorder="1"/>
    <xf numFmtId="0" fontId="28" fillId="13" borderId="0" xfId="0" applyFont="1" applyFill="1" applyBorder="1"/>
    <xf numFmtId="0" fontId="28" fillId="0" borderId="0" xfId="0" applyFont="1" applyBorder="1" applyAlignment="1">
      <alignment vertical="top"/>
    </xf>
    <xf numFmtId="0" fontId="27" fillId="0" borderId="8" xfId="0" applyFont="1" applyBorder="1" applyAlignment="1">
      <alignment horizontal="right" vertical="top"/>
    </xf>
    <xf numFmtId="0" fontId="60" fillId="0" borderId="5" xfId="0" applyFont="1" applyBorder="1"/>
    <xf numFmtId="0" fontId="68" fillId="0" borderId="0" xfId="0" applyFont="1" applyAlignment="1">
      <alignment horizontal="left" vertical="top"/>
    </xf>
    <xf numFmtId="0" fontId="68" fillId="0" borderId="0" xfId="0" applyFont="1" applyFill="1" applyAlignment="1">
      <alignment horizontal="left" vertical="top" wrapText="1"/>
    </xf>
    <xf numFmtId="0" fontId="68" fillId="0" borderId="0" xfId="0" applyFont="1" applyAlignment="1">
      <alignment vertical="top"/>
    </xf>
    <xf numFmtId="0" fontId="77" fillId="0" borderId="0" xfId="0" applyFont="1" applyAlignment="1">
      <alignment vertical="center"/>
    </xf>
    <xf numFmtId="0" fontId="28" fillId="0" borderId="0" xfId="0" applyFont="1" applyAlignment="1">
      <alignment vertical="center"/>
    </xf>
    <xf numFmtId="0" fontId="27" fillId="0" borderId="5" xfId="0" applyFont="1" applyBorder="1"/>
    <xf numFmtId="0" fontId="28" fillId="0" borderId="6" xfId="0" applyFont="1" applyFill="1" applyBorder="1"/>
    <xf numFmtId="0" fontId="68" fillId="0" borderId="22" xfId="0" applyFont="1" applyBorder="1"/>
    <xf numFmtId="0" fontId="68" fillId="0" borderId="22" xfId="0" applyFont="1" applyFill="1" applyBorder="1"/>
    <xf numFmtId="0" fontId="28" fillId="0" borderId="7" xfId="0" applyFont="1" applyFill="1" applyBorder="1"/>
    <xf numFmtId="0" fontId="28" fillId="4" borderId="8" xfId="0" applyFont="1" applyFill="1" applyBorder="1"/>
    <xf numFmtId="0" fontId="27" fillId="0" borderId="23" xfId="0" applyFont="1" applyBorder="1"/>
    <xf numFmtId="0" fontId="41" fillId="0" borderId="5" xfId="0" applyFont="1" applyBorder="1" applyAlignment="1">
      <alignment vertical="center"/>
    </xf>
    <xf numFmtId="0" fontId="28" fillId="0" borderId="10" xfId="0" applyFont="1" applyBorder="1" applyAlignment="1">
      <alignment vertical="center"/>
    </xf>
    <xf numFmtId="0" fontId="77" fillId="0" borderId="4" xfId="0" applyFont="1" applyBorder="1" applyAlignment="1">
      <alignment vertical="center"/>
    </xf>
    <xf numFmtId="0" fontId="77" fillId="0" borderId="5" xfId="0" applyFont="1" applyBorder="1" applyAlignment="1">
      <alignment vertical="center"/>
    </xf>
    <xf numFmtId="0" fontId="67" fillId="0" borderId="28" xfId="0" applyFont="1" applyBorder="1" applyAlignment="1">
      <alignment vertical="top" wrapText="1"/>
    </xf>
    <xf numFmtId="0" fontId="67" fillId="0" borderId="29" xfId="0" applyFont="1" applyBorder="1" applyAlignment="1">
      <alignment vertical="top" wrapText="1"/>
    </xf>
    <xf numFmtId="0" fontId="68" fillId="0" borderId="22" xfId="0" applyFont="1" applyBorder="1" applyAlignment="1">
      <alignment vertical="top" wrapText="1"/>
    </xf>
    <xf numFmtId="0" fontId="68" fillId="0" borderId="23" xfId="0" applyFont="1" applyBorder="1" applyAlignment="1">
      <alignment vertical="top" wrapText="1"/>
    </xf>
    <xf numFmtId="0" fontId="67" fillId="0" borderId="22" xfId="0" applyFont="1" applyBorder="1"/>
    <xf numFmtId="0" fontId="27" fillId="0" borderId="0" xfId="0" applyFont="1" applyBorder="1" applyAlignment="1">
      <alignment horizontal="right" vertical="top"/>
    </xf>
    <xf numFmtId="0" fontId="68" fillId="0" borderId="0" xfId="0" applyFont="1" applyBorder="1" applyAlignment="1">
      <alignment vertical="top" wrapText="1"/>
    </xf>
    <xf numFmtId="0" fontId="67" fillId="0" borderId="0" xfId="0" applyFont="1" applyBorder="1"/>
    <xf numFmtId="0" fontId="1" fillId="0" borderId="30" xfId="0" applyFont="1" applyBorder="1"/>
    <xf numFmtId="0" fontId="7" fillId="7" borderId="0" xfId="0" applyFont="1" applyFill="1" applyBorder="1" applyAlignment="1">
      <alignment horizontal="left"/>
    </xf>
    <xf numFmtId="10" fontId="4" fillId="2" borderId="19" xfId="0" applyNumberFormat="1" applyFont="1" applyFill="1" applyBorder="1"/>
    <xf numFmtId="4" fontId="4" fillId="0" borderId="17" xfId="0" applyNumberFormat="1" applyFont="1" applyBorder="1"/>
    <xf numFmtId="0" fontId="4" fillId="0" borderId="12" xfId="0" applyFont="1" applyBorder="1"/>
    <xf numFmtId="4" fontId="4" fillId="0" borderId="13" xfId="0" applyNumberFormat="1" applyFont="1" applyBorder="1"/>
    <xf numFmtId="0" fontId="4" fillId="0" borderId="14" xfId="0" applyFont="1" applyBorder="1"/>
    <xf numFmtId="4" fontId="4" fillId="0" borderId="15" xfId="0" applyNumberFormat="1" applyFont="1" applyBorder="1"/>
    <xf numFmtId="0" fontId="4" fillId="0" borderId="16" xfId="0" applyFont="1" applyBorder="1"/>
    <xf numFmtId="3" fontId="4" fillId="0" borderId="17" xfId="0" applyNumberFormat="1" applyFont="1" applyBorder="1"/>
    <xf numFmtId="3" fontId="4" fillId="0" borderId="13" xfId="0" applyNumberFormat="1" applyFont="1" applyBorder="1"/>
    <xf numFmtId="3" fontId="4" fillId="0" borderId="15" xfId="0" applyNumberFormat="1" applyFont="1" applyBorder="1"/>
    <xf numFmtId="10" fontId="4" fillId="2" borderId="18" xfId="0" applyNumberFormat="1" applyFont="1" applyFill="1" applyBorder="1"/>
    <xf numFmtId="3" fontId="102" fillId="0" borderId="0" xfId="0" applyNumberFormat="1" applyFont="1"/>
    <xf numFmtId="1" fontId="37" fillId="0" borderId="0" xfId="0" applyNumberFormat="1" applyFont="1" applyFill="1"/>
    <xf numFmtId="0" fontId="37" fillId="0" borderId="0" xfId="0" applyFont="1" applyFill="1" applyBorder="1"/>
    <xf numFmtId="0" fontId="85" fillId="0" borderId="0" xfId="0" applyFont="1" applyFill="1" applyBorder="1"/>
    <xf numFmtId="3" fontId="37" fillId="0" borderId="0" xfId="0" applyNumberFormat="1" applyFont="1"/>
    <xf numFmtId="4" fontId="4" fillId="5" borderId="0" xfId="0" applyNumberFormat="1" applyFont="1" applyFill="1"/>
    <xf numFmtId="3" fontId="52" fillId="0" borderId="0" xfId="0" applyNumberFormat="1" applyFont="1" applyFill="1" applyBorder="1"/>
    <xf numFmtId="3" fontId="107" fillId="11" borderId="6" xfId="0" applyNumberFormat="1" applyFont="1" applyFill="1" applyBorder="1"/>
    <xf numFmtId="3" fontId="107" fillId="11" borderId="0" xfId="0" applyNumberFormat="1" applyFont="1" applyFill="1" applyBorder="1"/>
    <xf numFmtId="3" fontId="37" fillId="8" borderId="0" xfId="0" applyNumberFormat="1" applyFont="1" applyFill="1"/>
    <xf numFmtId="0" fontId="86" fillId="0" borderId="0" xfId="0" applyFont="1"/>
    <xf numFmtId="0" fontId="109" fillId="5" borderId="0" xfId="0" applyFont="1" applyFill="1" applyBorder="1" applyAlignment="1">
      <alignment horizontal="left"/>
    </xf>
    <xf numFmtId="3" fontId="110" fillId="0" borderId="0" xfId="0" applyNumberFormat="1" applyFont="1" applyBorder="1"/>
    <xf numFmtId="0" fontId="110" fillId="0" borderId="0" xfId="0" applyFont="1" applyBorder="1"/>
    <xf numFmtId="0" fontId="111" fillId="0" borderId="0" xfId="0" applyFont="1" applyBorder="1"/>
    <xf numFmtId="3" fontId="38" fillId="0" borderId="0" xfId="0" applyNumberFormat="1" applyFont="1" applyFill="1" applyBorder="1"/>
    <xf numFmtId="0" fontId="4" fillId="0" borderId="11" xfId="0" applyFont="1" applyBorder="1"/>
    <xf numFmtId="0" fontId="4" fillId="0" borderId="1" xfId="0" applyFont="1" applyBorder="1"/>
    <xf numFmtId="3" fontId="32" fillId="0" borderId="0" xfId="0" applyNumberFormat="1" applyFont="1" applyAlignment="1">
      <alignment horizontal="center"/>
    </xf>
    <xf numFmtId="0" fontId="27" fillId="0" borderId="0" xfId="0" applyFont="1" applyBorder="1"/>
    <xf numFmtId="0" fontId="109" fillId="5" borderId="11" xfId="0" applyFont="1" applyFill="1" applyBorder="1" applyAlignment="1">
      <alignment horizontal="left"/>
    </xf>
    <xf numFmtId="3" fontId="38" fillId="4" borderId="2" xfId="0" applyNumberFormat="1" applyFont="1" applyFill="1" applyBorder="1"/>
    <xf numFmtId="0" fontId="87" fillId="0" borderId="0" xfId="0" applyFont="1" applyFill="1"/>
    <xf numFmtId="0" fontId="88" fillId="0" borderId="0" xfId="0" applyFont="1" applyFill="1"/>
    <xf numFmtId="3" fontId="89" fillId="0" borderId="0" xfId="0" applyNumberFormat="1" applyFont="1" applyFill="1"/>
    <xf numFmtId="0" fontId="89" fillId="0" borderId="0" xfId="0" applyFont="1" applyFill="1" applyBorder="1"/>
    <xf numFmtId="3" fontId="89" fillId="0" borderId="0" xfId="0" applyNumberFormat="1" applyFont="1" applyFill="1" applyBorder="1"/>
    <xf numFmtId="0" fontId="8" fillId="5" borderId="0" xfId="0" applyFont="1" applyFill="1" applyBorder="1" applyAlignment="1">
      <alignment horizontal="left"/>
    </xf>
    <xf numFmtId="0" fontId="113" fillId="5" borderId="0" xfId="0" applyFont="1" applyFill="1" applyBorder="1" applyAlignment="1">
      <alignment horizontal="left"/>
    </xf>
    <xf numFmtId="0" fontId="4" fillId="5" borderId="2" xfId="0" applyFont="1" applyFill="1" applyBorder="1" applyAlignment="1">
      <alignment horizontal="left"/>
    </xf>
    <xf numFmtId="0" fontId="109" fillId="5" borderId="2" xfId="0" applyFont="1" applyFill="1" applyBorder="1" applyAlignment="1">
      <alignment horizontal="left"/>
    </xf>
    <xf numFmtId="0" fontId="5" fillId="5" borderId="18" xfId="0" applyFont="1" applyFill="1" applyBorder="1"/>
    <xf numFmtId="0" fontId="4" fillId="5" borderId="31" xfId="0" applyFont="1" applyFill="1" applyBorder="1"/>
    <xf numFmtId="0" fontId="4" fillId="5" borderId="27" xfId="0" applyFont="1" applyFill="1" applyBorder="1"/>
    <xf numFmtId="0" fontId="109" fillId="5" borderId="2" xfId="0" applyFont="1" applyFill="1" applyBorder="1"/>
    <xf numFmtId="0" fontId="37" fillId="0" borderId="0" xfId="0" applyFont="1" applyAlignment="1"/>
    <xf numFmtId="3" fontId="37" fillId="8" borderId="0" xfId="0" applyNumberFormat="1" applyFont="1" applyFill="1" applyAlignment="1"/>
    <xf numFmtId="0" fontId="86" fillId="0" borderId="0" xfId="0" applyFont="1" applyAlignment="1"/>
    <xf numFmtId="1" fontId="90" fillId="0" borderId="0" xfId="0" applyNumberFormat="1" applyFont="1" applyFill="1"/>
    <xf numFmtId="0" fontId="91" fillId="0" borderId="0" xfId="0" applyFont="1" applyFill="1"/>
    <xf numFmtId="0" fontId="90" fillId="0" borderId="0" xfId="0" applyFont="1" applyFill="1"/>
    <xf numFmtId="3" fontId="90" fillId="0" borderId="0" xfId="0" applyNumberFormat="1" applyFont="1" applyFill="1"/>
    <xf numFmtId="0" fontId="90" fillId="0" borderId="0" xfId="0" applyFont="1" applyFill="1" applyBorder="1"/>
    <xf numFmtId="3" fontId="91" fillId="0" borderId="0" xfId="0" applyNumberFormat="1" applyFont="1" applyFill="1"/>
    <xf numFmtId="0" fontId="90" fillId="0" borderId="0" xfId="0" applyFont="1" applyBorder="1"/>
    <xf numFmtId="0" fontId="90" fillId="0" borderId="0" xfId="0" applyFont="1"/>
    <xf numFmtId="0" fontId="92" fillId="0" borderId="0" xfId="0" applyFont="1" applyFill="1" applyBorder="1"/>
    <xf numFmtId="0" fontId="93" fillId="0" borderId="0" xfId="0" applyFont="1" applyFill="1"/>
    <xf numFmtId="3" fontId="93" fillId="0" borderId="32" xfId="0" applyNumberFormat="1" applyFont="1" applyFill="1" applyBorder="1"/>
    <xf numFmtId="0" fontId="94" fillId="0" borderId="0" xfId="0" applyFont="1" applyFill="1"/>
    <xf numFmtId="3" fontId="94" fillId="0" borderId="0" xfId="0" applyNumberFormat="1" applyFont="1" applyFill="1"/>
    <xf numFmtId="0" fontId="94" fillId="0" borderId="0" xfId="0" applyFont="1" applyFill="1" applyBorder="1"/>
    <xf numFmtId="3" fontId="94" fillId="0" borderId="0" xfId="0" applyNumberFormat="1" applyFont="1" applyFill="1" applyBorder="1"/>
    <xf numFmtId="1" fontId="95" fillId="0" borderId="0" xfId="0" applyNumberFormat="1" applyFont="1" applyFill="1"/>
    <xf numFmtId="0" fontId="96" fillId="0" borderId="0" xfId="0" applyFont="1" applyFill="1"/>
    <xf numFmtId="0" fontId="97" fillId="0" borderId="0" xfId="0" applyFont="1" applyFill="1"/>
    <xf numFmtId="0" fontId="95" fillId="0" borderId="0" xfId="0" applyFont="1" applyFill="1"/>
    <xf numFmtId="3" fontId="95" fillId="0" borderId="0" xfId="0" applyNumberFormat="1" applyFont="1" applyFill="1"/>
    <xf numFmtId="0" fontId="95" fillId="0" borderId="0" xfId="0" applyFont="1" applyFill="1" applyBorder="1"/>
    <xf numFmtId="3" fontId="98" fillId="0" borderId="0" xfId="0" applyNumberFormat="1" applyFont="1" applyFill="1"/>
    <xf numFmtId="3" fontId="95" fillId="0" borderId="0" xfId="0" applyNumberFormat="1" applyFont="1" applyFill="1" applyBorder="1"/>
    <xf numFmtId="0" fontId="95" fillId="0" borderId="0" xfId="0" applyFont="1" applyBorder="1"/>
    <xf numFmtId="0" fontId="95" fillId="0" borderId="0" xfId="0" applyFont="1"/>
    <xf numFmtId="0" fontId="99" fillId="0" borderId="0" xfId="0" applyFont="1" applyFill="1"/>
    <xf numFmtId="0" fontId="96" fillId="5" borderId="0" xfId="0" applyFont="1" applyFill="1" applyBorder="1" applyAlignment="1">
      <alignment horizontal="left"/>
    </xf>
    <xf numFmtId="3" fontId="3" fillId="0" borderId="1" xfId="0" applyNumberFormat="1" applyFont="1" applyBorder="1" applyAlignment="1">
      <alignment horizontal="center" wrapText="1"/>
    </xf>
    <xf numFmtId="3" fontId="3" fillId="0" borderId="33" xfId="0" applyNumberFormat="1" applyFont="1" applyBorder="1"/>
    <xf numFmtId="3" fontId="91" fillId="0" borderId="32" xfId="0" applyNumberFormat="1" applyFont="1" applyFill="1" applyBorder="1"/>
    <xf numFmtId="3" fontId="97" fillId="0" borderId="32" xfId="0" applyNumberFormat="1" applyFont="1" applyFill="1" applyBorder="1"/>
    <xf numFmtId="0" fontId="4" fillId="5" borderId="12" xfId="0" applyFont="1" applyFill="1" applyBorder="1" applyAlignment="1">
      <alignment horizontal="left"/>
    </xf>
    <xf numFmtId="0" fontId="4" fillId="5" borderId="16" xfId="0" applyFont="1" applyFill="1" applyBorder="1" applyAlignment="1">
      <alignment horizontal="left"/>
    </xf>
    <xf numFmtId="0" fontId="109" fillId="5" borderId="12" xfId="0" applyFont="1" applyFill="1" applyBorder="1" applyAlignment="1">
      <alignment horizontal="left"/>
    </xf>
    <xf numFmtId="0" fontId="109" fillId="5" borderId="16" xfId="0" applyFont="1" applyFill="1" applyBorder="1" applyAlignment="1">
      <alignment horizontal="left"/>
    </xf>
    <xf numFmtId="0" fontId="113" fillId="5" borderId="12" xfId="0" applyFont="1" applyFill="1" applyBorder="1" applyAlignment="1">
      <alignment horizontal="left"/>
    </xf>
    <xf numFmtId="0" fontId="113" fillId="5" borderId="16" xfId="0" applyFont="1" applyFill="1" applyBorder="1" applyAlignment="1">
      <alignment horizontal="left"/>
    </xf>
    <xf numFmtId="0" fontId="109" fillId="5" borderId="19" xfId="0" applyFont="1" applyFill="1" applyBorder="1" applyAlignment="1">
      <alignment horizontal="left"/>
    </xf>
    <xf numFmtId="0" fontId="116" fillId="5" borderId="0" xfId="0" applyFont="1" applyFill="1" applyBorder="1" applyAlignment="1">
      <alignment horizontal="left"/>
    </xf>
    <xf numFmtId="0" fontId="117" fillId="5" borderId="0" xfId="0" applyFont="1" applyFill="1" applyBorder="1" applyAlignment="1">
      <alignment horizontal="left"/>
    </xf>
    <xf numFmtId="0" fontId="118" fillId="5" borderId="0" xfId="0" applyFont="1" applyFill="1" applyBorder="1" applyAlignment="1">
      <alignment horizontal="left"/>
    </xf>
    <xf numFmtId="10" fontId="44" fillId="5" borderId="0" xfId="0" applyNumberFormat="1" applyFont="1" applyFill="1" applyBorder="1"/>
    <xf numFmtId="4" fontId="25" fillId="5" borderId="0" xfId="0" applyNumberFormat="1" applyFont="1" applyFill="1" applyBorder="1"/>
    <xf numFmtId="0" fontId="109" fillId="5" borderId="19" xfId="0" applyFont="1" applyFill="1" applyBorder="1" applyAlignment="1">
      <alignment horizontal="left" wrapText="1"/>
    </xf>
    <xf numFmtId="0" fontId="3" fillId="5" borderId="0" xfId="0" applyFont="1" applyFill="1" applyBorder="1"/>
    <xf numFmtId="0" fontId="109" fillId="5" borderId="14" xfId="0" applyFont="1" applyFill="1" applyBorder="1" applyAlignment="1">
      <alignment horizontal="left"/>
    </xf>
    <xf numFmtId="0" fontId="109" fillId="5" borderId="1" xfId="0" applyFont="1" applyFill="1" applyBorder="1" applyAlignment="1">
      <alignment horizontal="left"/>
    </xf>
    <xf numFmtId="0" fontId="119" fillId="5" borderId="0" xfId="0" applyFont="1" applyFill="1" applyBorder="1" applyAlignment="1">
      <alignment horizontal="left"/>
    </xf>
    <xf numFmtId="0" fontId="115" fillId="5" borderId="12" xfId="0" applyFont="1" applyFill="1" applyBorder="1"/>
    <xf numFmtId="3" fontId="120" fillId="5" borderId="14" xfId="0" applyNumberFormat="1" applyFont="1" applyFill="1" applyBorder="1"/>
    <xf numFmtId="3" fontId="113" fillId="5" borderId="16" xfId="0" applyNumberFormat="1" applyFont="1" applyFill="1" applyBorder="1"/>
    <xf numFmtId="0" fontId="4" fillId="5" borderId="0" xfId="0" quotePrefix="1" applyFont="1" applyFill="1" applyBorder="1" applyAlignment="1">
      <alignment horizontal="left"/>
    </xf>
    <xf numFmtId="0" fontId="90" fillId="5" borderId="0" xfId="0" applyFont="1" applyFill="1" applyBorder="1" applyAlignment="1">
      <alignment horizontal="left"/>
    </xf>
    <xf numFmtId="0" fontId="4" fillId="14" borderId="0" xfId="0" applyFont="1" applyFill="1" applyBorder="1"/>
    <xf numFmtId="3" fontId="99" fillId="0" borderId="32" xfId="0" applyNumberFormat="1" applyFont="1" applyFill="1" applyBorder="1"/>
    <xf numFmtId="3" fontId="95" fillId="0" borderId="0" xfId="0" applyNumberFormat="1" applyFont="1" applyBorder="1"/>
    <xf numFmtId="0" fontId="70" fillId="0" borderId="0" xfId="0" applyFont="1" applyFill="1"/>
    <xf numFmtId="0" fontId="2" fillId="7" borderId="4" xfId="0" applyFont="1" applyFill="1" applyBorder="1" applyAlignment="1">
      <alignment horizontal="center"/>
    </xf>
    <xf numFmtId="0" fontId="2" fillId="7" borderId="5" xfId="0" applyFont="1" applyFill="1" applyBorder="1" applyAlignment="1">
      <alignment horizontal="center"/>
    </xf>
    <xf numFmtId="0" fontId="111" fillId="7" borderId="10" xfId="0" applyFont="1" applyFill="1" applyBorder="1" applyAlignment="1">
      <alignment horizontal="center"/>
    </xf>
    <xf numFmtId="3" fontId="90" fillId="8" borderId="0" xfId="0" applyNumberFormat="1" applyFont="1" applyFill="1"/>
    <xf numFmtId="0" fontId="101" fillId="0" borderId="0" xfId="0" applyFont="1"/>
    <xf numFmtId="0" fontId="124" fillId="5" borderId="34" xfId="0" applyFont="1" applyFill="1" applyBorder="1" applyAlignment="1">
      <alignment horizontal="left"/>
    </xf>
    <xf numFmtId="0" fontId="109" fillId="5" borderId="12" xfId="0" applyFont="1" applyFill="1" applyBorder="1" applyAlignment="1">
      <alignment horizontal="left" wrapText="1"/>
    </xf>
    <xf numFmtId="0" fontId="126" fillId="5" borderId="0" xfId="0" applyFont="1" applyFill="1" applyBorder="1" applyAlignment="1">
      <alignment horizontal="left"/>
    </xf>
    <xf numFmtId="0" fontId="125" fillId="5" borderId="0" xfId="0" applyFont="1" applyFill="1" applyBorder="1" applyAlignment="1">
      <alignment horizontal="left"/>
    </xf>
    <xf numFmtId="0" fontId="127" fillId="5" borderId="12" xfId="0" applyFont="1" applyFill="1" applyBorder="1" applyAlignment="1">
      <alignment horizontal="left"/>
    </xf>
    <xf numFmtId="0" fontId="127" fillId="5" borderId="0" xfId="0" applyFont="1" applyFill="1" applyBorder="1" applyAlignment="1">
      <alignment vertical="top" wrapText="1"/>
    </xf>
    <xf numFmtId="1" fontId="4" fillId="0" borderId="0" xfId="0" applyNumberFormat="1" applyFont="1" applyAlignment="1">
      <alignment vertical="top"/>
    </xf>
    <xf numFmtId="0" fontId="3" fillId="0" borderId="0" xfId="0" applyFont="1" applyAlignment="1">
      <alignment vertical="top"/>
    </xf>
    <xf numFmtId="0" fontId="4" fillId="0" borderId="0" xfId="0" applyFont="1" applyAlignment="1">
      <alignment vertical="top"/>
    </xf>
    <xf numFmtId="3" fontId="4" fillId="0" borderId="0" xfId="0" applyNumberFormat="1" applyFont="1" applyAlignment="1">
      <alignment vertical="top"/>
    </xf>
    <xf numFmtId="0" fontId="4" fillId="0" borderId="0" xfId="0" applyFont="1" applyBorder="1" applyAlignment="1">
      <alignment vertical="top"/>
    </xf>
    <xf numFmtId="0" fontId="127" fillId="5" borderId="16" xfId="0" applyFont="1" applyFill="1" applyBorder="1" applyAlignment="1">
      <alignment horizontal="left" vertical="top" wrapText="1"/>
    </xf>
    <xf numFmtId="0" fontId="3" fillId="0" borderId="0" xfId="0" applyFont="1" applyBorder="1" applyAlignment="1">
      <alignment vertical="top"/>
    </xf>
    <xf numFmtId="3" fontId="4" fillId="0" borderId="0" xfId="0" applyNumberFormat="1" applyFont="1" applyBorder="1" applyAlignment="1">
      <alignment vertical="top"/>
    </xf>
    <xf numFmtId="3" fontId="3" fillId="0" borderId="0" xfId="0" applyNumberFormat="1" applyFont="1" applyBorder="1" applyAlignment="1">
      <alignment vertical="top"/>
    </xf>
    <xf numFmtId="0" fontId="127" fillId="5" borderId="35" xfId="0" applyFont="1" applyFill="1" applyBorder="1" applyAlignment="1">
      <alignment horizontal="left" vertical="top" wrapText="1"/>
    </xf>
    <xf numFmtId="0" fontId="127" fillId="5" borderId="19" xfId="0" applyFont="1" applyFill="1" applyBorder="1" applyAlignment="1">
      <alignment horizontal="left" vertical="top" wrapText="1"/>
    </xf>
    <xf numFmtId="0" fontId="82" fillId="5" borderId="19" xfId="0" applyFont="1" applyFill="1" applyBorder="1" applyAlignment="1">
      <alignment horizontal="left"/>
    </xf>
    <xf numFmtId="0" fontId="82" fillId="5" borderId="19" xfId="0" applyFont="1" applyFill="1" applyBorder="1" applyAlignment="1">
      <alignment horizontal="left" wrapText="1"/>
    </xf>
    <xf numFmtId="0" fontId="82" fillId="5" borderId="2" xfId="0" applyFont="1" applyFill="1" applyBorder="1"/>
    <xf numFmtId="0" fontId="127" fillId="5" borderId="2" xfId="0" applyFont="1" applyFill="1" applyBorder="1" applyAlignment="1">
      <alignment horizontal="left"/>
    </xf>
    <xf numFmtId="0" fontId="82" fillId="5" borderId="2" xfId="0" applyFont="1" applyFill="1" applyBorder="1" applyAlignment="1">
      <alignment horizontal="left"/>
    </xf>
    <xf numFmtId="0" fontId="3" fillId="5" borderId="35" xfId="0" applyFont="1" applyFill="1" applyBorder="1" applyAlignment="1">
      <alignment horizontal="left"/>
    </xf>
    <xf numFmtId="0" fontId="127" fillId="5" borderId="35" xfId="0" applyFont="1" applyFill="1" applyBorder="1" applyAlignment="1">
      <alignment horizontal="left"/>
    </xf>
    <xf numFmtId="0" fontId="127" fillId="5" borderId="19" xfId="0" applyFont="1" applyFill="1" applyBorder="1" applyAlignment="1">
      <alignment horizontal="left" wrapText="1"/>
    </xf>
    <xf numFmtId="0" fontId="128" fillId="5" borderId="35" xfId="0" applyFont="1" applyFill="1" applyBorder="1" applyAlignment="1">
      <alignment horizontal="left"/>
    </xf>
    <xf numFmtId="0" fontId="100" fillId="0" borderId="0" xfId="0" applyFont="1" applyFill="1"/>
    <xf numFmtId="3" fontId="95" fillId="0" borderId="0" xfId="0" applyNumberFormat="1" applyFont="1" applyFill="1" applyAlignment="1">
      <alignment horizontal="right"/>
    </xf>
    <xf numFmtId="3" fontId="96" fillId="0" borderId="3" xfId="0" applyNumberFormat="1" applyFont="1" applyFill="1" applyBorder="1"/>
    <xf numFmtId="3" fontId="53" fillId="0" borderId="0" xfId="0" applyNumberFormat="1" applyFont="1" applyFill="1"/>
    <xf numFmtId="3" fontId="53" fillId="0" borderId="1" xfId="0" applyNumberFormat="1" applyFont="1" applyFill="1" applyBorder="1"/>
    <xf numFmtId="0" fontId="53" fillId="0" borderId="0" xfId="0" applyFont="1" applyFill="1"/>
    <xf numFmtId="3" fontId="53" fillId="0" borderId="0" xfId="0" applyNumberFormat="1" applyFont="1" applyFill="1" applyBorder="1"/>
    <xf numFmtId="3" fontId="38" fillId="3" borderId="2" xfId="0" applyNumberFormat="1" applyFont="1" applyFill="1" applyBorder="1"/>
    <xf numFmtId="0" fontId="37" fillId="4" borderId="2" xfId="0" applyFont="1" applyFill="1" applyBorder="1" applyAlignment="1">
      <alignment horizontal="center"/>
    </xf>
    <xf numFmtId="0" fontId="38" fillId="4" borderId="2" xfId="0" applyFont="1" applyFill="1" applyBorder="1" applyAlignment="1">
      <alignment horizontal="left"/>
    </xf>
    <xf numFmtId="0" fontId="37" fillId="4" borderId="2" xfId="0" applyFont="1" applyFill="1" applyBorder="1"/>
    <xf numFmtId="3" fontId="37" fillId="4" borderId="2" xfId="0" applyNumberFormat="1" applyFont="1" applyFill="1" applyBorder="1"/>
    <xf numFmtId="3" fontId="110" fillId="4" borderId="28" xfId="0" applyNumberFormat="1" applyFont="1" applyFill="1" applyBorder="1"/>
    <xf numFmtId="3" fontId="38" fillId="8" borderId="2" xfId="0" applyNumberFormat="1" applyFont="1" applyFill="1" applyBorder="1"/>
    <xf numFmtId="0" fontId="37" fillId="8" borderId="9" xfId="0" applyFont="1" applyFill="1" applyBorder="1" applyAlignment="1">
      <alignment horizontal="center"/>
    </xf>
    <xf numFmtId="0" fontId="38" fillId="8" borderId="2" xfId="0" applyFont="1" applyFill="1" applyBorder="1"/>
    <xf numFmtId="0" fontId="37" fillId="8" borderId="2" xfId="0" applyFont="1" applyFill="1" applyBorder="1"/>
    <xf numFmtId="3" fontId="37" fillId="8" borderId="2" xfId="0" applyNumberFormat="1" applyFont="1" applyFill="1" applyBorder="1"/>
    <xf numFmtId="0" fontId="4" fillId="0" borderId="0" xfId="0" applyFont="1" applyFill="1"/>
    <xf numFmtId="3" fontId="4" fillId="0" borderId="0" xfId="0" applyNumberFormat="1" applyFont="1" applyFill="1" applyAlignment="1">
      <alignment vertical="top"/>
    </xf>
    <xf numFmtId="3" fontId="105" fillId="8" borderId="2" xfId="0" applyNumberFormat="1" applyFont="1" applyFill="1" applyBorder="1"/>
    <xf numFmtId="0" fontId="37" fillId="15" borderId="9" xfId="0" applyFont="1" applyFill="1" applyBorder="1" applyAlignment="1">
      <alignment horizontal="center"/>
    </xf>
    <xf numFmtId="0" fontId="38" fillId="15" borderId="2" xfId="0" applyFont="1" applyFill="1" applyBorder="1" applyAlignment="1"/>
    <xf numFmtId="0" fontId="37" fillId="15" borderId="2" xfId="0" applyFont="1" applyFill="1" applyBorder="1" applyAlignment="1"/>
    <xf numFmtId="3" fontId="37" fillId="15" borderId="2" xfId="0" applyNumberFormat="1" applyFont="1" applyFill="1" applyBorder="1" applyAlignment="1"/>
    <xf numFmtId="3" fontId="38" fillId="15" borderId="2" xfId="0" applyNumberFormat="1" applyFont="1" applyFill="1" applyBorder="1" applyAlignment="1"/>
    <xf numFmtId="0" fontId="37" fillId="4" borderId="9" xfId="0" applyFont="1" applyFill="1" applyBorder="1" applyAlignment="1">
      <alignment horizontal="center"/>
    </xf>
    <xf numFmtId="3" fontId="105" fillId="4" borderId="35" xfId="0" applyNumberFormat="1" applyFont="1" applyFill="1" applyBorder="1"/>
    <xf numFmtId="3" fontId="105" fillId="4" borderId="2" xfId="0" applyNumberFormat="1" applyFont="1" applyFill="1" applyBorder="1"/>
    <xf numFmtId="0" fontId="38" fillId="3" borderId="9" xfId="0" applyFont="1" applyFill="1" applyBorder="1" applyAlignment="1">
      <alignment horizontal="left"/>
    </xf>
    <xf numFmtId="0" fontId="38" fillId="3" borderId="2" xfId="0" applyFont="1" applyFill="1" applyBorder="1"/>
    <xf numFmtId="0" fontId="92" fillId="13" borderId="32" xfId="0" applyFont="1" applyFill="1" applyBorder="1" applyAlignment="1">
      <alignment horizontal="left"/>
    </xf>
    <xf numFmtId="0" fontId="91" fillId="13" borderId="36" xfId="0" applyFont="1" applyFill="1" applyBorder="1"/>
    <xf numFmtId="0" fontId="90" fillId="13" borderId="36" xfId="0" applyFont="1" applyFill="1" applyBorder="1"/>
    <xf numFmtId="3" fontId="91" fillId="13" borderId="36" xfId="0" applyNumberFormat="1" applyFont="1" applyFill="1" applyBorder="1"/>
    <xf numFmtId="3" fontId="38" fillId="13" borderId="36" xfId="0" applyNumberFormat="1" applyFont="1" applyFill="1" applyBorder="1"/>
    <xf numFmtId="3" fontId="110" fillId="13" borderId="34" xfId="0" applyNumberFormat="1" applyFont="1" applyFill="1" applyBorder="1"/>
    <xf numFmtId="0" fontId="4" fillId="0" borderId="0" xfId="0" applyFont="1" applyFill="1" applyAlignment="1">
      <alignment vertical="top"/>
    </xf>
    <xf numFmtId="0" fontId="4" fillId="0" borderId="0" xfId="0" applyFont="1" applyFill="1" applyBorder="1" applyAlignment="1">
      <alignment vertical="top"/>
    </xf>
    <xf numFmtId="4" fontId="13" fillId="0" borderId="0" xfId="0" applyNumberFormat="1" applyFont="1" applyFill="1"/>
    <xf numFmtId="9" fontId="4" fillId="0" borderId="0" xfId="0" applyNumberFormat="1" applyFont="1" applyFill="1" applyAlignment="1">
      <alignment horizontal="right"/>
    </xf>
    <xf numFmtId="0" fontId="4" fillId="0" borderId="0" xfId="0" applyFont="1" applyFill="1" applyBorder="1" applyAlignment="1">
      <alignment horizontal="center"/>
    </xf>
    <xf numFmtId="3" fontId="4" fillId="0" borderId="18" xfId="0" applyNumberFormat="1" applyFont="1" applyFill="1" applyBorder="1"/>
    <xf numFmtId="3" fontId="3" fillId="0" borderId="0" xfId="0" applyNumberFormat="1" applyFont="1" applyFill="1"/>
    <xf numFmtId="0" fontId="130" fillId="5" borderId="0" xfId="0" applyFont="1" applyFill="1" applyBorder="1" applyAlignment="1">
      <alignment horizontal="left"/>
    </xf>
    <xf numFmtId="0" fontId="68" fillId="17" borderId="37" xfId="0" applyFont="1" applyFill="1" applyBorder="1"/>
    <xf numFmtId="0" fontId="68" fillId="17" borderId="38" xfId="0" applyFont="1" applyFill="1" applyBorder="1"/>
    <xf numFmtId="0" fontId="68" fillId="17" borderId="39" xfId="0" applyFont="1" applyFill="1" applyBorder="1" applyAlignment="1">
      <alignment wrapText="1"/>
    </xf>
    <xf numFmtId="3" fontId="4" fillId="11" borderId="4" xfId="0" applyNumberFormat="1" applyFont="1" applyFill="1" applyBorder="1"/>
    <xf numFmtId="3" fontId="4" fillId="11" borderId="5" xfId="0" applyNumberFormat="1" applyFont="1" applyFill="1" applyBorder="1"/>
    <xf numFmtId="3" fontId="3" fillId="11" borderId="40" xfId="0" applyNumberFormat="1" applyFont="1" applyFill="1" applyBorder="1" applyAlignment="1">
      <alignment horizontal="center" wrapText="1"/>
    </xf>
    <xf numFmtId="3" fontId="3" fillId="11" borderId="1" xfId="0" applyNumberFormat="1" applyFont="1" applyFill="1" applyBorder="1" applyAlignment="1">
      <alignment horizontal="center" wrapText="1"/>
    </xf>
    <xf numFmtId="3" fontId="3" fillId="11" borderId="1" xfId="0" applyNumberFormat="1" applyFont="1" applyFill="1" applyBorder="1" applyAlignment="1">
      <alignment horizontal="center"/>
    </xf>
    <xf numFmtId="0" fontId="3" fillId="14" borderId="6" xfId="0" applyFont="1" applyFill="1" applyBorder="1"/>
    <xf numFmtId="0" fontId="3" fillId="14" borderId="0" xfId="0" applyFont="1" applyFill="1" applyBorder="1"/>
    <xf numFmtId="3" fontId="5" fillId="14" borderId="35" xfId="0" applyNumberFormat="1" applyFont="1" applyFill="1" applyBorder="1" applyAlignment="1">
      <alignment horizontal="right"/>
    </xf>
    <xf numFmtId="3" fontId="5" fillId="14" borderId="2" xfId="0" applyNumberFormat="1" applyFont="1" applyFill="1" applyBorder="1" applyAlignment="1">
      <alignment horizontal="right"/>
    </xf>
    <xf numFmtId="3" fontId="4" fillId="14" borderId="6" xfId="0" applyNumberFormat="1" applyFont="1" applyFill="1" applyBorder="1"/>
    <xf numFmtId="3" fontId="4" fillId="14" borderId="0" xfId="0" applyNumberFormat="1" applyFont="1" applyFill="1" applyBorder="1"/>
    <xf numFmtId="3" fontId="4" fillId="14" borderId="6" xfId="0" applyNumberFormat="1" applyFont="1" applyFill="1" applyBorder="1" applyAlignment="1">
      <alignment vertical="top"/>
    </xf>
    <xf numFmtId="3" fontId="4" fillId="14" borderId="0" xfId="0" applyNumberFormat="1" applyFont="1" applyFill="1" applyBorder="1" applyAlignment="1">
      <alignment vertical="top"/>
    </xf>
    <xf numFmtId="3" fontId="3" fillId="14" borderId="35" xfId="0" applyNumberFormat="1" applyFont="1" applyFill="1" applyBorder="1"/>
    <xf numFmtId="3" fontId="3" fillId="14" borderId="2" xfId="0" applyNumberFormat="1" applyFont="1" applyFill="1" applyBorder="1"/>
    <xf numFmtId="3" fontId="3" fillId="14" borderId="6" xfId="0" applyNumberFormat="1" applyFont="1" applyFill="1" applyBorder="1"/>
    <xf numFmtId="3" fontId="3" fillId="14" borderId="0" xfId="0" applyNumberFormat="1" applyFont="1" applyFill="1" applyBorder="1"/>
    <xf numFmtId="3" fontId="8" fillId="14" borderId="0" xfId="0" applyNumberFormat="1" applyFont="1" applyFill="1" applyBorder="1"/>
    <xf numFmtId="3" fontId="8" fillId="14" borderId="6" xfId="0" applyNumberFormat="1" applyFont="1" applyFill="1" applyBorder="1"/>
    <xf numFmtId="3" fontId="33" fillId="14" borderId="6" xfId="0" applyNumberFormat="1" applyFont="1" applyFill="1" applyBorder="1"/>
    <xf numFmtId="3" fontId="33" fillId="14" borderId="0" xfId="0" applyNumberFormat="1" applyFont="1" applyFill="1" applyBorder="1"/>
    <xf numFmtId="3" fontId="37" fillId="14" borderId="6" xfId="0" applyNumberFormat="1" applyFont="1" applyFill="1" applyBorder="1"/>
    <xf numFmtId="3" fontId="37" fillId="14" borderId="0" xfId="0" applyNumberFormat="1" applyFont="1" applyFill="1" applyBorder="1"/>
    <xf numFmtId="3" fontId="38" fillId="14" borderId="6" xfId="0" applyNumberFormat="1" applyFont="1" applyFill="1" applyBorder="1"/>
    <xf numFmtId="3" fontId="38" fillId="14" borderId="0" xfId="0" applyNumberFormat="1" applyFont="1" applyFill="1" applyBorder="1"/>
    <xf numFmtId="3" fontId="9" fillId="0" borderId="6" xfId="0" applyNumberFormat="1" applyFont="1" applyFill="1" applyBorder="1"/>
    <xf numFmtId="3" fontId="9" fillId="0" borderId="0" xfId="0" applyNumberFormat="1" applyFont="1" applyFill="1" applyBorder="1"/>
    <xf numFmtId="3" fontId="9" fillId="14" borderId="6" xfId="0" applyNumberFormat="1" applyFont="1" applyFill="1" applyBorder="1"/>
    <xf numFmtId="3" fontId="9" fillId="14" borderId="0" xfId="0" applyNumberFormat="1" applyFont="1" applyFill="1" applyBorder="1"/>
    <xf numFmtId="3" fontId="9" fillId="14" borderId="7" xfId="0" applyNumberFormat="1" applyFont="1" applyFill="1" applyBorder="1"/>
    <xf numFmtId="3" fontId="9" fillId="14" borderId="8" xfId="0" applyNumberFormat="1" applyFont="1" applyFill="1" applyBorder="1"/>
    <xf numFmtId="3" fontId="4" fillId="17" borderId="0" xfId="0" applyNumberFormat="1" applyFont="1" applyFill="1" applyBorder="1"/>
    <xf numFmtId="0" fontId="72" fillId="17" borderId="32" xfId="0" applyFont="1" applyFill="1" applyBorder="1" applyAlignment="1">
      <alignment horizontal="left"/>
    </xf>
    <xf numFmtId="3" fontId="4" fillId="17" borderId="14" xfId="0" applyNumberFormat="1" applyFont="1" applyFill="1" applyBorder="1"/>
    <xf numFmtId="0" fontId="4" fillId="0" borderId="0" xfId="0" applyFont="1" applyAlignment="1">
      <alignment horizontal="center"/>
    </xf>
    <xf numFmtId="3" fontId="84" fillId="0" borderId="36" xfId="0" applyNumberFormat="1" applyFont="1" applyBorder="1"/>
    <xf numFmtId="3" fontId="84" fillId="0" borderId="41" xfId="0" applyNumberFormat="1" applyFont="1" applyBorder="1"/>
    <xf numFmtId="0" fontId="0" fillId="0" borderId="0" xfId="0" applyFill="1" applyBorder="1" applyAlignment="1">
      <alignment vertical="top"/>
    </xf>
    <xf numFmtId="0" fontId="72" fillId="0" borderId="0" xfId="4" applyFont="1" applyProtection="1">
      <protection locked="0"/>
    </xf>
    <xf numFmtId="0" fontId="72" fillId="0" borderId="0" xfId="4" applyFont="1" applyFill="1" applyProtection="1">
      <protection locked="0"/>
    </xf>
    <xf numFmtId="0" fontId="83" fillId="0" borderId="0" xfId="4" applyFont="1" applyFill="1" applyProtection="1">
      <protection locked="0"/>
    </xf>
    <xf numFmtId="0" fontId="83" fillId="0" borderId="0" xfId="4" applyFont="1" applyProtection="1">
      <protection locked="0"/>
    </xf>
    <xf numFmtId="0" fontId="7" fillId="0" borderId="0" xfId="0" applyFont="1" applyAlignment="1">
      <alignment horizontal="center"/>
    </xf>
    <xf numFmtId="3" fontId="107" fillId="17" borderId="4" xfId="0" applyNumberFormat="1" applyFont="1" applyFill="1" applyBorder="1" applyAlignment="1">
      <alignment horizontal="center" wrapText="1"/>
    </xf>
    <xf numFmtId="3" fontId="107" fillId="17" borderId="5" xfId="0" applyNumberFormat="1" applyFont="1" applyFill="1" applyBorder="1" applyAlignment="1">
      <alignment horizontal="center" wrapText="1"/>
    </xf>
    <xf numFmtId="0" fontId="112" fillId="17" borderId="6" xfId="0" applyFont="1" applyFill="1" applyBorder="1" applyAlignment="1">
      <alignment horizontal="center"/>
    </xf>
    <xf numFmtId="0" fontId="112" fillId="17" borderId="0" xfId="0" applyFont="1" applyFill="1" applyBorder="1" applyAlignment="1">
      <alignment horizontal="center"/>
    </xf>
    <xf numFmtId="0" fontId="107" fillId="17" borderId="6" xfId="0" applyFont="1" applyFill="1" applyBorder="1" applyAlignment="1">
      <alignment horizontal="center"/>
    </xf>
    <xf numFmtId="0" fontId="107" fillId="17" borderId="0" xfId="0" applyFont="1" applyFill="1" applyBorder="1" applyAlignment="1">
      <alignment horizontal="center"/>
    </xf>
    <xf numFmtId="3" fontId="107" fillId="17" borderId="6" xfId="0" applyNumberFormat="1" applyFont="1" applyFill="1" applyBorder="1"/>
    <xf numFmtId="3" fontId="107" fillId="17" borderId="0" xfId="0" applyNumberFormat="1" applyFont="1" applyFill="1" applyBorder="1"/>
    <xf numFmtId="3" fontId="107" fillId="17" borderId="40" xfId="0" applyNumberFormat="1" applyFont="1" applyFill="1" applyBorder="1"/>
    <xf numFmtId="3" fontId="107" fillId="17" borderId="1" xfId="0" applyNumberFormat="1" applyFont="1" applyFill="1" applyBorder="1"/>
    <xf numFmtId="3" fontId="8" fillId="19" borderId="10" xfId="0" applyNumberFormat="1" applyFont="1" applyFill="1" applyBorder="1" applyAlignment="1">
      <alignment horizontal="center"/>
    </xf>
    <xf numFmtId="0" fontId="137" fillId="19" borderId="22" xfId="0" applyFont="1" applyFill="1" applyBorder="1" applyAlignment="1">
      <alignment horizontal="center"/>
    </xf>
    <xf numFmtId="3" fontId="8" fillId="19" borderId="22" xfId="0" applyNumberFormat="1" applyFont="1" applyFill="1" applyBorder="1"/>
    <xf numFmtId="3" fontId="8" fillId="19" borderId="56" xfId="0" applyNumberFormat="1" applyFont="1" applyFill="1" applyBorder="1"/>
    <xf numFmtId="3" fontId="38" fillId="17" borderId="2" xfId="0" applyNumberFormat="1" applyFont="1" applyFill="1" applyBorder="1" applyAlignment="1"/>
    <xf numFmtId="3" fontId="129" fillId="17" borderId="6" xfId="0" applyNumberFormat="1" applyFont="1" applyFill="1" applyBorder="1"/>
    <xf numFmtId="3" fontId="129" fillId="17" borderId="0" xfId="0" applyNumberFormat="1" applyFont="1" applyFill="1" applyBorder="1"/>
    <xf numFmtId="3" fontId="110" fillId="19" borderId="22" xfId="0" applyNumberFormat="1" applyFont="1" applyFill="1" applyBorder="1"/>
    <xf numFmtId="3" fontId="107" fillId="17" borderId="57" xfId="0" applyNumberFormat="1" applyFont="1" applyFill="1" applyBorder="1" applyAlignment="1">
      <alignment horizontal="center"/>
    </xf>
    <xf numFmtId="0" fontId="112" fillId="17" borderId="14" xfId="0" applyFont="1" applyFill="1" applyBorder="1" applyAlignment="1">
      <alignment horizontal="center"/>
    </xf>
    <xf numFmtId="0" fontId="107" fillId="17" borderId="14" xfId="0" applyFont="1" applyFill="1" applyBorder="1" applyAlignment="1">
      <alignment horizontal="center"/>
    </xf>
    <xf numFmtId="3" fontId="107" fillId="17" borderId="14" xfId="0" applyNumberFormat="1" applyFont="1" applyFill="1" applyBorder="1"/>
    <xf numFmtId="3" fontId="107" fillId="17" borderId="16" xfId="0" applyNumberFormat="1" applyFont="1" applyFill="1" applyBorder="1"/>
    <xf numFmtId="3" fontId="105" fillId="8" borderId="19" xfId="0" applyNumberFormat="1" applyFont="1" applyFill="1" applyBorder="1"/>
    <xf numFmtId="3" fontId="38" fillId="17" borderId="19" xfId="0" applyNumberFormat="1" applyFont="1" applyFill="1" applyBorder="1" applyAlignment="1"/>
    <xf numFmtId="3" fontId="38" fillId="4" borderId="19" xfId="0" applyNumberFormat="1" applyFont="1" applyFill="1" applyBorder="1"/>
    <xf numFmtId="3" fontId="105" fillId="4" borderId="19" xfId="0" applyNumberFormat="1" applyFont="1" applyFill="1" applyBorder="1"/>
    <xf numFmtId="3" fontId="38" fillId="8" borderId="19" xfId="0" applyNumberFormat="1" applyFont="1" applyFill="1" applyBorder="1"/>
    <xf numFmtId="3" fontId="38" fillId="3" borderId="19" xfId="0" applyNumberFormat="1" applyFont="1" applyFill="1" applyBorder="1"/>
    <xf numFmtId="3" fontId="38" fillId="13" borderId="41" xfId="0" applyNumberFormat="1" applyFont="1" applyFill="1" applyBorder="1"/>
    <xf numFmtId="3" fontId="102" fillId="17" borderId="43" xfId="0" applyNumberFormat="1" applyFont="1" applyFill="1" applyBorder="1"/>
    <xf numFmtId="0" fontId="104" fillId="17" borderId="17" xfId="0" applyFont="1" applyFill="1" applyBorder="1"/>
    <xf numFmtId="3" fontId="103" fillId="17" borderId="44" xfId="0" applyNumberFormat="1" applyFont="1" applyFill="1" applyBorder="1" applyAlignment="1">
      <alignment horizontal="right"/>
    </xf>
    <xf numFmtId="3" fontId="102" fillId="17" borderId="44" xfId="0" applyNumberFormat="1" applyFont="1" applyFill="1" applyBorder="1"/>
    <xf numFmtId="3" fontId="102" fillId="17" borderId="44" xfId="0" applyNumberFormat="1" applyFont="1" applyFill="1" applyBorder="1" applyAlignment="1">
      <alignment vertical="top"/>
    </xf>
    <xf numFmtId="3" fontId="104" fillId="17" borderId="44" xfId="0" applyNumberFormat="1" applyFont="1" applyFill="1" applyBorder="1"/>
    <xf numFmtId="3" fontId="121" fillId="17" borderId="58" xfId="0" applyNumberFormat="1" applyFont="1" applyFill="1" applyBorder="1"/>
    <xf numFmtId="3" fontId="107" fillId="17" borderId="44" xfId="0" applyNumberFormat="1" applyFont="1" applyFill="1" applyBorder="1"/>
    <xf numFmtId="3" fontId="106" fillId="17" borderId="44" xfId="0" applyNumberFormat="1" applyFont="1" applyFill="1" applyBorder="1"/>
    <xf numFmtId="3" fontId="122" fillId="17" borderId="58" xfId="0" applyNumberFormat="1" applyFont="1" applyFill="1" applyBorder="1"/>
    <xf numFmtId="3" fontId="105" fillId="17" borderId="44" xfId="0" applyNumberFormat="1" applyFont="1" applyFill="1" applyBorder="1"/>
    <xf numFmtId="3" fontId="123" fillId="17" borderId="58" xfId="0" applyNumberFormat="1" applyFont="1" applyFill="1" applyBorder="1"/>
    <xf numFmtId="3" fontId="122" fillId="17" borderId="59" xfId="0" applyNumberFormat="1" applyFont="1" applyFill="1" applyBorder="1"/>
    <xf numFmtId="3" fontId="91" fillId="17" borderId="59" xfId="0" applyNumberFormat="1" applyFont="1" applyFill="1" applyBorder="1"/>
    <xf numFmtId="3" fontId="121" fillId="17" borderId="60" xfId="0" applyNumberFormat="1" applyFont="1" applyFill="1" applyBorder="1"/>
    <xf numFmtId="3" fontId="108" fillId="17" borderId="44" xfId="0" applyNumberFormat="1" applyFont="1" applyFill="1" applyBorder="1"/>
    <xf numFmtId="3" fontId="108" fillId="17" borderId="46" xfId="0" applyNumberFormat="1" applyFont="1" applyFill="1" applyBorder="1"/>
    <xf numFmtId="3" fontId="3" fillId="17" borderId="44" xfId="0" applyNumberFormat="1" applyFont="1" applyFill="1" applyBorder="1" applyAlignment="1">
      <alignment horizontal="center" wrapText="1"/>
    </xf>
    <xf numFmtId="3" fontId="3" fillId="0" borderId="22" xfId="0" applyNumberFormat="1" applyFont="1" applyBorder="1"/>
    <xf numFmtId="3" fontId="52" fillId="0" borderId="56" xfId="0" applyNumberFormat="1" applyFont="1" applyBorder="1"/>
    <xf numFmtId="3" fontId="52" fillId="0" borderId="56" xfId="0" applyNumberFormat="1" applyFont="1" applyFill="1" applyBorder="1"/>
    <xf numFmtId="3" fontId="8" fillId="0" borderId="0" xfId="0" applyNumberFormat="1" applyFont="1" applyFill="1"/>
    <xf numFmtId="3" fontId="8" fillId="0" borderId="0" xfId="0" applyNumberFormat="1" applyFont="1" applyFill="1" applyBorder="1"/>
    <xf numFmtId="3" fontId="7" fillId="0" borderId="1" xfId="0" applyNumberFormat="1" applyFont="1" applyBorder="1"/>
    <xf numFmtId="3" fontId="9" fillId="0" borderId="14" xfId="0" applyNumberFormat="1" applyFont="1" applyFill="1" applyBorder="1"/>
    <xf numFmtId="3" fontId="110" fillId="8" borderId="61" xfId="0" applyNumberFormat="1" applyFont="1" applyFill="1" applyBorder="1"/>
    <xf numFmtId="3" fontId="37" fillId="0" borderId="0" xfId="0" applyNumberFormat="1" applyFont="1" applyFill="1"/>
    <xf numFmtId="3" fontId="38" fillId="0" borderId="18" xfId="0" applyNumberFormat="1" applyFont="1" applyFill="1" applyBorder="1"/>
    <xf numFmtId="3" fontId="53" fillId="0" borderId="6" xfId="0" applyNumberFormat="1" applyFont="1" applyBorder="1"/>
    <xf numFmtId="3" fontId="37" fillId="0" borderId="0" xfId="0" applyNumberFormat="1" applyFont="1" applyFill="1" applyAlignment="1"/>
    <xf numFmtId="3" fontId="38" fillId="0" borderId="0" xfId="0" applyNumberFormat="1" applyFont="1" applyFill="1" applyBorder="1" applyAlignment="1"/>
    <xf numFmtId="3" fontId="110" fillId="4" borderId="61" xfId="0" applyNumberFormat="1" applyFont="1" applyFill="1" applyBorder="1"/>
    <xf numFmtId="3" fontId="53" fillId="0" borderId="6" xfId="0" applyNumberFormat="1" applyFont="1" applyFill="1" applyBorder="1"/>
    <xf numFmtId="3" fontId="37" fillId="0" borderId="6" xfId="0" applyNumberFormat="1" applyFont="1" applyFill="1" applyBorder="1"/>
    <xf numFmtId="3" fontId="37" fillId="0" borderId="0" xfId="0" applyNumberFormat="1" applyFont="1" applyFill="1" applyBorder="1"/>
    <xf numFmtId="3" fontId="110" fillId="19" borderId="44" xfId="0" applyNumberFormat="1" applyFont="1" applyFill="1" applyBorder="1"/>
    <xf numFmtId="3" fontId="91" fillId="0" borderId="0" xfId="0" applyNumberFormat="1" applyFont="1" applyFill="1" applyBorder="1"/>
    <xf numFmtId="3" fontId="110" fillId="3" borderId="61" xfId="0" applyNumberFormat="1" applyFont="1" applyFill="1" applyBorder="1"/>
    <xf numFmtId="0" fontId="114" fillId="0" borderId="5" xfId="0" applyFont="1" applyBorder="1"/>
    <xf numFmtId="0" fontId="0" fillId="0" borderId="0" xfId="0" applyBorder="1"/>
    <xf numFmtId="3" fontId="38" fillId="4" borderId="28" xfId="0" applyNumberFormat="1" applyFont="1" applyFill="1" applyBorder="1"/>
    <xf numFmtId="3" fontId="38" fillId="8" borderId="28" xfId="0" applyNumberFormat="1" applyFont="1" applyFill="1" applyBorder="1"/>
    <xf numFmtId="3" fontId="91" fillId="13" borderId="34" xfId="0" applyNumberFormat="1" applyFont="1" applyFill="1" applyBorder="1"/>
    <xf numFmtId="0" fontId="61" fillId="0" borderId="5" xfId="0" applyFont="1" applyFill="1" applyBorder="1"/>
    <xf numFmtId="3" fontId="5" fillId="0" borderId="2" xfId="0" applyNumberFormat="1" applyFont="1" applyFill="1" applyBorder="1" applyAlignment="1">
      <alignment horizontal="right"/>
    </xf>
    <xf numFmtId="3" fontId="4" fillId="0" borderId="6" xfId="0" applyNumberFormat="1" applyFont="1" applyFill="1" applyBorder="1"/>
    <xf numFmtId="168" fontId="72" fillId="0" borderId="3" xfId="2" applyNumberFormat="1" applyFont="1" applyBorder="1" applyProtection="1"/>
    <xf numFmtId="168" fontId="83" fillId="0" borderId="62" xfId="2" applyNumberFormat="1" applyFont="1" applyBorder="1" applyProtection="1"/>
    <xf numFmtId="168" fontId="72" fillId="0" borderId="12" xfId="2" applyNumberFormat="1" applyFont="1" applyBorder="1" applyProtection="1"/>
    <xf numFmtId="168" fontId="72" fillId="0" borderId="47" xfId="2" applyNumberFormat="1" applyFont="1" applyFill="1" applyBorder="1" applyProtection="1"/>
    <xf numFmtId="168" fontId="72" fillId="0" borderId="52" xfId="2" applyNumberFormat="1" applyFont="1" applyFill="1" applyBorder="1" applyProtection="1"/>
    <xf numFmtId="168" fontId="72" fillId="16" borderId="53" xfId="2" applyNumberFormat="1" applyFont="1" applyFill="1" applyBorder="1" applyProtection="1"/>
    <xf numFmtId="0" fontId="27" fillId="0" borderId="4" xfId="0" applyFont="1" applyBorder="1"/>
    <xf numFmtId="0" fontId="27" fillId="0" borderId="22" xfId="0" applyFont="1" applyFill="1" applyBorder="1"/>
    <xf numFmtId="0" fontId="28" fillId="0" borderId="28" xfId="0" applyFont="1" applyBorder="1" applyAlignment="1">
      <alignment vertical="top" wrapText="1"/>
    </xf>
    <xf numFmtId="0" fontId="82" fillId="5" borderId="35" xfId="0" applyFont="1" applyFill="1" applyBorder="1" applyAlignment="1">
      <alignment horizontal="left"/>
    </xf>
    <xf numFmtId="0" fontId="82" fillId="5" borderId="19" xfId="0" applyFont="1" applyFill="1" applyBorder="1" applyAlignment="1">
      <alignment horizontal="left" vertical="top" wrapText="1"/>
    </xf>
    <xf numFmtId="4" fontId="3" fillId="0" borderId="1" xfId="0" applyNumberFormat="1" applyFont="1" applyBorder="1" applyAlignment="1">
      <alignment horizontal="left"/>
    </xf>
    <xf numFmtId="0" fontId="27" fillId="0" borderId="0" xfId="0" applyFont="1" applyAlignment="1">
      <alignment vertical="top"/>
    </xf>
    <xf numFmtId="0" fontId="4" fillId="0" borderId="0" xfId="0" applyFont="1" applyBorder="1" applyAlignment="1">
      <alignment horizontal="left"/>
    </xf>
    <xf numFmtId="0" fontId="4" fillId="20" borderId="36" xfId="0" applyFont="1" applyFill="1" applyBorder="1" applyAlignment="1">
      <alignment horizontal="centerContinuous"/>
    </xf>
    <xf numFmtId="4" fontId="4" fillId="20" borderId="36" xfId="0" applyNumberFormat="1" applyFont="1" applyFill="1" applyBorder="1" applyAlignment="1">
      <alignment horizontal="centerContinuous"/>
    </xf>
    <xf numFmtId="3" fontId="4" fillId="20" borderId="36" xfId="0" applyNumberFormat="1" applyFont="1" applyFill="1" applyBorder="1" applyAlignment="1">
      <alignment horizontal="centerContinuous"/>
    </xf>
    <xf numFmtId="3" fontId="4" fillId="20" borderId="34" xfId="0" applyNumberFormat="1" applyFont="1" applyFill="1" applyBorder="1" applyAlignment="1">
      <alignment horizontal="centerContinuous"/>
    </xf>
    <xf numFmtId="168" fontId="72" fillId="0" borderId="19" xfId="2" applyNumberFormat="1" applyFont="1" applyBorder="1" applyProtection="1"/>
    <xf numFmtId="0" fontId="30" fillId="21" borderId="13" xfId="0" applyFont="1" applyFill="1" applyBorder="1" applyAlignment="1">
      <alignment horizontal="centerContinuous" vertical="top"/>
    </xf>
    <xf numFmtId="0" fontId="30" fillId="21" borderId="0" xfId="0" applyFont="1" applyFill="1" applyBorder="1" applyAlignment="1">
      <alignment horizontal="centerContinuous" vertical="top"/>
    </xf>
    <xf numFmtId="0" fontId="30" fillId="21" borderId="14" xfId="0" applyFont="1" applyFill="1" applyBorder="1" applyAlignment="1">
      <alignment horizontal="centerContinuous" vertical="top"/>
    </xf>
    <xf numFmtId="0" fontId="0" fillId="21" borderId="7" xfId="0" applyFill="1" applyBorder="1" applyAlignment="1">
      <alignment vertical="center" wrapText="1"/>
    </xf>
    <xf numFmtId="0" fontId="0" fillId="21" borderId="8" xfId="0" applyFill="1" applyBorder="1" applyAlignment="1">
      <alignment vertical="center" wrapText="1"/>
    </xf>
    <xf numFmtId="0" fontId="0" fillId="21" borderId="23" xfId="0" applyFill="1" applyBorder="1" applyAlignment="1">
      <alignment vertical="center" wrapText="1"/>
    </xf>
    <xf numFmtId="1" fontId="37" fillId="20" borderId="32" xfId="0" applyNumberFormat="1" applyFont="1" applyFill="1" applyBorder="1" applyAlignment="1">
      <alignment horizontal="left"/>
    </xf>
    <xf numFmtId="10" fontId="4" fillId="10" borderId="0" xfId="0" applyNumberFormat="1" applyFont="1" applyFill="1"/>
    <xf numFmtId="0" fontId="3" fillId="22" borderId="0" xfId="0" applyFont="1" applyFill="1"/>
    <xf numFmtId="0" fontId="133" fillId="11" borderId="5" xfId="0" applyFont="1" applyFill="1" applyBorder="1"/>
    <xf numFmtId="0" fontId="83" fillId="11" borderId="5" xfId="0" applyFont="1" applyFill="1" applyBorder="1"/>
    <xf numFmtId="0" fontId="134" fillId="11" borderId="5" xfId="0" applyFont="1" applyFill="1" applyBorder="1" applyProtection="1"/>
    <xf numFmtId="0" fontId="83" fillId="0" borderId="0" xfId="0" applyFont="1" applyFill="1"/>
    <xf numFmtId="0" fontId="83" fillId="0" borderId="0" xfId="0" applyFont="1"/>
    <xf numFmtId="0" fontId="30" fillId="11" borderId="0" xfId="0" applyFont="1" applyFill="1" applyBorder="1" applyAlignment="1">
      <alignment horizontal="centerContinuous"/>
    </xf>
    <xf numFmtId="0" fontId="83" fillId="11" borderId="0" xfId="0" applyFont="1" applyFill="1" applyBorder="1" applyAlignment="1">
      <alignment horizontal="centerContinuous"/>
    </xf>
    <xf numFmtId="0" fontId="134" fillId="11" borderId="0" xfId="0" applyFont="1" applyFill="1" applyBorder="1" applyAlignment="1" applyProtection="1">
      <alignment horizontal="centerContinuous"/>
    </xf>
    <xf numFmtId="0" fontId="133" fillId="11" borderId="8" xfId="0" applyFont="1" applyFill="1" applyBorder="1"/>
    <xf numFmtId="0" fontId="83" fillId="11" borderId="8" xfId="0" applyFont="1" applyFill="1" applyBorder="1"/>
    <xf numFmtId="0" fontId="134" fillId="11" borderId="8" xfId="0" applyFont="1" applyFill="1" applyBorder="1" applyProtection="1"/>
    <xf numFmtId="0" fontId="72" fillId="0" borderId="0" xfId="0" applyFont="1" applyProtection="1">
      <protection locked="0"/>
    </xf>
    <xf numFmtId="0" fontId="133" fillId="0" borderId="0" xfId="0" applyFont="1" applyBorder="1" applyProtection="1">
      <protection locked="0"/>
    </xf>
    <xf numFmtId="0" fontId="83" fillId="0" borderId="0" xfId="0" applyFont="1" applyBorder="1"/>
    <xf numFmtId="0" fontId="141" fillId="0" borderId="0" xfId="0" applyFont="1" applyBorder="1"/>
    <xf numFmtId="0" fontId="83" fillId="0" borderId="0" xfId="0" applyFont="1" applyFill="1" applyBorder="1"/>
    <xf numFmtId="0" fontId="83" fillId="0" borderId="0" xfId="0" applyFont="1" applyFill="1" applyBorder="1" applyAlignment="1">
      <alignment horizontal="center"/>
    </xf>
    <xf numFmtId="0" fontId="72" fillId="0" borderId="0" xfId="0" applyFont="1" applyFill="1" applyProtection="1">
      <protection locked="0"/>
    </xf>
    <xf numFmtId="0" fontId="141" fillId="0" borderId="0" xfId="0" applyFont="1" applyFill="1" applyBorder="1"/>
    <xf numFmtId="0" fontId="133" fillId="0" borderId="0" xfId="0" applyFont="1" applyFill="1" applyBorder="1"/>
    <xf numFmtId="0" fontId="133" fillId="0" borderId="10" xfId="0" applyFont="1" applyBorder="1"/>
    <xf numFmtId="0" fontId="84" fillId="0" borderId="0" xfId="0" applyFont="1" applyAlignment="1">
      <alignment horizontal="center"/>
    </xf>
    <xf numFmtId="0" fontId="83" fillId="0" borderId="0" xfId="0" applyFont="1" applyFill="1" applyAlignment="1">
      <alignment horizontal="center"/>
    </xf>
    <xf numFmtId="0" fontId="72" fillId="0" borderId="0" xfId="0" applyFont="1" applyAlignment="1">
      <alignment horizontal="center"/>
    </xf>
    <xf numFmtId="0" fontId="142" fillId="0" borderId="0" xfId="0" applyFont="1" applyFill="1" applyAlignment="1">
      <alignment horizontal="center"/>
    </xf>
    <xf numFmtId="0" fontId="72" fillId="0" borderId="50" xfId="0" applyFont="1" applyBorder="1" applyAlignment="1">
      <alignment horizontal="center"/>
    </xf>
    <xf numFmtId="0" fontId="72" fillId="0" borderId="4" xfId="0" applyFont="1" applyBorder="1" applyAlignment="1">
      <alignment horizontal="center"/>
    </xf>
    <xf numFmtId="0" fontId="72" fillId="0" borderId="42" xfId="0" applyFont="1" applyBorder="1" applyAlignment="1">
      <alignment horizontal="center"/>
    </xf>
    <xf numFmtId="168" fontId="72" fillId="0" borderId="42" xfId="1" applyNumberFormat="1" applyFont="1" applyBorder="1" applyAlignment="1">
      <alignment horizontal="center"/>
    </xf>
    <xf numFmtId="168" fontId="72" fillId="11" borderId="42" xfId="1" applyNumberFormat="1" applyFont="1" applyFill="1" applyBorder="1" applyAlignment="1">
      <alignment horizontal="center"/>
    </xf>
    <xf numFmtId="168" fontId="72" fillId="0" borderId="42" xfId="1" applyNumberFormat="1" applyFont="1" applyFill="1" applyBorder="1" applyAlignment="1">
      <alignment horizontal="center"/>
    </xf>
    <xf numFmtId="168" fontId="72" fillId="11" borderId="50" xfId="1" applyNumberFormat="1" applyFont="1" applyFill="1" applyBorder="1" applyAlignment="1">
      <alignment horizontal="center"/>
    </xf>
    <xf numFmtId="168" fontId="83" fillId="0" borderId="0" xfId="1" applyNumberFormat="1" applyFont="1" applyAlignment="1">
      <alignment horizontal="center"/>
    </xf>
    <xf numFmtId="0" fontId="83" fillId="0" borderId="0" xfId="0" applyFont="1" applyAlignment="1">
      <alignment horizontal="center"/>
    </xf>
    <xf numFmtId="0" fontId="83" fillId="0" borderId="31" xfId="0" applyFont="1" applyBorder="1" applyAlignment="1">
      <alignment horizontal="center"/>
    </xf>
    <xf numFmtId="0" fontId="83" fillId="0" borderId="6" xfId="0" applyFont="1" applyBorder="1" applyAlignment="1">
      <alignment horizontal="center"/>
    </xf>
    <xf numFmtId="0" fontId="72" fillId="0" borderId="31" xfId="0" applyFont="1" applyBorder="1" applyAlignment="1">
      <alignment horizontal="center"/>
    </xf>
    <xf numFmtId="168" fontId="72" fillId="0" borderId="31" xfId="1" applyNumberFormat="1" applyFont="1" applyBorder="1" applyAlignment="1">
      <alignment horizontal="center"/>
    </xf>
    <xf numFmtId="0" fontId="72" fillId="11" borderId="31" xfId="0" applyFont="1" applyFill="1" applyBorder="1" applyAlignment="1">
      <alignment horizontal="center"/>
    </xf>
    <xf numFmtId="0" fontId="72" fillId="0" borderId="31" xfId="0" applyFont="1" applyFill="1" applyBorder="1" applyAlignment="1">
      <alignment horizontal="center"/>
    </xf>
    <xf numFmtId="0" fontId="83" fillId="0" borderId="45" xfId="0" applyFont="1" applyBorder="1" applyAlignment="1">
      <alignment horizontal="center"/>
    </xf>
    <xf numFmtId="0" fontId="83" fillId="0" borderId="7" xfId="0" applyFont="1" applyBorder="1" applyAlignment="1">
      <alignment horizontal="center"/>
    </xf>
    <xf numFmtId="0" fontId="72" fillId="0" borderId="45" xfId="0" applyFont="1" applyBorder="1" applyAlignment="1">
      <alignment horizontal="center"/>
    </xf>
    <xf numFmtId="168" fontId="72" fillId="11" borderId="45" xfId="1" applyNumberFormat="1" applyFont="1" applyFill="1" applyBorder="1" applyAlignment="1">
      <alignment horizontal="center"/>
    </xf>
    <xf numFmtId="168" fontId="135" fillId="0" borderId="45" xfId="1" applyNumberFormat="1" applyFont="1" applyFill="1" applyBorder="1" applyAlignment="1">
      <alignment horizontal="center"/>
    </xf>
    <xf numFmtId="168" fontId="72" fillId="0" borderId="45" xfId="1" applyNumberFormat="1" applyFont="1" applyBorder="1" applyAlignment="1">
      <alignment horizontal="center"/>
    </xf>
    <xf numFmtId="0" fontId="83" fillId="0" borderId="31" xfId="0" applyFont="1" applyBorder="1" applyProtection="1">
      <protection locked="0"/>
    </xf>
    <xf numFmtId="0" fontId="133" fillId="0" borderId="0" xfId="0" applyFont="1" applyFill="1" applyBorder="1" applyProtection="1">
      <protection locked="0"/>
    </xf>
    <xf numFmtId="168" fontId="83" fillId="11" borderId="31" xfId="1" applyNumberFormat="1" applyFont="1" applyFill="1" applyBorder="1"/>
    <xf numFmtId="168" fontId="83" fillId="0" borderId="31" xfId="1" applyNumberFormat="1" applyFont="1" applyBorder="1" applyProtection="1">
      <protection locked="0"/>
    </xf>
    <xf numFmtId="168" fontId="83" fillId="11" borderId="31" xfId="1" applyNumberFormat="1" applyFont="1" applyFill="1" applyBorder="1" applyProtection="1">
      <protection locked="0"/>
    </xf>
    <xf numFmtId="168" fontId="83" fillId="0" borderId="13" xfId="1" applyNumberFormat="1" applyFont="1" applyBorder="1"/>
    <xf numFmtId="168" fontId="83" fillId="0" borderId="0" xfId="1" applyNumberFormat="1" applyFont="1"/>
    <xf numFmtId="0" fontId="133" fillId="0" borderId="0" xfId="0" applyFont="1" applyProtection="1">
      <protection locked="0"/>
    </xf>
    <xf numFmtId="0" fontId="84" fillId="0" borderId="3" xfId="0" applyFont="1" applyBorder="1" applyProtection="1"/>
    <xf numFmtId="10" fontId="84" fillId="0" borderId="47" xfId="0" applyNumberFormat="1" applyFont="1" applyBorder="1" applyAlignment="1" applyProtection="1">
      <alignment horizontal="center"/>
    </xf>
    <xf numFmtId="168" fontId="72" fillId="0" borderId="3" xfId="1" applyNumberFormat="1" applyFont="1" applyBorder="1" applyProtection="1"/>
    <xf numFmtId="168" fontId="72" fillId="11" borderId="48" xfId="1" applyNumberFormat="1" applyFont="1" applyFill="1" applyBorder="1" applyProtection="1"/>
    <xf numFmtId="168" fontId="83" fillId="0" borderId="3" xfId="1" applyNumberFormat="1" applyFont="1" applyBorder="1"/>
    <xf numFmtId="10" fontId="84" fillId="0" borderId="3" xfId="0" applyNumberFormat="1" applyFont="1" applyBorder="1" applyProtection="1"/>
    <xf numFmtId="168" fontId="83" fillId="0" borderId="62" xfId="1" applyNumberFormat="1" applyFont="1" applyBorder="1" applyProtection="1"/>
    <xf numFmtId="168" fontId="83" fillId="11" borderId="48" xfId="1" applyNumberFormat="1" applyFont="1" applyFill="1" applyBorder="1" applyProtection="1"/>
    <xf numFmtId="168" fontId="83" fillId="11" borderId="48" xfId="1" applyNumberFormat="1" applyFont="1" applyFill="1" applyBorder="1"/>
    <xf numFmtId="0" fontId="72" fillId="0" borderId="0" xfId="0" applyFont="1" applyBorder="1" applyProtection="1">
      <protection locked="0"/>
    </xf>
    <xf numFmtId="10" fontId="84" fillId="0" borderId="49" xfId="0" applyNumberFormat="1" applyFont="1" applyBorder="1" applyProtection="1">
      <protection locked="0"/>
    </xf>
    <xf numFmtId="0" fontId="84" fillId="0" borderId="0" xfId="0" applyFont="1" applyBorder="1" applyProtection="1">
      <protection locked="0"/>
    </xf>
    <xf numFmtId="168" fontId="83" fillId="11" borderId="31" xfId="0" applyNumberFormat="1" applyFont="1" applyFill="1" applyBorder="1"/>
    <xf numFmtId="168" fontId="83" fillId="11" borderId="31" xfId="0" applyNumberFormat="1" applyFont="1" applyFill="1" applyBorder="1" applyProtection="1">
      <protection locked="0"/>
    </xf>
    <xf numFmtId="0" fontId="83" fillId="11" borderId="31" xfId="0" applyFont="1" applyFill="1" applyBorder="1"/>
    <xf numFmtId="0" fontId="83" fillId="11" borderId="31" xfId="0" applyFont="1" applyFill="1" applyBorder="1" applyProtection="1">
      <protection locked="0"/>
    </xf>
    <xf numFmtId="0" fontId="84" fillId="0" borderId="2" xfId="0" applyFont="1" applyBorder="1" applyProtection="1">
      <protection locked="0"/>
    </xf>
    <xf numFmtId="10" fontId="84" fillId="0" borderId="19" xfId="0" applyNumberFormat="1" applyFont="1" applyBorder="1" applyProtection="1">
      <protection locked="0"/>
    </xf>
    <xf numFmtId="168" fontId="72" fillId="0" borderId="19" xfId="1" applyNumberFormat="1" applyFont="1" applyBorder="1" applyProtection="1"/>
    <xf numFmtId="168" fontId="72" fillId="11" borderId="18" xfId="1" applyNumberFormat="1" applyFont="1" applyFill="1" applyBorder="1" applyProtection="1"/>
    <xf numFmtId="168" fontId="72" fillId="11" borderId="18" xfId="1" applyNumberFormat="1" applyFont="1" applyFill="1" applyBorder="1"/>
    <xf numFmtId="168" fontId="72" fillId="0" borderId="19" xfId="1" applyNumberFormat="1" applyFont="1" applyBorder="1" applyProtection="1">
      <protection locked="0"/>
    </xf>
    <xf numFmtId="0" fontId="72" fillId="0" borderId="31" xfId="0" applyFont="1" applyBorder="1" applyAlignment="1" applyProtection="1">
      <alignment horizontal="center"/>
      <protection locked="0"/>
    </xf>
    <xf numFmtId="0" fontId="72" fillId="0" borderId="0" xfId="0" applyFont="1" applyBorder="1" applyAlignment="1" applyProtection="1">
      <alignment horizontal="center"/>
      <protection locked="0"/>
    </xf>
    <xf numFmtId="168" fontId="72" fillId="11" borderId="31" xfId="1" applyNumberFormat="1" applyFont="1" applyFill="1" applyBorder="1" applyAlignment="1">
      <alignment horizontal="center"/>
    </xf>
    <xf numFmtId="168" fontId="72" fillId="11" borderId="31" xfId="1" applyNumberFormat="1" applyFont="1" applyFill="1" applyBorder="1" applyAlignment="1" applyProtection="1">
      <alignment horizontal="center"/>
      <protection locked="0"/>
    </xf>
    <xf numFmtId="0" fontId="83" fillId="0" borderId="31" xfId="0" applyFont="1" applyBorder="1" applyAlignment="1" applyProtection="1">
      <alignment horizontal="center"/>
      <protection locked="0"/>
    </xf>
    <xf numFmtId="0" fontId="83" fillId="0" borderId="0" xfId="0" applyFont="1" applyBorder="1" applyAlignment="1" applyProtection="1">
      <alignment horizontal="center"/>
      <protection locked="0"/>
    </xf>
    <xf numFmtId="0" fontId="72" fillId="11" borderId="31" xfId="0" applyFont="1" applyFill="1" applyBorder="1" applyAlignment="1" applyProtection="1">
      <alignment horizontal="center"/>
      <protection locked="0"/>
    </xf>
    <xf numFmtId="0" fontId="83" fillId="0" borderId="45" xfId="0" applyFont="1" applyBorder="1" applyAlignment="1" applyProtection="1">
      <alignment horizontal="center"/>
      <protection locked="0"/>
    </xf>
    <xf numFmtId="0" fontId="83" fillId="0" borderId="8" xfId="0" applyFont="1" applyBorder="1" applyAlignment="1" applyProtection="1">
      <alignment horizontal="center"/>
      <protection locked="0"/>
    </xf>
    <xf numFmtId="168" fontId="72" fillId="11" borderId="45" xfId="1" applyNumberFormat="1" applyFont="1" applyFill="1" applyBorder="1" applyAlignment="1" applyProtection="1">
      <alignment horizontal="center"/>
      <protection locked="0"/>
    </xf>
    <xf numFmtId="10" fontId="84" fillId="0" borderId="14" xfId="0" applyNumberFormat="1" applyFont="1" applyBorder="1" applyProtection="1">
      <protection locked="0"/>
    </xf>
    <xf numFmtId="168" fontId="72" fillId="11" borderId="31" xfId="1" applyNumberFormat="1" applyFont="1" applyFill="1" applyBorder="1"/>
    <xf numFmtId="168" fontId="72" fillId="11" borderId="31" xfId="1" applyNumberFormat="1" applyFont="1" applyFill="1" applyBorder="1" applyProtection="1">
      <protection locked="0"/>
    </xf>
    <xf numFmtId="168" fontId="83" fillId="0" borderId="1" xfId="1" applyNumberFormat="1" applyFont="1" applyBorder="1"/>
    <xf numFmtId="168" fontId="72" fillId="0" borderId="0" xfId="1" applyNumberFormat="1" applyFont="1" applyFill="1" applyBorder="1" applyProtection="1">
      <protection locked="0"/>
    </xf>
    <xf numFmtId="0" fontId="84" fillId="0" borderId="9" xfId="0" applyFont="1" applyBorder="1" applyProtection="1">
      <protection locked="0"/>
    </xf>
    <xf numFmtId="0" fontId="84" fillId="0" borderId="12" xfId="0" applyFont="1" applyBorder="1" applyProtection="1">
      <protection locked="0"/>
    </xf>
    <xf numFmtId="168" fontId="72" fillId="11" borderId="50" xfId="1" applyNumberFormat="1" applyFont="1" applyFill="1" applyBorder="1" applyProtection="1"/>
    <xf numFmtId="168" fontId="72" fillId="0" borderId="11" xfId="1" applyNumberFormat="1" applyFont="1" applyBorder="1" applyProtection="1"/>
    <xf numFmtId="168" fontId="83" fillId="0" borderId="0" xfId="1" applyNumberFormat="1" applyFont="1" applyBorder="1"/>
    <xf numFmtId="168" fontId="72" fillId="0" borderId="31" xfId="1" applyNumberFormat="1" applyFont="1" applyFill="1" applyBorder="1" applyProtection="1">
      <protection locked="0"/>
    </xf>
    <xf numFmtId="0" fontId="84" fillId="0" borderId="3" xfId="0" applyFont="1" applyBorder="1" applyProtection="1">
      <protection locked="0"/>
    </xf>
    <xf numFmtId="0" fontId="84" fillId="0" borderId="47" xfId="0" applyFont="1" applyBorder="1" applyProtection="1">
      <protection locked="0"/>
    </xf>
    <xf numFmtId="168" fontId="83" fillId="0" borderId="0" xfId="1" applyNumberFormat="1" applyFont="1" applyFill="1"/>
    <xf numFmtId="0" fontId="141" fillId="0" borderId="0" xfId="0" applyFont="1" applyBorder="1" applyProtection="1">
      <protection locked="0"/>
    </xf>
    <xf numFmtId="0" fontId="72" fillId="0" borderId="3" xfId="0" applyFont="1" applyFill="1" applyBorder="1" applyProtection="1">
      <protection locked="0"/>
    </xf>
    <xf numFmtId="0" fontId="72" fillId="0" borderId="47" xfId="0" applyFont="1" applyFill="1" applyBorder="1" applyProtection="1">
      <protection locked="0"/>
    </xf>
    <xf numFmtId="168" fontId="72" fillId="0" borderId="47" xfId="1" applyNumberFormat="1" applyFont="1" applyFill="1" applyBorder="1" applyProtection="1"/>
    <xf numFmtId="168" fontId="72" fillId="16" borderId="48" xfId="1" applyNumberFormat="1" applyFont="1" applyFill="1" applyBorder="1" applyProtection="1"/>
    <xf numFmtId="0" fontId="84" fillId="0" borderId="47" xfId="0" applyFont="1" applyBorder="1" applyProtection="1"/>
    <xf numFmtId="168" fontId="72" fillId="11" borderId="51" xfId="1" applyNumberFormat="1" applyFont="1" applyFill="1" applyBorder="1" applyProtection="1"/>
    <xf numFmtId="0" fontId="83" fillId="0" borderId="0" xfId="0" applyFont="1" applyFill="1" applyProtection="1"/>
    <xf numFmtId="0" fontId="83" fillId="0" borderId="52" xfId="0" applyFont="1" applyFill="1" applyBorder="1" applyProtection="1"/>
    <xf numFmtId="0" fontId="84" fillId="0" borderId="52" xfId="0" applyFont="1" applyFill="1" applyBorder="1" applyAlignment="1" applyProtection="1">
      <alignment horizontal="left"/>
    </xf>
    <xf numFmtId="168" fontId="72" fillId="11" borderId="51" xfId="1" applyNumberFormat="1" applyFont="1" applyFill="1" applyBorder="1"/>
    <xf numFmtId="168" fontId="83" fillId="9" borderId="52" xfId="1" applyNumberFormat="1" applyFont="1" applyFill="1" applyBorder="1"/>
    <xf numFmtId="0" fontId="83" fillId="5" borderId="0" xfId="0" applyFont="1" applyFill="1"/>
    <xf numFmtId="168" fontId="143" fillId="16" borderId="55" xfId="1" applyNumberFormat="1" applyFont="1" applyFill="1" applyBorder="1" applyProtection="1"/>
    <xf numFmtId="0" fontId="72" fillId="16" borderId="53" xfId="0" applyFont="1" applyFill="1" applyBorder="1" applyProtection="1"/>
    <xf numFmtId="0" fontId="133" fillId="16" borderId="54" xfId="0" applyFont="1" applyFill="1" applyBorder="1" applyProtection="1"/>
    <xf numFmtId="168" fontId="72" fillId="16" borderId="53" xfId="1" applyNumberFormat="1" applyFont="1" applyFill="1" applyBorder="1" applyProtection="1"/>
    <xf numFmtId="168" fontId="72" fillId="16" borderId="55" xfId="1" applyNumberFormat="1" applyFont="1" applyFill="1" applyBorder="1" applyProtection="1"/>
    <xf numFmtId="168" fontId="83" fillId="0" borderId="11" xfId="1" applyNumberFormat="1" applyFont="1" applyFill="1" applyBorder="1"/>
    <xf numFmtId="0" fontId="72" fillId="0" borderId="0" xfId="0" applyFont="1" applyFill="1" applyBorder="1"/>
    <xf numFmtId="168" fontId="72" fillId="0" borderId="0" xfId="1" applyNumberFormat="1" applyFont="1" applyFill="1" applyBorder="1"/>
    <xf numFmtId="168" fontId="83" fillId="0" borderId="0" xfId="1" applyNumberFormat="1" applyFont="1" applyFill="1" applyBorder="1"/>
    <xf numFmtId="0" fontId="72" fillId="0" borderId="0" xfId="0" applyFont="1" applyFill="1" applyBorder="1" applyProtection="1"/>
    <xf numFmtId="0" fontId="133" fillId="0" borderId="0" xfId="0" applyFont="1" applyFill="1" applyBorder="1" applyProtection="1"/>
    <xf numFmtId="168" fontId="72" fillId="0" borderId="0" xfId="1" applyNumberFormat="1" applyFont="1" applyFill="1" applyBorder="1" applyProtection="1"/>
    <xf numFmtId="0" fontId="133" fillId="0" borderId="0" xfId="0" applyFont="1" applyFill="1" applyBorder="1" applyAlignment="1" applyProtection="1">
      <alignment horizontal="right"/>
    </xf>
    <xf numFmtId="168" fontId="142" fillId="0" borderId="0" xfId="1" applyNumberFormat="1" applyFont="1" applyFill="1" applyBorder="1" applyProtection="1"/>
    <xf numFmtId="0" fontId="72" fillId="5" borderId="9" xfId="0" applyFont="1" applyFill="1" applyBorder="1" applyAlignment="1">
      <alignment horizontal="centerContinuous"/>
    </xf>
    <xf numFmtId="0" fontId="133" fillId="5" borderId="2" xfId="0" applyFont="1" applyFill="1" applyBorder="1" applyAlignment="1">
      <alignment horizontal="centerContinuous"/>
    </xf>
    <xf numFmtId="0" fontId="83" fillId="5" borderId="19" xfId="0" applyFont="1" applyFill="1" applyBorder="1" applyAlignment="1">
      <alignment horizontal="centerContinuous"/>
    </xf>
    <xf numFmtId="0" fontId="72" fillId="5" borderId="17" xfId="0" applyFont="1" applyFill="1" applyBorder="1" applyAlignment="1">
      <alignment horizontal="centerContinuous"/>
    </xf>
    <xf numFmtId="0" fontId="83" fillId="5" borderId="11" xfId="0" applyFont="1" applyFill="1" applyBorder="1" applyAlignment="1">
      <alignment horizontal="centerContinuous"/>
    </xf>
    <xf numFmtId="0" fontId="83" fillId="5" borderId="12" xfId="0" applyFont="1" applyFill="1" applyBorder="1" applyAlignment="1">
      <alignment horizontal="centerContinuous"/>
    </xf>
    <xf numFmtId="0" fontId="83" fillId="0" borderId="19" xfId="0" applyFont="1" applyBorder="1"/>
    <xf numFmtId="0" fontId="83" fillId="0" borderId="17" xfId="0" applyFont="1" applyBorder="1"/>
    <xf numFmtId="0" fontId="83" fillId="0" borderId="11" xfId="0" applyFont="1" applyBorder="1"/>
    <xf numFmtId="0" fontId="83" fillId="0" borderId="14" xfId="0" applyFont="1" applyBorder="1"/>
    <xf numFmtId="0" fontId="83" fillId="0" borderId="0" xfId="0" quotePrefix="1" applyFont="1" applyFill="1" applyBorder="1"/>
    <xf numFmtId="0" fontId="83" fillId="0" borderId="13" xfId="0" applyFont="1" applyBorder="1"/>
    <xf numFmtId="0" fontId="133" fillId="0" borderId="0" xfId="0" applyFont="1" applyBorder="1"/>
    <xf numFmtId="6" fontId="83" fillId="0" borderId="14" xfId="0" applyNumberFormat="1" applyFont="1" applyBorder="1" applyAlignment="1">
      <alignment horizontal="right"/>
    </xf>
    <xf numFmtId="5" fontId="83" fillId="0" borderId="14" xfId="0" applyNumberFormat="1" applyFont="1" applyBorder="1"/>
    <xf numFmtId="0" fontId="142" fillId="0" borderId="14" xfId="0" applyFont="1" applyBorder="1" applyAlignment="1">
      <alignment horizontal="center"/>
    </xf>
    <xf numFmtId="0" fontId="113" fillId="0" borderId="0" xfId="0" applyFont="1" applyFill="1" applyBorder="1"/>
    <xf numFmtId="0" fontId="83" fillId="0" borderId="31" xfId="0" applyFont="1" applyBorder="1"/>
    <xf numFmtId="0" fontId="0" fillId="0" borderId="15" xfId="0" applyBorder="1" applyAlignment="1">
      <alignment wrapText="1"/>
    </xf>
    <xf numFmtId="0" fontId="0" fillId="0" borderId="1" xfId="0" applyBorder="1" applyAlignment="1">
      <alignment wrapText="1"/>
    </xf>
    <xf numFmtId="0" fontId="0" fillId="0" borderId="16" xfId="0" applyBorder="1" applyAlignment="1">
      <alignment wrapText="1"/>
    </xf>
    <xf numFmtId="0" fontId="72" fillId="0" borderId="11" xfId="0" applyFont="1" applyBorder="1"/>
    <xf numFmtId="0" fontId="83" fillId="0" borderId="11" xfId="0" applyNumberFormat="1" applyFont="1" applyBorder="1"/>
    <xf numFmtId="5" fontId="83" fillId="0" borderId="11" xfId="0" applyNumberFormat="1" applyFont="1" applyBorder="1" applyAlignment="1">
      <alignment horizontal="right"/>
    </xf>
    <xf numFmtId="169" fontId="83" fillId="0" borderId="11" xfId="0" applyNumberFormat="1" applyFont="1" applyBorder="1"/>
    <xf numFmtId="0" fontId="72" fillId="0" borderId="13" xfId="0" applyFont="1" applyBorder="1"/>
    <xf numFmtId="169" fontId="72" fillId="0" borderId="14" xfId="0" applyNumberFormat="1" applyFont="1" applyBorder="1" applyAlignment="1">
      <alignment horizontal="right"/>
    </xf>
    <xf numFmtId="5" fontId="72" fillId="0" borderId="14" xfId="0" applyNumberFormat="1" applyFont="1" applyBorder="1" applyAlignment="1">
      <alignment horizontal="right"/>
    </xf>
    <xf numFmtId="0" fontId="72" fillId="0" borderId="15" xfId="0" applyFont="1" applyBorder="1"/>
    <xf numFmtId="0" fontId="133" fillId="0" borderId="1" xfId="0" applyFont="1" applyBorder="1"/>
    <xf numFmtId="10" fontId="72" fillId="0" borderId="16" xfId="0" applyNumberFormat="1" applyFont="1" applyBorder="1" applyAlignment="1">
      <alignment horizontal="right"/>
    </xf>
    <xf numFmtId="0" fontId="83" fillId="0" borderId="14" xfId="0" applyFont="1" applyBorder="1" applyAlignment="1" applyProtection="1">
      <alignment horizontal="center"/>
      <protection locked="0"/>
    </xf>
    <xf numFmtId="0" fontId="72" fillId="18" borderId="32" xfId="0" applyFont="1" applyFill="1" applyBorder="1"/>
    <xf numFmtId="0" fontId="84" fillId="18" borderId="36" xfId="0" applyFont="1" applyFill="1" applyBorder="1"/>
    <xf numFmtId="0" fontId="72" fillId="18" borderId="36" xfId="0" applyFont="1" applyFill="1" applyBorder="1"/>
    <xf numFmtId="0" fontId="83" fillId="18" borderId="36" xfId="0" applyFont="1" applyFill="1" applyBorder="1"/>
    <xf numFmtId="0" fontId="83" fillId="18" borderId="34" xfId="0" applyFont="1" applyFill="1" applyBorder="1"/>
    <xf numFmtId="0" fontId="0" fillId="0" borderId="6" xfId="0" applyBorder="1" applyAlignment="1"/>
    <xf numFmtId="0" fontId="0" fillId="0" borderId="0" xfId="0" applyBorder="1" applyAlignment="1"/>
    <xf numFmtId="0" fontId="0" fillId="0" borderId="22" xfId="0" applyBorder="1" applyAlignment="1"/>
    <xf numFmtId="0" fontId="0" fillId="0" borderId="6" xfId="0" applyBorder="1" applyAlignment="1">
      <alignment wrapText="1"/>
    </xf>
    <xf numFmtId="0" fontId="0" fillId="0" borderId="0" xfId="0" applyAlignment="1">
      <alignment wrapText="1"/>
    </xf>
    <xf numFmtId="0" fontId="0" fillId="0" borderId="22" xfId="0" applyBorder="1" applyAlignment="1">
      <alignment wrapText="1"/>
    </xf>
    <xf numFmtId="0" fontId="83" fillId="0" borderId="6" xfId="0" applyFont="1" applyBorder="1"/>
    <xf numFmtId="169" fontId="83" fillId="0" borderId="0" xfId="0" applyNumberFormat="1" applyFont="1" applyBorder="1" applyAlignment="1">
      <alignment horizontal="center"/>
    </xf>
    <xf numFmtId="0" fontId="83" fillId="0" borderId="22" xfId="0" applyFont="1" applyBorder="1"/>
    <xf numFmtId="0" fontId="113" fillId="0" borderId="0" xfId="0" applyFont="1" applyFill="1" applyBorder="1" applyAlignment="1">
      <alignment horizontal="left"/>
    </xf>
    <xf numFmtId="0" fontId="0" fillId="0" borderId="0" xfId="0" applyBorder="1" applyAlignment="1">
      <alignment horizontal="left"/>
    </xf>
    <xf numFmtId="0" fontId="0" fillId="0" borderId="22" xfId="0" applyBorder="1" applyAlignment="1">
      <alignment horizontal="left"/>
    </xf>
    <xf numFmtId="169" fontId="83" fillId="0" borderId="0" xfId="0" applyNumberFormat="1" applyFont="1" applyFill="1" applyBorder="1" applyAlignment="1" applyProtection="1">
      <alignment horizontal="center"/>
    </xf>
    <xf numFmtId="0" fontId="83" fillId="0" borderId="7" xfId="0" applyFont="1" applyBorder="1"/>
    <xf numFmtId="0" fontId="133" fillId="0" borderId="8" xfId="0" applyFont="1" applyBorder="1"/>
    <xf numFmtId="0" fontId="83" fillId="0" borderId="8" xfId="0" applyFont="1" applyBorder="1"/>
    <xf numFmtId="0" fontId="83" fillId="0" borderId="23" xfId="0" applyFont="1" applyBorder="1"/>
    <xf numFmtId="0" fontId="133" fillId="0" borderId="0" xfId="0" applyFont="1"/>
    <xf numFmtId="0" fontId="133" fillId="0" borderId="13" xfId="0" applyFont="1" applyBorder="1" applyAlignment="1">
      <alignment wrapText="1"/>
    </xf>
    <xf numFmtId="0" fontId="133" fillId="0" borderId="0" xfId="0" applyFont="1" applyBorder="1" applyAlignment="1">
      <alignment wrapText="1"/>
    </xf>
    <xf numFmtId="0" fontId="133" fillId="0" borderId="14" xfId="0" applyFont="1" applyBorder="1" applyAlignment="1">
      <alignment wrapText="1"/>
    </xf>
    <xf numFmtId="168" fontId="72" fillId="0" borderId="5" xfId="1" applyNumberFormat="1" applyFont="1" applyBorder="1" applyAlignment="1">
      <alignment horizontal="center"/>
    </xf>
    <xf numFmtId="0" fontId="133" fillId="0" borderId="5" xfId="0" applyFont="1" applyBorder="1" applyAlignment="1">
      <alignment horizontal="left"/>
    </xf>
    <xf numFmtId="168" fontId="83" fillId="0" borderId="31" xfId="1" applyNumberFormat="1" applyFont="1" applyBorder="1"/>
    <xf numFmtId="0" fontId="84" fillId="0" borderId="62" xfId="0" applyFont="1" applyBorder="1" applyProtection="1"/>
    <xf numFmtId="168" fontId="72" fillId="0" borderId="48" xfId="1" applyNumberFormat="1" applyFont="1" applyBorder="1" applyProtection="1"/>
    <xf numFmtId="0" fontId="72" fillId="0" borderId="13" xfId="0" applyFont="1" applyBorder="1" applyProtection="1"/>
    <xf numFmtId="0" fontId="83" fillId="0" borderId="0" xfId="0" applyFont="1" applyBorder="1" applyProtection="1"/>
    <xf numFmtId="0" fontId="142" fillId="0" borderId="14" xfId="0" applyFont="1" applyBorder="1" applyAlignment="1" applyProtection="1">
      <alignment horizontal="right"/>
    </xf>
    <xf numFmtId="0" fontId="72" fillId="0" borderId="15" xfId="0" applyFont="1" applyBorder="1" applyProtection="1"/>
    <xf numFmtId="0" fontId="83" fillId="0" borderId="1" xfId="0" applyFont="1" applyBorder="1"/>
    <xf numFmtId="0" fontId="142" fillId="0" borderId="16" xfId="0" applyFont="1" applyBorder="1" applyAlignment="1" applyProtection="1">
      <alignment horizontal="right"/>
    </xf>
    <xf numFmtId="168" fontId="83" fillId="0" borderId="13" xfId="2" applyNumberFormat="1" applyFont="1" applyBorder="1" applyProtection="1"/>
    <xf numFmtId="168" fontId="72" fillId="0" borderId="31" xfId="2" applyNumberFormat="1" applyFont="1" applyBorder="1" applyAlignment="1" applyProtection="1">
      <alignment horizontal="center"/>
    </xf>
    <xf numFmtId="0" fontId="72" fillId="0" borderId="45" xfId="0" applyFont="1" applyBorder="1" applyAlignment="1" applyProtection="1">
      <alignment horizontal="center"/>
    </xf>
    <xf numFmtId="168" fontId="83" fillId="0" borderId="31" xfId="2" applyNumberFormat="1" applyFont="1" applyBorder="1" applyProtection="1"/>
    <xf numFmtId="168" fontId="72" fillId="0" borderId="62" xfId="2" applyNumberFormat="1" applyFont="1" applyBorder="1" applyProtection="1"/>
    <xf numFmtId="168" fontId="72" fillId="0" borderId="31" xfId="2" applyNumberFormat="1" applyFont="1" applyFill="1" applyBorder="1" applyAlignment="1" applyProtection="1">
      <alignment horizontal="center"/>
    </xf>
    <xf numFmtId="0" fontId="72" fillId="0" borderId="31" xfId="0" applyFont="1" applyFill="1" applyBorder="1" applyAlignment="1" applyProtection="1">
      <alignment horizontal="center"/>
    </xf>
    <xf numFmtId="168" fontId="135" fillId="0" borderId="45" xfId="2" applyNumberFormat="1" applyFont="1" applyFill="1" applyBorder="1" applyAlignment="1" applyProtection="1">
      <alignment horizontal="center"/>
    </xf>
    <xf numFmtId="168" fontId="72" fillId="0" borderId="11" xfId="2" applyNumberFormat="1" applyFont="1" applyBorder="1" applyProtection="1"/>
    <xf numFmtId="0" fontId="72" fillId="5" borderId="9" xfId="0" applyFont="1" applyFill="1" applyBorder="1" applyAlignment="1" applyProtection="1">
      <alignment horizontal="centerContinuous"/>
      <protection locked="0"/>
    </xf>
    <xf numFmtId="0" fontId="72" fillId="5" borderId="2" xfId="0" applyFont="1" applyFill="1" applyBorder="1" applyAlignment="1" applyProtection="1">
      <alignment horizontal="centerContinuous"/>
      <protection locked="0"/>
    </xf>
    <xf numFmtId="0" fontId="133" fillId="5" borderId="2" xfId="0" applyFont="1" applyFill="1" applyBorder="1" applyAlignment="1" applyProtection="1">
      <alignment horizontal="centerContinuous"/>
      <protection locked="0"/>
    </xf>
    <xf numFmtId="0" fontId="83" fillId="5" borderId="2" xfId="0" applyFont="1" applyFill="1" applyBorder="1" applyAlignment="1" applyProtection="1">
      <alignment horizontal="centerContinuous"/>
      <protection locked="0"/>
    </xf>
    <xf numFmtId="0" fontId="72" fillId="5" borderId="19" xfId="0" applyFont="1" applyFill="1" applyBorder="1" applyAlignment="1" applyProtection="1">
      <alignment horizontal="centerContinuous"/>
      <protection locked="0"/>
    </xf>
    <xf numFmtId="0" fontId="72" fillId="5" borderId="18" xfId="0" applyFont="1" applyFill="1" applyBorder="1" applyAlignment="1" applyProtection="1">
      <alignment horizontal="centerContinuous"/>
      <protection locked="0"/>
    </xf>
    <xf numFmtId="0" fontId="72" fillId="0" borderId="13" xfId="0" applyFont="1" applyBorder="1" applyProtection="1">
      <protection locked="0"/>
    </xf>
    <xf numFmtId="0" fontId="133" fillId="0" borderId="11" xfId="0" applyFont="1" applyBorder="1" applyProtection="1">
      <protection locked="0"/>
    </xf>
    <xf numFmtId="0" fontId="83" fillId="0" borderId="11" xfId="0" applyFont="1" applyBorder="1" applyProtection="1">
      <protection locked="0"/>
    </xf>
    <xf numFmtId="0" fontId="72" fillId="0" borderId="11" xfId="0" applyFont="1" applyBorder="1" applyProtection="1">
      <protection locked="0"/>
    </xf>
    <xf numFmtId="0" fontId="72" fillId="0" borderId="13" xfId="0" applyFont="1" applyFill="1" applyBorder="1" applyProtection="1">
      <protection locked="0"/>
    </xf>
    <xf numFmtId="0" fontId="83" fillId="0" borderId="0" xfId="0" applyFont="1" applyBorder="1" applyProtection="1">
      <protection locked="0"/>
    </xf>
    <xf numFmtId="0" fontId="83" fillId="0" borderId="0" xfId="0" applyFont="1" applyFill="1" applyBorder="1" applyProtection="1">
      <protection locked="0"/>
    </xf>
    <xf numFmtId="0" fontId="72" fillId="0" borderId="0" xfId="0" applyFont="1" applyFill="1" applyBorder="1" applyProtection="1">
      <protection locked="0"/>
    </xf>
    <xf numFmtId="0" fontId="133" fillId="0" borderId="0" xfId="0" applyFont="1" applyFill="1" applyBorder="1" applyAlignment="1" applyProtection="1">
      <alignment horizontal="center"/>
    </xf>
    <xf numFmtId="0" fontId="141" fillId="0" borderId="0" xfId="0" applyFont="1" applyFill="1" applyBorder="1" applyAlignment="1" applyProtection="1">
      <protection locked="0"/>
    </xf>
    <xf numFmtId="6" fontId="83" fillId="0" borderId="18" xfId="0" applyNumberFormat="1" applyFont="1" applyFill="1" applyBorder="1" applyAlignment="1" applyProtection="1">
      <alignment horizontal="center"/>
      <protection locked="0"/>
    </xf>
    <xf numFmtId="0" fontId="29" fillId="0" borderId="0" xfId="0" applyFont="1" applyBorder="1" applyAlignment="1" applyProtection="1">
      <protection locked="0"/>
    </xf>
    <xf numFmtId="0" fontId="133" fillId="0" borderId="0" xfId="0" applyFont="1" applyBorder="1" applyAlignment="1" applyProtection="1">
      <protection locked="0"/>
    </xf>
    <xf numFmtId="6" fontId="141" fillId="0" borderId="0" xfId="0" applyNumberFormat="1" applyFont="1" applyFill="1" applyBorder="1" applyAlignment="1" applyProtection="1">
      <alignment horizontal="left"/>
      <protection locked="0"/>
    </xf>
    <xf numFmtId="0" fontId="0" fillId="0" borderId="0" xfId="0" applyBorder="1" applyAlignment="1" applyProtection="1">
      <protection locked="0"/>
    </xf>
    <xf numFmtId="0" fontId="83" fillId="0" borderId="0" xfId="0" applyFont="1" applyBorder="1" applyAlignment="1" applyProtection="1">
      <protection locked="0"/>
    </xf>
    <xf numFmtId="5" fontId="83" fillId="0" borderId="0" xfId="0" applyNumberFormat="1" applyFont="1" applyFill="1" applyBorder="1" applyAlignment="1" applyProtection="1">
      <alignment horizontal="right"/>
      <protection locked="0"/>
    </xf>
    <xf numFmtId="0" fontId="72" fillId="0" borderId="18" xfId="0" applyFont="1" applyFill="1" applyBorder="1" applyAlignment="1" applyProtection="1">
      <alignment horizontal="center"/>
      <protection locked="0"/>
    </xf>
    <xf numFmtId="0" fontId="72" fillId="24" borderId="18" xfId="0" applyFont="1" applyFill="1" applyBorder="1" applyAlignment="1" applyProtection="1">
      <alignment horizontal="center"/>
      <protection locked="0"/>
    </xf>
    <xf numFmtId="0" fontId="144" fillId="0" borderId="31" xfId="0" applyNumberFormat="1" applyFont="1" applyFill="1" applyBorder="1" applyAlignment="1" applyProtection="1">
      <alignment horizontal="center"/>
    </xf>
    <xf numFmtId="0" fontId="144" fillId="0" borderId="31" xfId="0" applyFont="1" applyFill="1" applyBorder="1" applyAlignment="1" applyProtection="1">
      <alignment horizontal="center"/>
    </xf>
    <xf numFmtId="0" fontId="144" fillId="0" borderId="31" xfId="0" applyFont="1" applyBorder="1" applyAlignment="1" applyProtection="1">
      <alignment horizontal="center"/>
    </xf>
    <xf numFmtId="0" fontId="144" fillId="0" borderId="14" xfId="0" applyFont="1" applyBorder="1" applyAlignment="1" applyProtection="1">
      <alignment horizontal="center"/>
    </xf>
    <xf numFmtId="0" fontId="83" fillId="0" borderId="31" xfId="0" applyNumberFormat="1" applyFont="1" applyFill="1" applyBorder="1" applyAlignment="1" applyProtection="1">
      <alignment horizontal="center"/>
      <protection locked="0"/>
    </xf>
    <xf numFmtId="0" fontId="83" fillId="0" borderId="31" xfId="0" applyFont="1" applyFill="1" applyBorder="1" applyAlignment="1" applyProtection="1">
      <alignment horizontal="center"/>
      <protection locked="0"/>
    </xf>
    <xf numFmtId="6" fontId="83" fillId="0" borderId="31" xfId="0" applyNumberFormat="1" applyFont="1" applyFill="1" applyBorder="1" applyAlignment="1" applyProtection="1">
      <alignment horizontal="center"/>
      <protection locked="0"/>
    </xf>
    <xf numFmtId="0" fontId="84" fillId="0" borderId="0" xfId="0" applyFont="1" applyFill="1" applyBorder="1" applyAlignment="1" applyProtection="1">
      <alignment horizontal="right"/>
      <protection locked="0"/>
    </xf>
    <xf numFmtId="0" fontId="83" fillId="0" borderId="31" xfId="0" applyFont="1" applyFill="1" applyBorder="1" applyAlignment="1" applyProtection="1">
      <alignment horizontal="center"/>
    </xf>
    <xf numFmtId="0" fontId="72" fillId="0" borderId="0" xfId="0" applyFont="1" applyFill="1" applyBorder="1" applyAlignment="1" applyProtection="1">
      <alignment horizontal="right"/>
      <protection locked="0"/>
    </xf>
    <xf numFmtId="0" fontId="83" fillId="0" borderId="31" xfId="0" applyNumberFormat="1" applyFont="1" applyFill="1" applyBorder="1" applyAlignment="1" applyProtection="1">
      <alignment horizontal="center"/>
    </xf>
    <xf numFmtId="0" fontId="83" fillId="0" borderId="31" xfId="0" applyNumberFormat="1" applyFont="1" applyBorder="1" applyAlignment="1" applyProtection="1">
      <alignment horizontal="center"/>
    </xf>
    <xf numFmtId="0" fontId="83" fillId="0" borderId="14" xfId="0" applyNumberFormat="1" applyFont="1" applyBorder="1" applyAlignment="1" applyProtection="1">
      <alignment horizontal="center"/>
    </xf>
    <xf numFmtId="2" fontId="83" fillId="0" borderId="31" xfId="0" applyNumberFormat="1" applyFont="1" applyFill="1" applyBorder="1" applyAlignment="1" applyProtection="1">
      <alignment horizontal="center"/>
    </xf>
    <xf numFmtId="0" fontId="83" fillId="0" borderId="13" xfId="0" applyFont="1" applyFill="1" applyBorder="1" applyProtection="1">
      <protection locked="0"/>
    </xf>
    <xf numFmtId="0" fontId="83" fillId="0" borderId="15" xfId="0" applyFont="1" applyFill="1" applyBorder="1" applyProtection="1">
      <protection locked="0"/>
    </xf>
    <xf numFmtId="0" fontId="83" fillId="0" borderId="1" xfId="0" applyFont="1" applyFill="1" applyBorder="1" applyProtection="1">
      <protection locked="0"/>
    </xf>
    <xf numFmtId="0" fontId="83" fillId="0" borderId="27" xfId="0" applyFont="1" applyFill="1" applyBorder="1" applyProtection="1">
      <protection locked="0"/>
    </xf>
    <xf numFmtId="0" fontId="72" fillId="0" borderId="27" xfId="0" applyFont="1" applyFill="1" applyBorder="1" applyProtection="1">
      <protection locked="0"/>
    </xf>
    <xf numFmtId="0" fontId="83" fillId="0" borderId="27" xfId="0" applyFont="1" applyBorder="1" applyProtection="1">
      <protection locked="0"/>
    </xf>
    <xf numFmtId="0" fontId="83" fillId="0" borderId="16" xfId="0" applyFont="1" applyBorder="1" applyProtection="1">
      <protection locked="0"/>
    </xf>
    <xf numFmtId="0" fontId="0" fillId="0" borderId="0" xfId="0" applyFill="1" applyProtection="1">
      <protection locked="0"/>
    </xf>
    <xf numFmtId="0" fontId="0" fillId="0" borderId="0" xfId="0" applyFill="1" applyBorder="1" applyProtection="1">
      <protection locked="0"/>
    </xf>
    <xf numFmtId="0" fontId="0" fillId="0" borderId="18" xfId="0" applyFill="1" applyBorder="1" applyAlignment="1" applyProtection="1">
      <alignment horizontal="center"/>
    </xf>
    <xf numFmtId="0" fontId="0" fillId="0" borderId="0" xfId="0" applyBorder="1" applyProtection="1">
      <protection locked="0"/>
    </xf>
    <xf numFmtId="0" fontId="0" fillId="0" borderId="0" xfId="0" applyProtection="1">
      <protection locked="0"/>
    </xf>
    <xf numFmtId="0" fontId="83" fillId="5" borderId="19" xfId="0" applyFont="1" applyFill="1" applyBorder="1" applyAlignment="1" applyProtection="1">
      <alignment horizontal="centerContinuous"/>
      <protection locked="0"/>
    </xf>
    <xf numFmtId="0" fontId="83" fillId="0" borderId="0" xfId="0" applyFont="1" applyBorder="1" applyAlignment="1" applyProtection="1">
      <alignment horizontal="left"/>
      <protection locked="0"/>
    </xf>
    <xf numFmtId="0" fontId="83" fillId="0" borderId="11" xfId="0" applyFont="1" applyBorder="1" applyAlignment="1" applyProtection="1">
      <alignment horizontal="left"/>
      <protection locked="0"/>
    </xf>
    <xf numFmtId="0" fontId="83" fillId="0" borderId="14" xfId="0" applyFont="1" applyBorder="1" applyAlignment="1" applyProtection="1">
      <alignment horizontal="left"/>
      <protection locked="0"/>
    </xf>
    <xf numFmtId="0" fontId="133" fillId="0" borderId="0" xfId="0" applyFont="1" applyBorder="1" applyProtection="1"/>
    <xf numFmtId="0" fontId="83" fillId="0" borderId="0" xfId="0" applyFont="1" applyBorder="1" applyAlignment="1" applyProtection="1">
      <alignment horizontal="left"/>
    </xf>
    <xf numFmtId="5" fontId="83" fillId="0" borderId="0" xfId="0" applyNumberFormat="1" applyFont="1" applyBorder="1" applyAlignment="1" applyProtection="1">
      <alignment horizontal="left"/>
    </xf>
    <xf numFmtId="0" fontId="0" fillId="0" borderId="14" xfId="0" applyBorder="1" applyProtection="1">
      <protection locked="0"/>
    </xf>
    <xf numFmtId="6" fontId="83" fillId="0" borderId="0" xfId="0" applyNumberFormat="1" applyFont="1" applyBorder="1" applyAlignment="1" applyProtection="1">
      <alignment horizontal="left"/>
    </xf>
    <xf numFmtId="0" fontId="0" fillId="0" borderId="0" xfId="0" quotePrefix="1" applyProtection="1">
      <protection locked="0"/>
    </xf>
    <xf numFmtId="0" fontId="72" fillId="0" borderId="13" xfId="0" applyFont="1" applyFill="1" applyBorder="1" applyProtection="1"/>
    <xf numFmtId="0" fontId="83" fillId="0" borderId="13" xfId="0" applyFont="1" applyBorder="1" applyProtection="1"/>
    <xf numFmtId="2" fontId="83" fillId="0" borderId="0" xfId="0" applyNumberFormat="1" applyFont="1" applyBorder="1" applyAlignment="1" applyProtection="1">
      <alignment horizontal="left"/>
    </xf>
    <xf numFmtId="2" fontId="83" fillId="0" borderId="14" xfId="0" applyNumberFormat="1" applyFont="1" applyBorder="1" applyAlignment="1" applyProtection="1">
      <alignment horizontal="left"/>
      <protection locked="0"/>
    </xf>
    <xf numFmtId="0" fontId="83" fillId="0" borderId="0" xfId="0" applyNumberFormat="1" applyFont="1" applyBorder="1" applyAlignment="1" applyProtection="1">
      <alignment horizontal="left"/>
    </xf>
    <xf numFmtId="169" fontId="83" fillId="0" borderId="0" xfId="0" applyNumberFormat="1" applyFont="1" applyBorder="1" applyAlignment="1" applyProtection="1">
      <alignment horizontal="left"/>
    </xf>
    <xf numFmtId="0" fontId="72" fillId="0" borderId="0" xfId="0" applyFont="1" applyBorder="1" applyAlignment="1" applyProtection="1">
      <alignment horizontal="left"/>
    </xf>
    <xf numFmtId="0" fontId="0" fillId="0" borderId="0" xfId="0" applyProtection="1"/>
    <xf numFmtId="0" fontId="72" fillId="0" borderId="1" xfId="0" applyFont="1" applyBorder="1" applyProtection="1"/>
    <xf numFmtId="0" fontId="83" fillId="0" borderId="1" xfId="0" applyFont="1" applyBorder="1" applyAlignment="1" applyProtection="1">
      <alignment horizontal="left"/>
    </xf>
    <xf numFmtId="0" fontId="0" fillId="0" borderId="16" xfId="0" applyBorder="1" applyProtection="1">
      <protection locked="0"/>
    </xf>
    <xf numFmtId="169" fontId="83" fillId="0" borderId="14" xfId="0" applyNumberFormat="1" applyFont="1" applyBorder="1"/>
    <xf numFmtId="169" fontId="83" fillId="0" borderId="12" xfId="0" applyNumberFormat="1" applyFont="1" applyBorder="1"/>
    <xf numFmtId="0" fontId="133" fillId="25" borderId="0" xfId="0" applyFont="1" applyFill="1" applyBorder="1" applyProtection="1">
      <protection locked="0"/>
    </xf>
    <xf numFmtId="0" fontId="83" fillId="25" borderId="0" xfId="0" applyFont="1" applyFill="1" applyBorder="1" applyAlignment="1" applyProtection="1">
      <alignment horizontal="left"/>
      <protection locked="0"/>
    </xf>
    <xf numFmtId="168" fontId="72" fillId="0" borderId="4" xfId="0" applyNumberFormat="1" applyFont="1" applyBorder="1" applyAlignment="1">
      <alignment horizontal="center"/>
    </xf>
    <xf numFmtId="0" fontId="83" fillId="25" borderId="0" xfId="0" applyFont="1" applyFill="1" applyBorder="1" applyProtection="1">
      <protection locked="0"/>
    </xf>
    <xf numFmtId="0" fontId="28" fillId="26" borderId="0" xfId="0" applyFont="1" applyFill="1" applyBorder="1"/>
    <xf numFmtId="0" fontId="28" fillId="27" borderId="0" xfId="0" applyFont="1" applyFill="1" applyBorder="1"/>
    <xf numFmtId="168" fontId="83" fillId="28" borderId="31" xfId="1" applyNumberFormat="1" applyFont="1" applyFill="1" applyBorder="1" applyProtection="1">
      <protection locked="0"/>
    </xf>
    <xf numFmtId="0" fontId="138" fillId="21" borderId="13" xfId="0" applyFont="1" applyFill="1" applyBorder="1" applyAlignment="1">
      <alignment horizontal="center" vertical="top"/>
    </xf>
    <xf numFmtId="0" fontId="138" fillId="21" borderId="0" xfId="0" applyFont="1" applyFill="1" applyBorder="1" applyAlignment="1">
      <alignment horizontal="center" vertical="top"/>
    </xf>
    <xf numFmtId="0" fontId="138" fillId="21" borderId="14" xfId="0" applyFont="1" applyFill="1" applyBorder="1" applyAlignment="1">
      <alignment horizontal="center" vertical="top"/>
    </xf>
    <xf numFmtId="0" fontId="28" fillId="0" borderId="0" xfId="0" applyFont="1" applyAlignment="1">
      <alignment horizontal="left" vertical="top" wrapText="1"/>
    </xf>
    <xf numFmtId="0" fontId="67" fillId="0" borderId="0" xfId="0" applyFont="1" applyAlignment="1">
      <alignment horizontal="left" vertical="top" wrapText="1"/>
    </xf>
    <xf numFmtId="0" fontId="68" fillId="0" borderId="35" xfId="0" applyFont="1" applyBorder="1" applyAlignment="1">
      <alignment horizontal="left" vertical="top" wrapText="1"/>
    </xf>
    <xf numFmtId="0" fontId="27" fillId="0" borderId="2" xfId="0" applyFont="1" applyBorder="1" applyAlignment="1">
      <alignment horizontal="left" vertical="top" wrapText="1"/>
    </xf>
    <xf numFmtId="0" fontId="68" fillId="0" borderId="0" xfId="0" applyFont="1" applyAlignment="1">
      <alignment horizontal="left" vertical="top" wrapText="1"/>
    </xf>
    <xf numFmtId="0" fontId="27" fillId="0" borderId="0" xfId="0" applyFont="1" applyAlignment="1">
      <alignment horizontal="left" vertical="top" wrapText="1"/>
    </xf>
    <xf numFmtId="0" fontId="139" fillId="21" borderId="13" xfId="3" applyFill="1" applyBorder="1" applyAlignment="1" applyProtection="1">
      <alignment horizontal="center" vertical="top" wrapText="1"/>
    </xf>
    <xf numFmtId="0" fontId="139" fillId="21" borderId="0" xfId="3" applyFill="1" applyBorder="1" applyAlignment="1" applyProtection="1">
      <alignment horizontal="center" vertical="top" wrapText="1"/>
    </xf>
    <xf numFmtId="0" fontId="139" fillId="21" borderId="14" xfId="3" applyFill="1" applyBorder="1" applyAlignment="1" applyProtection="1">
      <alignment horizontal="center" vertical="top" wrapText="1"/>
    </xf>
    <xf numFmtId="0" fontId="27" fillId="0" borderId="35" xfId="0" applyFont="1" applyBorder="1" applyAlignment="1">
      <alignment horizontal="left" vertical="top" wrapText="1"/>
    </xf>
    <xf numFmtId="0" fontId="74" fillId="21" borderId="17" xfId="0" applyFont="1" applyFill="1" applyBorder="1" applyAlignment="1">
      <alignment horizontal="center"/>
    </xf>
    <xf numFmtId="0" fontId="74" fillId="21" borderId="11" xfId="0" applyFont="1" applyFill="1" applyBorder="1" applyAlignment="1">
      <alignment horizontal="center"/>
    </xf>
    <xf numFmtId="0" fontId="74" fillId="21" borderId="12" xfId="0" applyFont="1" applyFill="1" applyBorder="1" applyAlignment="1">
      <alignment horizontal="center"/>
    </xf>
    <xf numFmtId="0" fontId="140" fillId="21" borderId="13" xfId="0" applyFont="1" applyFill="1" applyBorder="1" applyAlignment="1">
      <alignment horizontal="center"/>
    </xf>
    <xf numFmtId="0" fontId="140" fillId="21" borderId="0" xfId="0" applyFont="1" applyFill="1" applyBorder="1" applyAlignment="1">
      <alignment horizontal="center"/>
    </xf>
    <xf numFmtId="0" fontId="140" fillId="21" borderId="14" xfId="0" applyFont="1" applyFill="1" applyBorder="1" applyAlignment="1">
      <alignment horizontal="center"/>
    </xf>
    <xf numFmtId="0" fontId="43" fillId="17" borderId="64" xfId="0" applyFont="1" applyFill="1" applyBorder="1" applyAlignment="1">
      <alignment horizontal="left" vertical="top"/>
    </xf>
    <xf numFmtId="0" fontId="43" fillId="17" borderId="65" xfId="0" applyFont="1" applyFill="1" applyBorder="1" applyAlignment="1">
      <alignment horizontal="left" vertical="top"/>
    </xf>
    <xf numFmtId="0" fontId="75" fillId="17" borderId="66" xfId="0" applyFont="1" applyFill="1" applyBorder="1" applyAlignment="1"/>
    <xf numFmtId="0" fontId="78" fillId="0" borderId="0" xfId="0" applyFont="1" applyAlignment="1">
      <alignment horizontal="center" vertical="center"/>
    </xf>
    <xf numFmtId="0" fontId="139" fillId="21" borderId="15" xfId="3" applyFill="1" applyBorder="1" applyAlignment="1" applyProtection="1">
      <alignment horizontal="center" vertical="top" wrapText="1"/>
    </xf>
    <xf numFmtId="0" fontId="139" fillId="21" borderId="1" xfId="3" applyFill="1" applyBorder="1" applyAlignment="1" applyProtection="1">
      <alignment horizontal="center" vertical="top" wrapText="1"/>
    </xf>
    <xf numFmtId="0" fontId="139" fillId="21" borderId="16" xfId="3" applyFill="1" applyBorder="1" applyAlignment="1" applyProtection="1">
      <alignment horizontal="center" vertical="top" wrapText="1"/>
    </xf>
    <xf numFmtId="0" fontId="30" fillId="21" borderId="13" xfId="0" applyFont="1" applyFill="1" applyBorder="1" applyAlignment="1">
      <alignment horizontal="center" vertical="top" wrapText="1"/>
    </xf>
    <xf numFmtId="0" fontId="30" fillId="21" borderId="0" xfId="0" applyFont="1" applyFill="1" applyBorder="1" applyAlignment="1">
      <alignment horizontal="center" vertical="top" wrapText="1"/>
    </xf>
    <xf numFmtId="0" fontId="30" fillId="21" borderId="14" xfId="0" applyFont="1" applyFill="1" applyBorder="1" applyAlignment="1">
      <alignment horizontal="center" vertical="top" wrapText="1"/>
    </xf>
    <xf numFmtId="0" fontId="30" fillId="21" borderId="13" xfId="3" applyFont="1" applyFill="1" applyBorder="1" applyAlignment="1" applyProtection="1">
      <alignment horizontal="center" vertical="top" wrapText="1"/>
    </xf>
    <xf numFmtId="0" fontId="30" fillId="21" borderId="0" xfId="3" applyFont="1" applyFill="1" applyBorder="1" applyAlignment="1" applyProtection="1">
      <alignment horizontal="center" vertical="top" wrapText="1"/>
    </xf>
    <xf numFmtId="0" fontId="30" fillId="21" borderId="14" xfId="3" applyFont="1" applyFill="1" applyBorder="1" applyAlignment="1" applyProtection="1">
      <alignment horizontal="center" vertical="top" wrapText="1"/>
    </xf>
    <xf numFmtId="0" fontId="27" fillId="21" borderId="4" xfId="0" applyNumberFormat="1" applyFont="1" applyFill="1" applyBorder="1" applyAlignment="1">
      <alignment horizontal="center" vertical="center" wrapText="1"/>
    </xf>
    <xf numFmtId="0" fontId="27" fillId="21" borderId="5" xfId="0" applyNumberFormat="1" applyFont="1" applyFill="1" applyBorder="1" applyAlignment="1">
      <alignment horizontal="center" vertical="center" wrapText="1"/>
    </xf>
    <xf numFmtId="0" fontId="27" fillId="21" borderId="10" xfId="0" applyNumberFormat="1" applyFont="1" applyFill="1" applyBorder="1" applyAlignment="1">
      <alignment horizontal="center" vertical="center" wrapText="1"/>
    </xf>
    <xf numFmtId="0" fontId="72" fillId="0" borderId="0" xfId="0" applyFont="1" applyFill="1" applyAlignment="1">
      <alignment horizontal="left" vertical="top"/>
    </xf>
    <xf numFmtId="0" fontId="0" fillId="0" borderId="7" xfId="0" applyBorder="1" applyAlignment="1">
      <alignment horizontal="left" vertical="top"/>
    </xf>
    <xf numFmtId="0" fontId="0" fillId="0" borderId="8" xfId="0" applyFont="1" applyBorder="1" applyAlignment="1">
      <alignment horizontal="left" vertical="top"/>
    </xf>
    <xf numFmtId="0" fontId="0" fillId="0" borderId="23" xfId="0" applyFont="1" applyBorder="1" applyAlignment="1">
      <alignment horizontal="left" vertical="top"/>
    </xf>
    <xf numFmtId="0" fontId="27" fillId="0" borderId="63" xfId="0" applyFont="1" applyBorder="1" applyAlignment="1">
      <alignment horizontal="left" vertical="top" wrapText="1"/>
    </xf>
    <xf numFmtId="0" fontId="27" fillId="0" borderId="11" xfId="0" applyFont="1" applyBorder="1" applyAlignment="1">
      <alignment horizontal="left" vertical="top" wrapText="1"/>
    </xf>
    <xf numFmtId="0" fontId="28" fillId="0" borderId="6" xfId="0" applyFont="1" applyBorder="1" applyAlignment="1">
      <alignment horizontal="left" vertical="top" wrapText="1"/>
    </xf>
    <xf numFmtId="0" fontId="67" fillId="0" borderId="0" xfId="0" applyFont="1" applyBorder="1" applyAlignment="1">
      <alignment horizontal="left" vertical="top" wrapText="1"/>
    </xf>
    <xf numFmtId="0" fontId="67" fillId="0" borderId="22" xfId="0" applyFont="1" applyBorder="1" applyAlignment="1">
      <alignment horizontal="left" vertical="top" wrapText="1"/>
    </xf>
    <xf numFmtId="0" fontId="67" fillId="0" borderId="6" xfId="0" applyFont="1" applyBorder="1" applyAlignment="1">
      <alignment horizontal="left" vertical="top" wrapText="1"/>
    </xf>
    <xf numFmtId="0" fontId="68" fillId="0" borderId="32" xfId="0" applyFont="1" applyBorder="1" applyAlignment="1">
      <alignment horizontal="left" vertical="center" wrapText="1"/>
    </xf>
    <xf numFmtId="0" fontId="68" fillId="0" borderId="36" xfId="0" applyFont="1" applyBorder="1" applyAlignment="1">
      <alignment horizontal="left" vertical="center" wrapText="1"/>
    </xf>
    <xf numFmtId="0" fontId="68" fillId="0" borderId="34" xfId="0" applyFont="1" applyBorder="1" applyAlignment="1">
      <alignment horizontal="left" vertical="center" wrapText="1"/>
    </xf>
    <xf numFmtId="0" fontId="68" fillId="0" borderId="7" xfId="0" applyFont="1" applyBorder="1" applyAlignment="1">
      <alignment horizontal="left" vertical="top"/>
    </xf>
    <xf numFmtId="0" fontId="68" fillId="0" borderId="8" xfId="0" applyFont="1" applyBorder="1" applyAlignment="1">
      <alignment horizontal="left" vertical="top"/>
    </xf>
    <xf numFmtId="0" fontId="68" fillId="0" borderId="23" xfId="0" applyFont="1" applyBorder="1" applyAlignment="1">
      <alignment horizontal="left" vertical="top"/>
    </xf>
    <xf numFmtId="0" fontId="47" fillId="23" borderId="0" xfId="0" quotePrefix="1" applyFont="1" applyFill="1" applyBorder="1" applyAlignment="1">
      <alignment horizontal="center" vertical="center"/>
    </xf>
    <xf numFmtId="0" fontId="47" fillId="23" borderId="0" xfId="0" applyFont="1" applyFill="1" applyBorder="1" applyAlignment="1">
      <alignment horizontal="center" vertical="center"/>
    </xf>
    <xf numFmtId="0" fontId="69" fillId="0" borderId="0" xfId="0" applyFont="1" applyFill="1" applyBorder="1" applyAlignment="1">
      <alignment horizontal="right"/>
    </xf>
    <xf numFmtId="0" fontId="53" fillId="0" borderId="0" xfId="0" applyFont="1" applyFill="1" applyBorder="1" applyAlignment="1">
      <alignment horizontal="right"/>
    </xf>
    <xf numFmtId="0" fontId="0" fillId="23" borderId="4" xfId="0" applyNumberFormat="1" applyFill="1" applyBorder="1" applyAlignment="1">
      <alignment horizontal="center" vertical="top" wrapText="1"/>
    </xf>
    <xf numFmtId="0" fontId="0" fillId="23" borderId="5" xfId="0" applyFill="1" applyBorder="1" applyAlignment="1">
      <alignment horizontal="center" vertical="top" wrapText="1"/>
    </xf>
    <xf numFmtId="0" fontId="0" fillId="23" borderId="10" xfId="0" applyFill="1" applyBorder="1" applyAlignment="1">
      <alignment horizontal="center" vertical="top" wrapText="1"/>
    </xf>
    <xf numFmtId="0" fontId="0" fillId="23" borderId="6" xfId="0" applyFill="1" applyBorder="1" applyAlignment="1">
      <alignment horizontal="center" vertical="top" wrapText="1"/>
    </xf>
    <xf numFmtId="0" fontId="0" fillId="23" borderId="0" xfId="0" applyFill="1" applyBorder="1" applyAlignment="1">
      <alignment horizontal="center" vertical="top" wrapText="1"/>
    </xf>
    <xf numFmtId="0" fontId="0" fillId="23" borderId="22" xfId="0" applyFill="1" applyBorder="1" applyAlignment="1">
      <alignment horizontal="center" vertical="top" wrapText="1"/>
    </xf>
    <xf numFmtId="0" fontId="0" fillId="23" borderId="7" xfId="0" applyFill="1" applyBorder="1" applyAlignment="1">
      <alignment horizontal="center" vertical="top" wrapText="1"/>
    </xf>
    <xf numFmtId="0" fontId="0" fillId="23" borderId="8" xfId="0" applyFill="1" applyBorder="1" applyAlignment="1">
      <alignment horizontal="center" vertical="top" wrapText="1"/>
    </xf>
    <xf numFmtId="0" fontId="0" fillId="23" borderId="23" xfId="0" applyFill="1" applyBorder="1" applyAlignment="1">
      <alignment horizontal="center" vertical="top" wrapText="1"/>
    </xf>
    <xf numFmtId="0" fontId="8" fillId="5" borderId="0" xfId="0" applyFont="1" applyFill="1" applyAlignment="1">
      <alignment horizontal="center"/>
    </xf>
    <xf numFmtId="0" fontId="127" fillId="5" borderId="63" xfId="0" applyFont="1" applyFill="1" applyBorder="1" applyAlignment="1">
      <alignment horizontal="left" wrapText="1"/>
    </xf>
    <xf numFmtId="0" fontId="127" fillId="5" borderId="6" xfId="0" applyFont="1" applyFill="1" applyBorder="1" applyAlignment="1">
      <alignment horizontal="left" wrapText="1"/>
    </xf>
    <xf numFmtId="1" fontId="37" fillId="20" borderId="4" xfId="0" applyNumberFormat="1" applyFont="1" applyFill="1" applyBorder="1" applyAlignment="1">
      <alignment horizontal="left" wrapText="1"/>
    </xf>
    <xf numFmtId="0" fontId="0" fillId="20" borderId="5" xfId="0" applyFill="1" applyBorder="1" applyAlignment="1">
      <alignment horizontal="left" wrapText="1"/>
    </xf>
    <xf numFmtId="0" fontId="0" fillId="20" borderId="10" xfId="0" applyFill="1" applyBorder="1" applyAlignment="1">
      <alignment horizontal="left" wrapText="1"/>
    </xf>
    <xf numFmtId="0" fontId="0" fillId="20" borderId="6" xfId="0" applyFill="1" applyBorder="1" applyAlignment="1">
      <alignment horizontal="left" wrapText="1"/>
    </xf>
    <xf numFmtId="0" fontId="0" fillId="20" borderId="0" xfId="0" applyFill="1" applyBorder="1" applyAlignment="1">
      <alignment horizontal="left" wrapText="1"/>
    </xf>
    <xf numFmtId="0" fontId="0" fillId="20" borderId="22" xfId="0" applyFill="1" applyBorder="1" applyAlignment="1">
      <alignment horizontal="left" wrapText="1"/>
    </xf>
    <xf numFmtId="0" fontId="0" fillId="20" borderId="7" xfId="0" applyFill="1" applyBorder="1" applyAlignment="1">
      <alignment horizontal="left" wrapText="1"/>
    </xf>
    <xf numFmtId="0" fontId="0" fillId="20" borderId="8" xfId="0" applyFill="1" applyBorder="1" applyAlignment="1">
      <alignment horizontal="left" wrapText="1"/>
    </xf>
    <xf numFmtId="0" fontId="0" fillId="20" borderId="23" xfId="0" applyFill="1" applyBorder="1" applyAlignment="1">
      <alignment horizontal="left" wrapText="1"/>
    </xf>
    <xf numFmtId="0" fontId="53" fillId="0" borderId="11" xfId="0" applyFont="1" applyBorder="1" applyAlignment="1">
      <alignment horizontal="center"/>
    </xf>
    <xf numFmtId="0" fontId="83" fillId="0" borderId="6" xfId="0" applyFont="1" applyBorder="1" applyAlignment="1">
      <alignment wrapText="1"/>
    </xf>
    <xf numFmtId="0" fontId="83" fillId="0" borderId="0" xfId="0" applyFont="1" applyBorder="1" applyAlignment="1">
      <alignment wrapText="1"/>
    </xf>
    <xf numFmtId="0" fontId="83" fillId="0" borderId="22" xfId="0" applyFont="1" applyBorder="1" applyAlignment="1">
      <alignment wrapText="1"/>
    </xf>
    <xf numFmtId="0" fontId="136" fillId="0" borderId="6" xfId="0" applyFont="1" applyFill="1" applyBorder="1" applyAlignment="1">
      <alignment horizontal="left" wrapText="1"/>
    </xf>
    <xf numFmtId="0" fontId="136" fillId="0" borderId="0" xfId="0" applyFont="1" applyFill="1" applyBorder="1" applyAlignment="1">
      <alignment horizontal="left" wrapText="1"/>
    </xf>
    <xf numFmtId="0" fontId="136" fillId="0" borderId="22" xfId="0" applyFont="1" applyFill="1" applyBorder="1" applyAlignment="1">
      <alignment horizontal="left" wrapText="1"/>
    </xf>
    <xf numFmtId="0" fontId="83" fillId="0" borderId="6" xfId="0" applyFont="1" applyFill="1" applyBorder="1" applyAlignment="1">
      <alignment wrapText="1"/>
    </xf>
    <xf numFmtId="0" fontId="28" fillId="0" borderId="0" xfId="0" applyFont="1" applyFill="1" applyBorder="1" applyAlignment="1">
      <alignment wrapText="1"/>
    </xf>
    <xf numFmtId="0" fontId="28" fillId="0" borderId="6" xfId="0" applyFont="1" applyFill="1" applyBorder="1" applyAlignment="1">
      <alignment wrapText="1"/>
    </xf>
    <xf numFmtId="168" fontId="72" fillId="8" borderId="42" xfId="1" applyNumberFormat="1" applyFont="1" applyFill="1" applyBorder="1" applyAlignment="1">
      <alignment horizontal="center" vertical="top" wrapText="1"/>
    </xf>
    <xf numFmtId="168" fontId="72" fillId="8" borderId="31" xfId="1" applyNumberFormat="1" applyFont="1" applyFill="1" applyBorder="1" applyAlignment="1">
      <alignment horizontal="center" vertical="top" wrapText="1"/>
    </xf>
    <xf numFmtId="168" fontId="72" fillId="8" borderId="45" xfId="1" applyNumberFormat="1" applyFont="1" applyFill="1" applyBorder="1" applyAlignment="1">
      <alignment horizontal="center" vertical="top" wrapText="1"/>
    </xf>
    <xf numFmtId="0" fontId="113" fillId="0" borderId="31" xfId="0" applyFont="1" applyBorder="1" applyAlignment="1">
      <alignment horizontal="center" wrapText="1"/>
    </xf>
    <xf numFmtId="0" fontId="82" fillId="0" borderId="45" xfId="0" applyFont="1" applyBorder="1" applyAlignment="1">
      <alignment horizontal="center" wrapText="1"/>
    </xf>
    <xf numFmtId="0" fontId="72" fillId="5" borderId="9" xfId="0" applyFont="1" applyFill="1" applyBorder="1" applyAlignment="1" applyProtection="1">
      <alignment horizontal="center"/>
    </xf>
    <xf numFmtId="0" fontId="72" fillId="5" borderId="2" xfId="0" applyFont="1" applyFill="1" applyBorder="1" applyAlignment="1" applyProtection="1">
      <alignment horizontal="center"/>
    </xf>
    <xf numFmtId="0" fontId="72" fillId="5" borderId="19" xfId="0" applyFont="1" applyFill="1" applyBorder="1" applyAlignment="1" applyProtection="1">
      <alignment horizontal="center"/>
    </xf>
    <xf numFmtId="0" fontId="83" fillId="0" borderId="4" xfId="0" applyFont="1" applyBorder="1" applyAlignment="1">
      <alignment wrapText="1"/>
    </xf>
    <xf numFmtId="0" fontId="83" fillId="0" borderId="5" xfId="0" applyFont="1" applyBorder="1" applyAlignment="1">
      <alignment wrapText="1"/>
    </xf>
    <xf numFmtId="0" fontId="83" fillId="0" borderId="10" xfId="0" applyFont="1" applyBorder="1" applyAlignment="1">
      <alignment wrapText="1"/>
    </xf>
    <xf numFmtId="0" fontId="140" fillId="0" borderId="11" xfId="0" applyFont="1" applyBorder="1" applyAlignment="1" applyProtection="1">
      <alignment horizontal="center" wrapText="1"/>
      <protection locked="0"/>
    </xf>
    <xf numFmtId="0" fontId="140" fillId="0" borderId="0" xfId="0" applyFont="1" applyBorder="1" applyAlignment="1" applyProtection="1">
      <alignment horizontal="center" wrapText="1"/>
      <protection locked="0"/>
    </xf>
    <xf numFmtId="0" fontId="140" fillId="0" borderId="11" xfId="0" applyFont="1" applyFill="1" applyBorder="1" applyAlignment="1" applyProtection="1">
      <alignment horizontal="center" wrapText="1"/>
      <protection locked="0"/>
    </xf>
    <xf numFmtId="0" fontId="140" fillId="0" borderId="1" xfId="0" applyFont="1" applyFill="1" applyBorder="1" applyAlignment="1" applyProtection="1">
      <alignment horizontal="center" wrapText="1"/>
      <protection locked="0"/>
    </xf>
    <xf numFmtId="0" fontId="140" fillId="0" borderId="0" xfId="0" applyFont="1" applyFill="1" applyBorder="1" applyAlignment="1" applyProtection="1">
      <alignment horizontal="center" wrapText="1"/>
      <protection locked="0"/>
    </xf>
    <xf numFmtId="4" fontId="48" fillId="5" borderId="1" xfId="0" applyNumberFormat="1" applyFont="1" applyFill="1" applyBorder="1" applyAlignment="1">
      <alignment horizontal="center"/>
    </xf>
    <xf numFmtId="4" fontId="48" fillId="0" borderId="17" xfId="0" applyNumberFormat="1" applyFont="1" applyBorder="1" applyAlignment="1">
      <alignment horizontal="center"/>
    </xf>
    <xf numFmtId="4" fontId="48" fillId="0" borderId="11" xfId="0" applyNumberFormat="1" applyFont="1" applyBorder="1" applyAlignment="1">
      <alignment horizontal="center"/>
    </xf>
    <xf numFmtId="4" fontId="48" fillId="0" borderId="12" xfId="0" applyNumberFormat="1" applyFont="1" applyBorder="1" applyAlignment="1">
      <alignment horizontal="center"/>
    </xf>
    <xf numFmtId="0" fontId="9" fillId="5" borderId="1" xfId="0" applyFont="1" applyFill="1" applyBorder="1" applyAlignment="1">
      <alignment horizontal="center"/>
    </xf>
  </cellXfs>
  <cellStyles count="6">
    <cellStyle name="Comma" xfId="1" builtinId="3"/>
    <cellStyle name="Comma 2" xfId="2" xr:uid="{00000000-0005-0000-0000-000001000000}"/>
    <cellStyle name="Hyperlink" xfId="3" builtinId="8"/>
    <cellStyle name="Normal" xfId="0" builtinId="0"/>
    <cellStyle name="Normal 2" xfId="4" xr:uid="{00000000-0005-0000-0000-000004000000}"/>
    <cellStyle name="Percent" xfId="5" builtinId="5"/>
  </cellStyles>
  <dxfs count="32">
    <dxf>
      <fill>
        <patternFill>
          <bgColor theme="6" tint="0.59996337778862885"/>
        </patternFill>
      </fill>
    </dxf>
    <dxf>
      <fill>
        <patternFill>
          <bgColor theme="6" tint="0.59996337778862885"/>
        </patternFill>
      </fill>
    </dxf>
    <dxf>
      <fill>
        <patternFill>
          <bgColor theme="0" tint="-0.24994659260841701"/>
        </patternFill>
      </fill>
    </dxf>
    <dxf>
      <fill>
        <patternFill>
          <bgColor theme="0" tint="-0.24994659260841701"/>
        </patternFill>
      </fill>
    </dxf>
    <dxf>
      <fill>
        <patternFill>
          <bgColor rgb="FFFFFF99"/>
        </patternFill>
      </fill>
    </dxf>
    <dxf>
      <fill>
        <patternFill>
          <bgColor theme="6" tint="0.59996337778862885"/>
        </patternFill>
      </fill>
    </dxf>
    <dxf>
      <fill>
        <patternFill>
          <bgColor theme="6" tint="0.59996337778862885"/>
        </patternFill>
      </fill>
    </dxf>
    <dxf>
      <fill>
        <patternFill>
          <bgColor theme="0" tint="-0.24994659260841701"/>
        </patternFill>
      </fill>
    </dxf>
    <dxf>
      <fill>
        <patternFill>
          <bgColor theme="6" tint="0.59996337778862885"/>
        </patternFill>
      </fill>
    </dxf>
    <dxf>
      <fill>
        <patternFill>
          <bgColor theme="6"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59996337778862885"/>
        </patternFill>
      </fill>
    </dxf>
    <dxf>
      <fill>
        <patternFill>
          <bgColor theme="0" tint="-0.24994659260841701"/>
        </patternFill>
      </fill>
    </dxf>
    <dxf>
      <fill>
        <patternFill>
          <bgColor theme="6" tint="0.59996337778862885"/>
        </patternFill>
      </fill>
    </dxf>
    <dxf>
      <fill>
        <patternFill>
          <bgColor theme="0" tint="-0.24994659260841701"/>
        </patternFill>
      </fill>
    </dxf>
    <dxf>
      <fill>
        <patternFill>
          <bgColor theme="0" tint="-0.24994659260841701"/>
        </patternFill>
      </fill>
    </dxf>
    <dxf>
      <fill>
        <patternFill>
          <bgColor theme="6" tint="0.59996337778862885"/>
        </patternFill>
      </fill>
    </dxf>
    <dxf>
      <fill>
        <patternFill>
          <bgColor theme="0" tint="-0.24994659260841701"/>
        </patternFill>
      </fill>
    </dxf>
    <dxf>
      <fill>
        <patternFill>
          <bgColor theme="0" tint="-0.24994659260841701"/>
        </patternFill>
      </fill>
    </dxf>
    <dxf>
      <fill>
        <patternFill>
          <bgColor theme="6"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1499679555650502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creenaustralia.gov.au/producer_offset" TargetMode="External"/><Relationship Id="rId2" Type="http://schemas.openxmlformats.org/officeDocument/2006/relationships/hyperlink" Target="http://www.screenaustralia.gov.au/funding/other/ProducerEquity.aspx" TargetMode="External"/><Relationship Id="rId1" Type="http://schemas.openxmlformats.org/officeDocument/2006/relationships/hyperlink" Target="http://www.screenaustralia.gov.au/producer_offs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0"/>
  </sheetPr>
  <dimension ref="A1:J67"/>
  <sheetViews>
    <sheetView workbookViewId="0">
      <selection activeCell="C4" sqref="C4"/>
    </sheetView>
  </sheetViews>
  <sheetFormatPr defaultColWidth="9.1796875" defaultRowHeight="12.5"/>
  <cols>
    <col min="1" max="1" width="3.81640625" style="87" customWidth="1"/>
    <col min="2" max="2" width="6.453125" style="87" customWidth="1"/>
    <col min="3" max="3" width="105.54296875" style="87" customWidth="1"/>
    <col min="4" max="4" width="10.1796875" style="87" customWidth="1"/>
    <col min="5" max="16384" width="9.1796875" style="87"/>
  </cols>
  <sheetData>
    <row r="1" spans="1:3" ht="23">
      <c r="A1" s="1061"/>
      <c r="B1" s="1062"/>
      <c r="C1" s="1063"/>
    </row>
    <row r="2" spans="1:3" s="389" customFormat="1" ht="27" customHeight="1">
      <c r="A2" s="1048" t="s">
        <v>1240</v>
      </c>
      <c r="B2" s="1049"/>
      <c r="C2" s="1050"/>
    </row>
    <row r="3" spans="1:3" ht="13">
      <c r="A3" s="1064" t="s">
        <v>1343</v>
      </c>
      <c r="B3" s="1065"/>
      <c r="C3" s="1066"/>
    </row>
    <row r="4" spans="1:3" s="389" customFormat="1" ht="27" customHeight="1">
      <c r="A4" s="753" t="s">
        <v>1241</v>
      </c>
      <c r="B4" s="754"/>
      <c r="C4" s="755"/>
    </row>
    <row r="5" spans="1:3" s="389" customFormat="1" ht="33" customHeight="1">
      <c r="A5" s="1074" t="s">
        <v>1346</v>
      </c>
      <c r="B5" s="1075"/>
      <c r="C5" s="1076"/>
    </row>
    <row r="6" spans="1:3" s="389" customFormat="1" ht="25.5" customHeight="1">
      <c r="A6" s="1057" t="s">
        <v>1272</v>
      </c>
      <c r="B6" s="1058"/>
      <c r="C6" s="1059"/>
    </row>
    <row r="7" spans="1:3" s="389" customFormat="1" ht="17.25" customHeight="1">
      <c r="A7" s="1077" t="s">
        <v>1267</v>
      </c>
      <c r="B7" s="1078"/>
      <c r="C7" s="1079"/>
    </row>
    <row r="8" spans="1:3" s="389" customFormat="1" ht="27" customHeight="1">
      <c r="A8" s="1071" t="s">
        <v>1268</v>
      </c>
      <c r="B8" s="1072"/>
      <c r="C8" s="1073"/>
    </row>
    <row r="9" spans="1:3" ht="13" thickBot="1"/>
    <row r="10" spans="1:3" s="381" customFormat="1" ht="60" customHeight="1">
      <c r="A10" s="1080" t="s">
        <v>1269</v>
      </c>
      <c r="B10" s="1081"/>
      <c r="C10" s="1082"/>
    </row>
    <row r="11" spans="1:3" s="381" customFormat="1" ht="15" customHeight="1">
      <c r="A11" s="1057" t="s">
        <v>1266</v>
      </c>
      <c r="B11" s="1058"/>
      <c r="C11" s="1059"/>
    </row>
    <row r="12" spans="1:3" s="381" customFormat="1" ht="13.5" customHeight="1" thickBot="1">
      <c r="A12" s="756"/>
      <c r="B12" s="757"/>
      <c r="C12" s="758"/>
    </row>
    <row r="13" spans="1:3" s="91" customFormat="1" ht="66" customHeight="1">
      <c r="A13" s="1070" t="s">
        <v>112</v>
      </c>
      <c r="B13" s="1070"/>
      <c r="C13" s="1070"/>
    </row>
    <row r="14" spans="1:3" s="381" customFormat="1" ht="22.5" customHeight="1">
      <c r="A14" s="1055" t="s">
        <v>864</v>
      </c>
      <c r="B14" s="1055"/>
      <c r="C14" s="1055"/>
    </row>
    <row r="15" spans="1:3" s="381" customFormat="1" ht="9.75" customHeight="1">
      <c r="A15" s="391"/>
      <c r="B15" s="391"/>
      <c r="C15" s="391"/>
    </row>
    <row r="16" spans="1:3" s="333" customFormat="1" ht="45.75" customHeight="1">
      <c r="A16" s="1056" t="s">
        <v>1257</v>
      </c>
      <c r="B16" s="1055"/>
      <c r="C16" s="1055"/>
    </row>
    <row r="17" spans="1:10" s="333" customFormat="1" ht="27" customHeight="1" thickBot="1">
      <c r="A17" s="1055" t="s">
        <v>861</v>
      </c>
      <c r="B17" s="1055"/>
      <c r="C17" s="1055"/>
    </row>
    <row r="18" spans="1:10" ht="13.5" customHeight="1" thickTop="1">
      <c r="A18" s="1067" t="s">
        <v>143</v>
      </c>
      <c r="B18" s="1068"/>
      <c r="C18" s="1069"/>
    </row>
    <row r="19" spans="1:10" ht="78.75" customHeight="1" thickBot="1">
      <c r="A19" s="612"/>
      <c r="B19" s="613"/>
      <c r="C19" s="614" t="s">
        <v>1068</v>
      </c>
    </row>
    <row r="20" spans="1:10" s="392" customFormat="1" ht="40.5" customHeight="1" thickTop="1">
      <c r="A20" s="395" t="s">
        <v>863</v>
      </c>
      <c r="B20" s="395"/>
      <c r="C20" s="393"/>
      <c r="J20" s="392" t="s">
        <v>1185</v>
      </c>
    </row>
    <row r="21" spans="1:10" s="390" customFormat="1" ht="36.75" customHeight="1">
      <c r="A21" s="1051" t="s">
        <v>1245</v>
      </c>
      <c r="B21" s="1052"/>
      <c r="C21" s="1052"/>
    </row>
    <row r="22" spans="1:10" s="333" customFormat="1" ht="36" customHeight="1">
      <c r="A22" s="1052" t="s">
        <v>954</v>
      </c>
      <c r="B22" s="1052"/>
      <c r="C22" s="1052"/>
    </row>
    <row r="23" spans="1:10" s="333" customFormat="1" ht="24.75" customHeight="1">
      <c r="A23" s="1052" t="s">
        <v>955</v>
      </c>
      <c r="B23" s="1052"/>
      <c r="C23" s="1052"/>
    </row>
    <row r="24" spans="1:10" s="333" customFormat="1" ht="36" customHeight="1">
      <c r="A24" s="1052" t="s">
        <v>956</v>
      </c>
      <c r="B24" s="1052"/>
      <c r="C24" s="1052"/>
    </row>
    <row r="25" spans="1:10" s="333" customFormat="1" ht="23.25" customHeight="1">
      <c r="A25" s="1052" t="s">
        <v>890</v>
      </c>
      <c r="B25" s="1052"/>
      <c r="C25" s="1052"/>
    </row>
    <row r="26" spans="1:10" s="380" customFormat="1" ht="26.25" customHeight="1">
      <c r="A26" s="1051" t="s">
        <v>1263</v>
      </c>
      <c r="B26" s="1052"/>
      <c r="C26" s="1052"/>
    </row>
    <row r="27" spans="1:10" s="380" customFormat="1" ht="36" customHeight="1">
      <c r="A27" s="1051" t="s">
        <v>1253</v>
      </c>
      <c r="B27" s="1052"/>
      <c r="C27" s="1052"/>
    </row>
    <row r="28" spans="1:10" s="380" customFormat="1" ht="24.75" customHeight="1">
      <c r="A28" s="381" t="s">
        <v>862</v>
      </c>
      <c r="B28" s="381"/>
      <c r="C28" s="388"/>
    </row>
    <row r="29" spans="1:10" ht="36.75" customHeight="1">
      <c r="A29" s="1051" t="s">
        <v>1254</v>
      </c>
      <c r="B29" s="1052"/>
      <c r="C29" s="1052"/>
    </row>
    <row r="30" spans="1:10" s="408" customFormat="1" ht="40.5" customHeight="1">
      <c r="A30" s="407" t="s">
        <v>953</v>
      </c>
      <c r="B30" s="407"/>
    </row>
    <row r="31" spans="1:10" s="381" customFormat="1" ht="12.75" customHeight="1">
      <c r="A31" s="404">
        <v>1</v>
      </c>
      <c r="B31" s="1056" t="s">
        <v>1246</v>
      </c>
      <c r="C31" s="1055"/>
    </row>
    <row r="32" spans="1:10" s="381" customFormat="1" ht="13">
      <c r="A32" s="391"/>
      <c r="B32" s="391"/>
      <c r="C32" s="394" t="s">
        <v>1247</v>
      </c>
    </row>
    <row r="33" spans="1:3" s="381" customFormat="1" ht="36" customHeight="1">
      <c r="A33" s="405"/>
      <c r="B33" s="1051" t="s">
        <v>1248</v>
      </c>
      <c r="C33" s="1051"/>
    </row>
    <row r="34" spans="1:3" ht="34.5" customHeight="1">
      <c r="A34" s="404">
        <v>2</v>
      </c>
      <c r="B34" s="1056" t="s">
        <v>1258</v>
      </c>
      <c r="C34" s="1055"/>
    </row>
    <row r="35" spans="1:3" s="406" customFormat="1" ht="30" customHeight="1">
      <c r="A35" s="404">
        <v>3</v>
      </c>
      <c r="B35" s="1056" t="s">
        <v>1259</v>
      </c>
      <c r="C35" s="1055"/>
    </row>
    <row r="36" spans="1:3" s="406" customFormat="1" ht="21" customHeight="1">
      <c r="A36" s="404">
        <v>4</v>
      </c>
      <c r="B36" s="746" t="s">
        <v>1260</v>
      </c>
    </row>
    <row r="37" spans="1:3" ht="43.5" customHeight="1">
      <c r="A37" s="404">
        <v>5</v>
      </c>
      <c r="B37" s="1055" t="s">
        <v>985</v>
      </c>
      <c r="C37" s="1055"/>
    </row>
    <row r="38" spans="1:3" ht="13.5" customHeight="1" thickBot="1">
      <c r="A38" s="251"/>
      <c r="B38" s="251"/>
      <c r="C38" s="88"/>
    </row>
    <row r="39" spans="1:3" ht="13.5" customHeight="1">
      <c r="A39" s="740" t="s">
        <v>1255</v>
      </c>
      <c r="B39" s="409"/>
      <c r="C39" s="102"/>
    </row>
    <row r="40" spans="1:3" ht="13.5" customHeight="1">
      <c r="A40" s="410"/>
      <c r="B40" s="396"/>
      <c r="C40" s="411" t="s">
        <v>986</v>
      </c>
    </row>
    <row r="41" spans="1:3" ht="13.5" customHeight="1">
      <c r="A41" s="410"/>
      <c r="B41" s="397"/>
      <c r="C41" s="741" t="s">
        <v>1244</v>
      </c>
    </row>
    <row r="42" spans="1:3" ht="13.5" customHeight="1">
      <c r="A42" s="410"/>
      <c r="B42" s="398"/>
      <c r="C42" s="411" t="s">
        <v>930</v>
      </c>
    </row>
    <row r="43" spans="1:3" ht="13.5" customHeight="1">
      <c r="A43" s="410"/>
      <c r="B43" s="399"/>
      <c r="C43" s="412" t="s">
        <v>931</v>
      </c>
    </row>
    <row r="44" spans="1:3" ht="13.5" customHeight="1">
      <c r="A44" s="410"/>
      <c r="B44" s="1045"/>
      <c r="C44" s="741" t="s">
        <v>1341</v>
      </c>
    </row>
    <row r="45" spans="1:3" ht="13.5" customHeight="1">
      <c r="A45" s="410"/>
      <c r="B45" s="1046"/>
      <c r="C45" s="741" t="s">
        <v>1342</v>
      </c>
    </row>
    <row r="46" spans="1:3" ht="13.5" customHeight="1">
      <c r="A46" s="410"/>
      <c r="B46" s="400"/>
      <c r="C46" s="411" t="s">
        <v>932</v>
      </c>
    </row>
    <row r="47" spans="1:3" ht="13.5" customHeight="1" thickBot="1">
      <c r="A47" s="413"/>
      <c r="B47" s="414"/>
      <c r="C47" s="415" t="s">
        <v>1256</v>
      </c>
    </row>
    <row r="48" spans="1:3" s="172" customFormat="1" ht="25.5" customHeight="1" thickBot="1">
      <c r="A48" s="148"/>
      <c r="B48" s="148"/>
    </row>
    <row r="49" spans="1:4" s="408" customFormat="1" ht="36.75" customHeight="1">
      <c r="A49" s="418" t="s">
        <v>785</v>
      </c>
      <c r="B49" s="419"/>
      <c r="C49" s="417"/>
    </row>
    <row r="50" spans="1:4" ht="74.25" customHeight="1">
      <c r="A50" s="1053" t="s">
        <v>933</v>
      </c>
      <c r="B50" s="1054"/>
      <c r="C50" s="420" t="s">
        <v>898</v>
      </c>
    </row>
    <row r="51" spans="1:4" ht="45.75" customHeight="1">
      <c r="A51" s="1060" t="s">
        <v>297</v>
      </c>
      <c r="B51" s="1054"/>
      <c r="C51" s="420" t="s">
        <v>428</v>
      </c>
    </row>
    <row r="52" spans="1:4" ht="60" customHeight="1">
      <c r="A52" s="1053" t="s">
        <v>934</v>
      </c>
      <c r="B52" s="1054"/>
      <c r="C52" s="742" t="s">
        <v>1276</v>
      </c>
    </row>
    <row r="53" spans="1:4" ht="75" customHeight="1">
      <c r="A53" s="1087" t="s">
        <v>153</v>
      </c>
      <c r="B53" s="1088"/>
      <c r="C53" s="421" t="s">
        <v>1016</v>
      </c>
    </row>
    <row r="54" spans="1:4" ht="74.25" customHeight="1">
      <c r="A54" s="173"/>
      <c r="B54" s="401"/>
      <c r="C54" s="422" t="s">
        <v>783</v>
      </c>
    </row>
    <row r="55" spans="1:4" ht="13.5" thickBot="1">
      <c r="A55" s="174" t="s">
        <v>107</v>
      </c>
      <c r="B55" s="402"/>
      <c r="C55" s="423" t="s">
        <v>784</v>
      </c>
      <c r="D55" s="172"/>
    </row>
    <row r="56" spans="1:4" ht="18" customHeight="1" thickBot="1">
      <c r="A56" s="425"/>
      <c r="B56" s="425"/>
      <c r="C56" s="426"/>
      <c r="D56" s="172"/>
    </row>
    <row r="57" spans="1:4" ht="28.5" customHeight="1" thickBot="1">
      <c r="A57" s="1093" t="s">
        <v>926</v>
      </c>
      <c r="B57" s="1094"/>
      <c r="C57" s="1095"/>
      <c r="D57" s="172"/>
    </row>
    <row r="58" spans="1:4" ht="18" customHeight="1" thickBot="1"/>
    <row r="59" spans="1:4" s="408" customFormat="1" ht="36.75" customHeight="1">
      <c r="A59" s="418" t="s">
        <v>897</v>
      </c>
      <c r="B59" s="416"/>
      <c r="C59" s="417"/>
    </row>
    <row r="60" spans="1:4" ht="49.5" customHeight="1">
      <c r="A60" s="1089" t="s">
        <v>1243</v>
      </c>
      <c r="B60" s="1090"/>
      <c r="C60" s="1091"/>
    </row>
    <row r="61" spans="1:4" ht="35.25" customHeight="1">
      <c r="A61" s="1092" t="s">
        <v>866</v>
      </c>
      <c r="B61" s="1090"/>
      <c r="C61" s="1091"/>
    </row>
    <row r="62" spans="1:4" s="380" customFormat="1" ht="18.75" customHeight="1" thickBot="1">
      <c r="A62" s="1096" t="s">
        <v>827</v>
      </c>
      <c r="B62" s="1097"/>
      <c r="C62" s="1098"/>
    </row>
    <row r="63" spans="1:4" ht="13.5" customHeight="1" thickBot="1"/>
    <row r="64" spans="1:4" ht="29.25" customHeight="1">
      <c r="A64" s="418" t="s">
        <v>545</v>
      </c>
      <c r="B64" s="403"/>
      <c r="C64" s="295"/>
    </row>
    <row r="65" spans="1:3" ht="13.5" customHeight="1">
      <c r="A65" s="428" t="s">
        <v>1261</v>
      </c>
      <c r="B65" s="427"/>
      <c r="C65" s="424"/>
    </row>
    <row r="66" spans="1:3" ht="22.5" customHeight="1" thickBot="1">
      <c r="A66" s="1084" t="s">
        <v>1264</v>
      </c>
      <c r="B66" s="1085"/>
      <c r="C66" s="1086"/>
    </row>
    <row r="67" spans="1:3" s="387" customFormat="1" ht="11.5">
      <c r="A67" s="1083"/>
      <c r="B67" s="1083"/>
      <c r="C67" s="1083"/>
    </row>
  </sheetData>
  <mergeCells count="37">
    <mergeCell ref="A67:C67"/>
    <mergeCell ref="A66:C66"/>
    <mergeCell ref="A52:B52"/>
    <mergeCell ref="A53:B53"/>
    <mergeCell ref="A60:C60"/>
    <mergeCell ref="A61:C61"/>
    <mergeCell ref="A57:C57"/>
    <mergeCell ref="A62:C62"/>
    <mergeCell ref="A51:B51"/>
    <mergeCell ref="B33:C33"/>
    <mergeCell ref="A24:C24"/>
    <mergeCell ref="A1:C1"/>
    <mergeCell ref="A3:C3"/>
    <mergeCell ref="A18:C18"/>
    <mergeCell ref="A16:C16"/>
    <mergeCell ref="A13:C13"/>
    <mergeCell ref="A8:C8"/>
    <mergeCell ref="A6:C6"/>
    <mergeCell ref="A17:C17"/>
    <mergeCell ref="A5:C5"/>
    <mergeCell ref="A7:C7"/>
    <mergeCell ref="A10:C10"/>
    <mergeCell ref="A23:C23"/>
    <mergeCell ref="A29:C29"/>
    <mergeCell ref="A2:C2"/>
    <mergeCell ref="A27:C27"/>
    <mergeCell ref="A50:B50"/>
    <mergeCell ref="B37:C37"/>
    <mergeCell ref="B34:C34"/>
    <mergeCell ref="B35:C35"/>
    <mergeCell ref="A11:C11"/>
    <mergeCell ref="A14:C14"/>
    <mergeCell ref="A21:C21"/>
    <mergeCell ref="A25:C25"/>
    <mergeCell ref="A22:C22"/>
    <mergeCell ref="B31:C31"/>
    <mergeCell ref="A26:C26"/>
  </mergeCells>
  <phoneticPr fontId="0" type="noConversion"/>
  <hyperlinks>
    <hyperlink ref="A6:C6" r:id="rId1" display="www.screenaustralia.gov.au/producer_offset" xr:uid="{00000000-0004-0000-0000-000000000000}"/>
    <hyperlink ref="A8:C8" r:id="rId2" display="www.screenaustralia.gov.au/Producer_Equity" xr:uid="{00000000-0004-0000-0000-000001000000}"/>
    <hyperlink ref="A11:C11" r:id="rId3" display="www.screenaustralia.gov.au/producer_offset" xr:uid="{00000000-0004-0000-0000-000002000000}"/>
  </hyperlinks>
  <pageMargins left="0.31496062992125984" right="0.27559055118110237" top="0.51181102362204722" bottom="0.59055118110236227" header="0.51181102362204722" footer="0.51181102362204722"/>
  <pageSetup paperSize="9" scale="70" orientation="portrait" horizontalDpi="360" verticalDpi="360"/>
  <headerFooter alignWithMargins="0">
    <oddFooter>&amp;C&amp;F</oddFooter>
  </headerFooter>
  <rowBreaks count="2" manualBreakCount="2">
    <brk id="29" max="2" man="1"/>
    <brk id="58"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22"/>
    <pageSetUpPr fitToPage="1"/>
  </sheetPr>
  <dimension ref="A1:P78"/>
  <sheetViews>
    <sheetView workbookViewId="0"/>
  </sheetViews>
  <sheetFormatPr defaultColWidth="9.1796875" defaultRowHeight="15.5"/>
  <cols>
    <col min="1" max="1" width="1.7265625" style="20" customWidth="1"/>
    <col min="2" max="2" width="0.453125" style="24" customWidth="1"/>
    <col min="3" max="3" width="23.1796875" style="22" customWidth="1"/>
    <col min="4" max="4" width="21.1796875" style="22" customWidth="1"/>
    <col min="5" max="5" width="4.81640625" style="20" customWidth="1"/>
    <col min="6" max="6" width="8.7265625" style="20" customWidth="1"/>
    <col min="7" max="7" width="5.81640625" style="20" customWidth="1"/>
    <col min="8" max="8" width="8.7265625" style="20" customWidth="1"/>
    <col min="9" max="9" width="6" style="20" customWidth="1"/>
    <col min="10" max="10" width="5.7265625" style="23" customWidth="1"/>
    <col min="11" max="11" width="5.54296875" style="20" customWidth="1"/>
    <col min="12" max="12" width="12.7265625" style="20" customWidth="1"/>
    <col min="13" max="13" width="1.54296875" customWidth="1"/>
    <col min="14" max="14" width="5.7265625" style="47" hidden="1" customWidth="1"/>
    <col min="15" max="15" width="9.1796875" style="47" hidden="1" customWidth="1"/>
    <col min="16" max="18" width="0" style="20" hidden="1" customWidth="1"/>
    <col min="19" max="16384" width="9.1796875" style="20"/>
  </cols>
  <sheetData>
    <row r="1" spans="1:16" ht="9" customHeight="1" thickBot="1">
      <c r="A1" s="65"/>
      <c r="B1" s="66"/>
      <c r="C1" s="67"/>
      <c r="D1" s="67"/>
      <c r="E1" s="65"/>
      <c r="F1" s="65"/>
      <c r="G1" s="65"/>
      <c r="H1" s="65"/>
      <c r="I1" s="65"/>
      <c r="J1" s="68"/>
      <c r="K1" s="65"/>
      <c r="L1" s="65"/>
      <c r="M1" s="69"/>
    </row>
    <row r="2" spans="1:16">
      <c r="A2" s="65"/>
      <c r="B2" s="49"/>
      <c r="C2" s="731"/>
      <c r="D2" s="50"/>
      <c r="E2" s="51"/>
      <c r="F2" s="51"/>
      <c r="G2" s="51"/>
      <c r="H2" s="51"/>
      <c r="I2" s="51"/>
      <c r="J2" s="52"/>
      <c r="K2" s="51"/>
      <c r="L2" s="284"/>
      <c r="M2" s="71"/>
    </row>
    <row r="3" spans="1:16" s="79" customFormat="1" ht="27" customHeight="1">
      <c r="A3" s="73"/>
      <c r="B3" s="74"/>
      <c r="C3" s="75" t="s">
        <v>227</v>
      </c>
      <c r="D3" s="1099" t="s">
        <v>1339</v>
      </c>
      <c r="E3" s="1100"/>
      <c r="F3" s="1100"/>
      <c r="G3" s="76"/>
      <c r="H3" s="76"/>
      <c r="I3" s="76"/>
      <c r="J3" s="77"/>
      <c r="K3" s="76"/>
      <c r="L3" s="285"/>
      <c r="M3" s="78"/>
      <c r="N3" s="132"/>
      <c r="O3" s="135" t="s">
        <v>87</v>
      </c>
      <c r="P3" s="134"/>
    </row>
    <row r="4" spans="1:16" ht="28.5" customHeight="1">
      <c r="A4" s="65"/>
      <c r="B4" s="53"/>
      <c r="C4" s="242" t="s">
        <v>1144</v>
      </c>
      <c r="D4" s="56" t="s">
        <v>1242</v>
      </c>
      <c r="E4" s="54"/>
      <c r="F4" s="54"/>
      <c r="G4" s="54"/>
      <c r="H4" s="54"/>
      <c r="I4" s="54"/>
      <c r="J4" s="55"/>
      <c r="K4" s="54"/>
      <c r="L4" s="286"/>
      <c r="M4" s="71"/>
    </row>
    <row r="5" spans="1:16" ht="15" customHeight="1" thickBot="1">
      <c r="A5" s="65"/>
      <c r="B5" s="53"/>
      <c r="C5" s="59"/>
      <c r="D5" s="239" t="s">
        <v>496</v>
      </c>
      <c r="E5" s="297"/>
      <c r="F5" s="54"/>
      <c r="G5" s="54"/>
      <c r="H5" s="54"/>
      <c r="I5" s="54"/>
      <c r="J5" s="55"/>
      <c r="K5" s="54"/>
      <c r="L5" s="286"/>
      <c r="M5" s="71"/>
    </row>
    <row r="6" spans="1:16" s="381" customFormat="1" ht="22.5" customHeight="1">
      <c r="A6" s="65"/>
      <c r="B6" s="652"/>
      <c r="C6" s="1103" t="s">
        <v>1204</v>
      </c>
      <c r="D6" s="1104"/>
      <c r="E6" s="1104"/>
      <c r="F6" s="1104"/>
      <c r="G6" s="1104"/>
      <c r="H6" s="1104"/>
      <c r="I6" s="1104"/>
      <c r="J6" s="1104"/>
      <c r="K6" s="1104"/>
      <c r="L6" s="1105"/>
      <c r="M6" s="71"/>
    </row>
    <row r="7" spans="1:16" s="381" customFormat="1" ht="22.5" customHeight="1">
      <c r="A7" s="65"/>
      <c r="B7" s="652"/>
      <c r="C7" s="1106"/>
      <c r="D7" s="1107"/>
      <c r="E7" s="1107"/>
      <c r="F7" s="1107"/>
      <c r="G7" s="1107"/>
      <c r="H7" s="1107"/>
      <c r="I7" s="1107"/>
      <c r="J7" s="1107"/>
      <c r="K7" s="1107"/>
      <c r="L7" s="1108"/>
      <c r="M7" s="71"/>
    </row>
    <row r="8" spans="1:16" s="381" customFormat="1" ht="22.5" customHeight="1" thickBot="1">
      <c r="A8" s="65"/>
      <c r="B8" s="652"/>
      <c r="C8" s="1109"/>
      <c r="D8" s="1110"/>
      <c r="E8" s="1110"/>
      <c r="F8" s="1110"/>
      <c r="G8" s="1110"/>
      <c r="H8" s="1110"/>
      <c r="I8" s="1110"/>
      <c r="J8" s="1110"/>
      <c r="K8" s="1110"/>
      <c r="L8" s="1111"/>
      <c r="M8" s="71"/>
    </row>
    <row r="9" spans="1:16">
      <c r="A9" s="65"/>
      <c r="B9" s="53"/>
      <c r="C9" s="242" t="s">
        <v>228</v>
      </c>
      <c r="D9" s="56"/>
      <c r="E9" s="54"/>
      <c r="F9" s="54"/>
      <c r="G9" s="54"/>
      <c r="H9" s="54"/>
      <c r="I9" s="54"/>
      <c r="J9" s="55"/>
      <c r="K9" s="54"/>
      <c r="L9" s="286"/>
      <c r="M9" s="71"/>
    </row>
    <row r="10" spans="1:16" ht="13">
      <c r="A10" s="65"/>
      <c r="B10" s="53"/>
      <c r="C10" s="334" t="s">
        <v>229</v>
      </c>
      <c r="D10" s="59"/>
      <c r="E10" s="54"/>
      <c r="F10" s="54" t="s">
        <v>230</v>
      </c>
      <c r="G10" s="54"/>
      <c r="H10" s="54"/>
      <c r="I10" s="54"/>
      <c r="J10" s="55"/>
      <c r="K10" s="54"/>
      <c r="L10" s="286"/>
      <c r="M10" s="71"/>
    </row>
    <row r="11" spans="1:16" ht="13">
      <c r="A11" s="65"/>
      <c r="B11" s="53"/>
      <c r="C11" s="334" t="s">
        <v>1146</v>
      </c>
      <c r="D11" s="297"/>
      <c r="E11" s="54"/>
      <c r="F11" s="54" t="s">
        <v>1147</v>
      </c>
      <c r="G11" s="54"/>
      <c r="H11" s="54"/>
      <c r="I11" s="54" t="s">
        <v>234</v>
      </c>
      <c r="J11" s="55"/>
      <c r="K11" s="54"/>
      <c r="L11" s="286"/>
      <c r="M11" s="71"/>
    </row>
    <row r="12" spans="1:16" ht="13">
      <c r="A12" s="65"/>
      <c r="B12" s="53"/>
      <c r="C12" s="59"/>
      <c r="D12" s="59"/>
      <c r="E12" s="54"/>
      <c r="F12" s="54" t="s">
        <v>235</v>
      </c>
      <c r="G12" s="54"/>
      <c r="H12" s="54"/>
      <c r="I12" s="54"/>
      <c r="J12" s="55"/>
      <c r="K12" s="54"/>
      <c r="L12" s="286"/>
      <c r="M12" s="71"/>
    </row>
    <row r="13" spans="1:16" ht="13">
      <c r="A13" s="65"/>
      <c r="B13" s="53"/>
      <c r="C13" s="59"/>
      <c r="D13" s="59"/>
      <c r="E13" s="54"/>
      <c r="F13" s="54"/>
      <c r="G13" s="54"/>
      <c r="H13" s="54"/>
      <c r="I13" s="54"/>
      <c r="J13" s="55"/>
      <c r="K13" s="54"/>
      <c r="L13" s="286"/>
      <c r="M13" s="71"/>
    </row>
    <row r="14" spans="1:16" ht="13">
      <c r="A14" s="65"/>
      <c r="B14" s="53"/>
      <c r="C14" s="92" t="s">
        <v>282</v>
      </c>
      <c r="D14" s="335"/>
      <c r="E14" s="54"/>
      <c r="F14" s="54"/>
      <c r="G14" s="54"/>
      <c r="H14" s="54"/>
      <c r="I14" s="54"/>
      <c r="J14" s="55"/>
      <c r="K14" s="54"/>
      <c r="L14" s="286"/>
      <c r="M14" s="71"/>
    </row>
    <row r="15" spans="1:16" ht="13">
      <c r="A15" s="65"/>
      <c r="B15" s="53"/>
      <c r="C15" s="92" t="s">
        <v>283</v>
      </c>
      <c r="D15" s="335"/>
      <c r="E15" s="54"/>
      <c r="F15" s="54"/>
      <c r="G15" s="54"/>
      <c r="H15" s="54"/>
      <c r="I15" s="54"/>
      <c r="J15" s="55"/>
      <c r="K15" s="54"/>
      <c r="L15" s="286"/>
      <c r="M15" s="71"/>
    </row>
    <row r="16" spans="1:16" ht="13">
      <c r="A16" s="65"/>
      <c r="B16" s="53"/>
      <c r="C16" s="92" t="s">
        <v>75</v>
      </c>
      <c r="D16" s="335"/>
      <c r="E16" s="54"/>
      <c r="F16" s="54"/>
      <c r="G16" s="54"/>
      <c r="H16" s="54"/>
      <c r="I16" s="54"/>
      <c r="J16" s="55"/>
      <c r="K16" s="54"/>
      <c r="L16" s="286"/>
      <c r="M16" s="71"/>
    </row>
    <row r="17" spans="1:15" ht="13">
      <c r="A17" s="65"/>
      <c r="B17" s="53"/>
      <c r="C17" s="92" t="s">
        <v>76</v>
      </c>
      <c r="D17" s="335"/>
      <c r="E17" s="54"/>
      <c r="F17" s="54"/>
      <c r="G17" s="54"/>
      <c r="H17" s="54"/>
      <c r="I17" s="54"/>
      <c r="J17" s="55"/>
      <c r="K17" s="54"/>
      <c r="L17" s="286"/>
      <c r="M17" s="71"/>
    </row>
    <row r="18" spans="1:15" ht="13">
      <c r="A18" s="65"/>
      <c r="B18" s="53"/>
      <c r="C18" s="92" t="s">
        <v>52</v>
      </c>
      <c r="D18" s="59"/>
      <c r="E18" s="54"/>
      <c r="F18" s="54"/>
      <c r="G18" s="54"/>
      <c r="H18" s="54"/>
      <c r="I18" s="54"/>
      <c r="J18" s="55"/>
      <c r="K18" s="54"/>
      <c r="L18" s="286"/>
      <c r="M18" s="71"/>
    </row>
    <row r="19" spans="1:15" ht="12.75" customHeight="1">
      <c r="A19" s="65"/>
      <c r="B19" s="53"/>
      <c r="C19" s="57"/>
      <c r="D19" s="57"/>
      <c r="E19" s="54"/>
      <c r="F19" s="54"/>
      <c r="G19" s="54"/>
      <c r="H19" s="54"/>
      <c r="I19" s="54"/>
      <c r="J19" s="55"/>
      <c r="K19" s="54"/>
      <c r="L19" s="286"/>
      <c r="M19" s="71"/>
    </row>
    <row r="20" spans="1:15" ht="12.75" customHeight="1">
      <c r="A20" s="65"/>
      <c r="B20" s="53"/>
      <c r="C20" s="242" t="s">
        <v>689</v>
      </c>
      <c r="D20" s="57"/>
      <c r="E20" s="54"/>
      <c r="F20" s="54"/>
      <c r="G20" s="54"/>
      <c r="H20" s="54"/>
      <c r="I20" s="54"/>
      <c r="J20" s="55"/>
      <c r="K20" s="54"/>
      <c r="L20" s="286"/>
      <c r="M20" s="71"/>
    </row>
    <row r="21" spans="1:15" s="21" customFormat="1" ht="12.75" customHeight="1">
      <c r="A21" s="70"/>
      <c r="B21" s="58"/>
      <c r="C21" s="92" t="s">
        <v>1145</v>
      </c>
      <c r="D21" s="296"/>
      <c r="E21" s="59"/>
      <c r="F21" s="59"/>
      <c r="G21" s="54"/>
      <c r="H21" s="59"/>
      <c r="I21" s="59"/>
      <c r="J21" s="60"/>
      <c r="K21" s="59"/>
      <c r="L21" s="287"/>
      <c r="M21" s="72"/>
      <c r="N21" s="48"/>
      <c r="O21" s="48"/>
    </row>
    <row r="22" spans="1:15" ht="12.75" customHeight="1">
      <c r="A22" s="65"/>
      <c r="B22" s="53"/>
      <c r="C22" s="240" t="s">
        <v>140</v>
      </c>
      <c r="D22" s="57"/>
      <c r="E22" s="54"/>
      <c r="F22" s="54"/>
      <c r="G22" s="54"/>
      <c r="H22" s="54"/>
      <c r="I22" s="54"/>
      <c r="J22" s="55"/>
      <c r="K22" s="54"/>
      <c r="L22" s="286"/>
      <c r="M22" s="71"/>
    </row>
    <row r="23" spans="1:15" ht="12.75" customHeight="1">
      <c r="A23" s="65"/>
      <c r="B23" s="53"/>
      <c r="C23" s="240" t="s">
        <v>493</v>
      </c>
      <c r="D23" s="57"/>
      <c r="E23" s="54"/>
      <c r="F23" s="54"/>
      <c r="G23" s="54"/>
      <c r="H23" s="54"/>
      <c r="I23" s="54"/>
      <c r="J23" s="55"/>
      <c r="K23" s="54"/>
      <c r="L23" s="286"/>
      <c r="M23" s="71"/>
    </row>
    <row r="24" spans="1:15" ht="12.75" customHeight="1">
      <c r="A24" s="65"/>
      <c r="B24" s="53"/>
      <c r="C24" s="240" t="s">
        <v>494</v>
      </c>
      <c r="D24" s="57"/>
      <c r="E24" s="54"/>
      <c r="F24" s="54"/>
      <c r="G24" s="54"/>
      <c r="H24" s="54"/>
      <c r="I24" s="54"/>
      <c r="J24" s="55"/>
      <c r="K24" s="54"/>
      <c r="L24" s="286"/>
      <c r="M24" s="71"/>
    </row>
    <row r="25" spans="1:15" ht="12.75" customHeight="1">
      <c r="A25" s="65"/>
      <c r="B25" s="53"/>
      <c r="C25" s="92" t="s">
        <v>949</v>
      </c>
      <c r="D25" s="56"/>
      <c r="E25" s="54"/>
      <c r="F25" s="54"/>
      <c r="G25" s="54"/>
      <c r="H25" s="54"/>
      <c r="I25" s="54"/>
      <c r="J25" s="55"/>
      <c r="K25" s="54"/>
      <c r="L25" s="286"/>
      <c r="M25" s="71"/>
    </row>
    <row r="26" spans="1:15" ht="12.75" customHeight="1">
      <c r="A26" s="65"/>
      <c r="B26" s="53"/>
      <c r="C26" s="92"/>
      <c r="D26" s="56"/>
      <c r="E26" s="54"/>
      <c r="F26" s="54"/>
      <c r="G26" s="54"/>
      <c r="H26" s="54"/>
      <c r="I26" s="54"/>
      <c r="J26" s="55"/>
      <c r="K26" s="54"/>
      <c r="L26" s="286"/>
      <c r="M26" s="71"/>
    </row>
    <row r="27" spans="1:15" ht="12.75" customHeight="1">
      <c r="A27" s="65"/>
      <c r="B27" s="53"/>
      <c r="C27" s="242" t="s">
        <v>495</v>
      </c>
      <c r="D27" s="56"/>
      <c r="E27" s="54"/>
      <c r="F27" s="54"/>
      <c r="G27" s="54"/>
      <c r="H27" s="54"/>
      <c r="I27" s="54"/>
      <c r="J27" s="55"/>
      <c r="K27" s="54"/>
      <c r="L27" s="286"/>
      <c r="M27" s="71"/>
    </row>
    <row r="28" spans="1:15" ht="13">
      <c r="A28" s="65"/>
      <c r="B28" s="53"/>
      <c r="C28" s="244" t="s">
        <v>288</v>
      </c>
      <c r="D28" s="59"/>
      <c r="E28" s="298" t="s">
        <v>284</v>
      </c>
      <c r="F28" s="299"/>
      <c r="G28" s="298" t="s">
        <v>285</v>
      </c>
      <c r="H28" s="299"/>
      <c r="I28" s="298" t="s">
        <v>286</v>
      </c>
      <c r="J28" s="300">
        <v>0</v>
      </c>
      <c r="K28" s="298" t="s">
        <v>287</v>
      </c>
      <c r="L28" s="301"/>
      <c r="M28" s="71"/>
    </row>
    <row r="29" spans="1:15" ht="13">
      <c r="A29" s="65"/>
      <c r="B29" s="53"/>
      <c r="C29" s="244" t="s">
        <v>1079</v>
      </c>
      <c r="D29" s="54" t="s">
        <v>296</v>
      </c>
      <c r="E29" s="298" t="s">
        <v>284</v>
      </c>
      <c r="F29" s="299"/>
      <c r="G29" s="298" t="s">
        <v>285</v>
      </c>
      <c r="H29" s="299"/>
      <c r="I29" s="298" t="s">
        <v>286</v>
      </c>
      <c r="J29" s="300">
        <v>0</v>
      </c>
      <c r="K29" s="298" t="s">
        <v>287</v>
      </c>
      <c r="L29" s="301"/>
      <c r="M29" s="71"/>
      <c r="N29" s="283">
        <f>J29+L29*0.2</f>
        <v>0</v>
      </c>
      <c r="O29" s="47" t="s">
        <v>1180</v>
      </c>
    </row>
    <row r="30" spans="1:15" ht="13">
      <c r="A30" s="65"/>
      <c r="B30" s="53"/>
      <c r="C30" s="244" t="s">
        <v>446</v>
      </c>
      <c r="D30" s="59"/>
      <c r="E30" s="298"/>
      <c r="F30" s="61"/>
      <c r="G30" s="298"/>
      <c r="H30" s="299"/>
      <c r="I30" s="298"/>
      <c r="J30" s="300"/>
      <c r="K30" s="298"/>
      <c r="L30" s="301"/>
      <c r="M30" s="71"/>
      <c r="O30" s="47" t="s">
        <v>1179</v>
      </c>
    </row>
    <row r="31" spans="1:15" ht="13">
      <c r="A31" s="65"/>
      <c r="B31" s="53"/>
      <c r="C31" s="244" t="s">
        <v>336</v>
      </c>
      <c r="D31" s="59"/>
      <c r="E31" s="298" t="s">
        <v>284</v>
      </c>
      <c r="F31" s="299"/>
      <c r="G31" s="298" t="s">
        <v>285</v>
      </c>
      <c r="H31" s="299"/>
      <c r="I31" s="298" t="s">
        <v>286</v>
      </c>
      <c r="J31" s="300">
        <v>0</v>
      </c>
      <c r="K31" s="298" t="s">
        <v>287</v>
      </c>
      <c r="L31" s="301"/>
      <c r="M31" s="71"/>
    </row>
    <row r="32" spans="1:15" ht="13">
      <c r="A32" s="65"/>
      <c r="B32" s="53"/>
      <c r="C32" s="59"/>
      <c r="D32" s="59"/>
      <c r="E32" s="54"/>
      <c r="F32" s="61"/>
      <c r="G32" s="54"/>
      <c r="H32" s="61"/>
      <c r="I32" s="54"/>
      <c r="J32" s="55"/>
      <c r="K32" s="54"/>
      <c r="L32" s="286"/>
      <c r="M32" s="71"/>
    </row>
    <row r="33" spans="1:13" ht="13">
      <c r="A33" s="65"/>
      <c r="B33" s="53"/>
      <c r="C33" s="242" t="s">
        <v>139</v>
      </c>
      <c r="D33" s="59"/>
      <c r="E33" s="54"/>
      <c r="F33" s="61"/>
      <c r="G33" s="54"/>
      <c r="H33" s="61"/>
      <c r="I33" s="54"/>
      <c r="J33" s="55"/>
      <c r="K33" s="54"/>
      <c r="L33" s="286"/>
      <c r="M33" s="71"/>
    </row>
    <row r="34" spans="1:13" ht="13">
      <c r="A34" s="65"/>
      <c r="B34" s="53"/>
      <c r="C34" s="244" t="s">
        <v>223</v>
      </c>
      <c r="D34" s="248"/>
      <c r="E34" s="298" t="s">
        <v>1080</v>
      </c>
      <c r="F34" s="299"/>
      <c r="G34" s="298" t="s">
        <v>471</v>
      </c>
      <c r="H34" s="299"/>
      <c r="I34" s="298" t="s">
        <v>286</v>
      </c>
      <c r="J34" s="302"/>
      <c r="K34" s="298" t="s">
        <v>287</v>
      </c>
      <c r="L34" s="303"/>
      <c r="M34" s="71"/>
    </row>
    <row r="35" spans="1:13" ht="13">
      <c r="A35" s="65"/>
      <c r="B35" s="53"/>
      <c r="C35" s="244" t="s">
        <v>214</v>
      </c>
      <c r="D35" s="249"/>
      <c r="E35" s="298" t="s">
        <v>1080</v>
      </c>
      <c r="F35" s="299"/>
      <c r="G35" s="298" t="s">
        <v>471</v>
      </c>
      <c r="H35" s="299"/>
      <c r="I35" s="298" t="s">
        <v>286</v>
      </c>
      <c r="J35" s="302"/>
      <c r="K35" s="298" t="s">
        <v>287</v>
      </c>
      <c r="L35" s="303"/>
      <c r="M35" s="71"/>
    </row>
    <row r="36" spans="1:13" ht="13">
      <c r="A36" s="65"/>
      <c r="B36" s="53"/>
      <c r="C36" s="244" t="s">
        <v>318</v>
      </c>
      <c r="D36" s="249"/>
      <c r="E36" s="298" t="s">
        <v>1080</v>
      </c>
      <c r="F36" s="299"/>
      <c r="G36" s="298" t="s">
        <v>471</v>
      </c>
      <c r="H36" s="299"/>
      <c r="I36" s="298" t="s">
        <v>286</v>
      </c>
      <c r="J36" s="302"/>
      <c r="K36" s="298" t="s">
        <v>287</v>
      </c>
      <c r="L36" s="303"/>
      <c r="M36" s="71"/>
    </row>
    <row r="37" spans="1:13" ht="13">
      <c r="A37" s="65"/>
      <c r="B37" s="53"/>
      <c r="C37" s="244" t="s">
        <v>319</v>
      </c>
      <c r="D37" s="249"/>
      <c r="E37" s="298" t="s">
        <v>1080</v>
      </c>
      <c r="F37" s="299"/>
      <c r="G37" s="298" t="s">
        <v>471</v>
      </c>
      <c r="H37" s="299"/>
      <c r="I37" s="298" t="s">
        <v>286</v>
      </c>
      <c r="J37" s="302"/>
      <c r="K37" s="298" t="s">
        <v>287</v>
      </c>
      <c r="L37" s="303"/>
      <c r="M37" s="71"/>
    </row>
    <row r="38" spans="1:13" ht="13">
      <c r="A38" s="65"/>
      <c r="B38" s="53"/>
      <c r="C38" s="244" t="s">
        <v>320</v>
      </c>
      <c r="D38" s="249"/>
      <c r="E38" s="298" t="s">
        <v>1080</v>
      </c>
      <c r="F38" s="299"/>
      <c r="G38" s="298" t="s">
        <v>471</v>
      </c>
      <c r="H38" s="299"/>
      <c r="I38" s="298" t="s">
        <v>286</v>
      </c>
      <c r="J38" s="302"/>
      <c r="K38" s="298" t="s">
        <v>287</v>
      </c>
      <c r="L38" s="303"/>
      <c r="M38" s="71"/>
    </row>
    <row r="39" spans="1:13" ht="13">
      <c r="A39" s="65"/>
      <c r="B39" s="53"/>
      <c r="C39" s="244"/>
      <c r="D39" s="59"/>
      <c r="E39" s="298"/>
      <c r="F39" s="299"/>
      <c r="G39" s="298"/>
      <c r="H39" s="299"/>
      <c r="I39" s="298"/>
      <c r="J39" s="302"/>
      <c r="K39" s="298"/>
      <c r="L39" s="303"/>
      <c r="M39" s="71"/>
    </row>
    <row r="40" spans="1:13" ht="13">
      <c r="A40" s="65"/>
      <c r="B40" s="53"/>
      <c r="C40" s="379" t="s">
        <v>1060</v>
      </c>
      <c r="D40" s="59"/>
      <c r="E40" s="298"/>
      <c r="F40" s="299"/>
      <c r="G40" s="298"/>
      <c r="H40" s="299"/>
      <c r="I40" s="298"/>
      <c r="J40" s="302"/>
      <c r="K40" s="298"/>
      <c r="L40" s="303"/>
      <c r="M40" s="71"/>
    </row>
    <row r="41" spans="1:13" ht="13">
      <c r="A41" s="65"/>
      <c r="B41" s="53"/>
      <c r="C41" s="334" t="s">
        <v>992</v>
      </c>
      <c r="D41" s="59"/>
      <c r="E41" s="298"/>
      <c r="F41" s="299"/>
      <c r="G41" s="298"/>
      <c r="H41" s="299"/>
      <c r="I41" s="298"/>
      <c r="J41" s="302"/>
      <c r="K41" s="298"/>
      <c r="L41" s="303"/>
      <c r="M41" s="71"/>
    </row>
    <row r="42" spans="1:13" ht="13">
      <c r="A42" s="65"/>
      <c r="B42" s="53"/>
      <c r="C42" s="334" t="s">
        <v>1058</v>
      </c>
      <c r="D42" s="59"/>
      <c r="E42" s="298"/>
      <c r="F42" s="299"/>
      <c r="G42" s="298"/>
      <c r="H42" s="299"/>
      <c r="I42" s="298"/>
      <c r="J42" s="302"/>
      <c r="K42" s="298"/>
      <c r="L42" s="303"/>
      <c r="M42" s="71"/>
    </row>
    <row r="43" spans="1:13" ht="13">
      <c r="A43" s="65"/>
      <c r="B43" s="53"/>
      <c r="C43" s="334" t="s">
        <v>1059</v>
      </c>
      <c r="D43" s="59"/>
      <c r="E43" s="298"/>
      <c r="F43" s="299"/>
      <c r="G43" s="298"/>
      <c r="H43" s="299"/>
      <c r="I43" s="298"/>
      <c r="J43" s="302"/>
      <c r="K43" s="298"/>
      <c r="L43" s="303"/>
      <c r="M43" s="71"/>
    </row>
    <row r="44" spans="1:13" ht="13">
      <c r="A44" s="65"/>
      <c r="B44" s="53"/>
      <c r="C44" s="59"/>
      <c r="D44" s="59"/>
      <c r="E44" s="54"/>
      <c r="F44" s="61"/>
      <c r="G44" s="54"/>
      <c r="H44" s="61"/>
      <c r="I44" s="54"/>
      <c r="J44" s="55"/>
      <c r="K44" s="54"/>
      <c r="L44" s="286"/>
      <c r="M44" s="71"/>
    </row>
    <row r="45" spans="1:13" ht="13">
      <c r="A45" s="65"/>
      <c r="B45" s="53"/>
      <c r="C45" s="242" t="s">
        <v>508</v>
      </c>
      <c r="D45" s="59"/>
      <c r="E45" s="54"/>
      <c r="F45" s="54"/>
      <c r="G45" s="54"/>
      <c r="H45" s="54"/>
      <c r="I45" s="54"/>
      <c r="J45" s="55"/>
      <c r="K45" s="54"/>
      <c r="L45" s="286"/>
      <c r="M45" s="71"/>
    </row>
    <row r="46" spans="1:13" ht="13">
      <c r="A46" s="65"/>
      <c r="B46" s="53"/>
      <c r="C46" s="244" t="s">
        <v>541</v>
      </c>
      <c r="D46" s="59" t="s">
        <v>21</v>
      </c>
      <c r="E46" s="304" t="s">
        <v>542</v>
      </c>
      <c r="F46" s="160" t="s">
        <v>1117</v>
      </c>
      <c r="G46" s="54"/>
      <c r="H46" s="54"/>
      <c r="I46" s="54"/>
      <c r="J46" s="55"/>
      <c r="K46" s="54"/>
      <c r="L46" s="286"/>
      <c r="M46" s="71"/>
    </row>
    <row r="47" spans="1:13" ht="13">
      <c r="A47" s="65"/>
      <c r="B47" s="53"/>
      <c r="C47" s="244" t="s">
        <v>82</v>
      </c>
      <c r="D47" s="59" t="s">
        <v>22</v>
      </c>
      <c r="E47" s="304" t="s">
        <v>542</v>
      </c>
      <c r="F47" s="160" t="s">
        <v>176</v>
      </c>
      <c r="G47" s="54"/>
      <c r="H47" s="54"/>
      <c r="I47" s="54"/>
      <c r="J47" s="55"/>
      <c r="K47" s="54"/>
      <c r="L47" s="286"/>
      <c r="M47" s="71"/>
    </row>
    <row r="48" spans="1:13" ht="13">
      <c r="A48" s="65"/>
      <c r="B48" s="53"/>
      <c r="C48" s="256" t="s">
        <v>106</v>
      </c>
      <c r="D48" s="20"/>
      <c r="E48" s="305" t="s">
        <v>542</v>
      </c>
      <c r="F48" s="160"/>
      <c r="G48" s="54"/>
      <c r="H48" s="54"/>
      <c r="I48" s="54"/>
      <c r="J48" s="55"/>
      <c r="K48" s="54"/>
      <c r="L48" s="286"/>
      <c r="M48" s="71"/>
    </row>
    <row r="49" spans="1:13" ht="13">
      <c r="A49" s="65"/>
      <c r="B49" s="53"/>
      <c r="C49" s="244" t="s">
        <v>691</v>
      </c>
      <c r="D49" s="59" t="s">
        <v>21</v>
      </c>
      <c r="E49" s="304" t="s">
        <v>542</v>
      </c>
      <c r="F49" s="160" t="s">
        <v>1116</v>
      </c>
      <c r="G49" s="54"/>
      <c r="H49" s="54"/>
      <c r="I49" s="54"/>
      <c r="J49" s="55"/>
      <c r="K49" s="54"/>
      <c r="L49" s="286"/>
      <c r="M49" s="71"/>
    </row>
    <row r="50" spans="1:13" ht="13">
      <c r="A50" s="65"/>
      <c r="B50" s="53"/>
      <c r="C50" s="59"/>
      <c r="D50" s="59"/>
      <c r="E50" s="54"/>
      <c r="F50" s="54"/>
      <c r="G50" s="54"/>
      <c r="H50" s="54"/>
      <c r="I50" s="54"/>
      <c r="J50" s="55"/>
      <c r="K50" s="54"/>
      <c r="L50" s="286"/>
      <c r="M50" s="71"/>
    </row>
    <row r="51" spans="1:13" ht="13">
      <c r="A51" s="65"/>
      <c r="B51" s="53"/>
      <c r="C51" s="242" t="s">
        <v>539</v>
      </c>
      <c r="D51" s="59"/>
      <c r="E51" s="54"/>
      <c r="F51" s="54"/>
      <c r="G51" s="54"/>
      <c r="H51" s="54"/>
      <c r="I51" s="54"/>
      <c r="J51" s="55"/>
      <c r="K51" s="54"/>
      <c r="L51" s="286"/>
      <c r="M51" s="71"/>
    </row>
    <row r="52" spans="1:13" ht="13">
      <c r="A52" s="65"/>
      <c r="B52" s="53"/>
      <c r="C52" s="1101" t="s">
        <v>1031</v>
      </c>
      <c r="D52" s="1101"/>
      <c r="E52" s="306"/>
      <c r="F52" s="54" t="s">
        <v>456</v>
      </c>
      <c r="G52" s="133"/>
      <c r="H52" s="54"/>
      <c r="I52" s="54"/>
      <c r="J52" s="55"/>
      <c r="K52" s="54"/>
      <c r="L52" s="286"/>
      <c r="M52" s="71"/>
    </row>
    <row r="53" spans="1:13" ht="13">
      <c r="A53" s="65"/>
      <c r="B53" s="53"/>
      <c r="C53" s="1102" t="s">
        <v>53</v>
      </c>
      <c r="D53" s="1102"/>
      <c r="E53" s="54" t="s">
        <v>20</v>
      </c>
      <c r="F53" s="306"/>
      <c r="G53" s="246"/>
      <c r="H53" s="245"/>
      <c r="I53" s="245"/>
      <c r="J53" s="247"/>
      <c r="K53" s="245"/>
      <c r="L53" s="289"/>
      <c r="M53" s="71"/>
    </row>
    <row r="54" spans="1:13" ht="13">
      <c r="A54" s="65"/>
      <c r="B54" s="53"/>
      <c r="C54" s="1101" t="s">
        <v>1032</v>
      </c>
      <c r="D54" s="1101"/>
      <c r="E54" s="54" t="s">
        <v>20</v>
      </c>
      <c r="F54" s="306"/>
      <c r="G54" s="246"/>
      <c r="H54" s="245"/>
      <c r="I54" s="245"/>
      <c r="J54" s="247"/>
      <c r="K54" s="245"/>
      <c r="L54" s="289"/>
      <c r="M54" s="71"/>
    </row>
    <row r="55" spans="1:13" ht="13">
      <c r="A55" s="65"/>
      <c r="B55" s="53"/>
      <c r="C55" s="241"/>
      <c r="D55" s="59"/>
      <c r="E55" s="54"/>
      <c r="F55" s="54"/>
      <c r="G55" s="133"/>
      <c r="H55" s="54"/>
      <c r="I55" s="54"/>
      <c r="J55" s="55"/>
      <c r="K55" s="54"/>
      <c r="L55" s="286"/>
      <c r="M55" s="71"/>
    </row>
    <row r="56" spans="1:13" ht="13">
      <c r="A56" s="65"/>
      <c r="B56" s="53"/>
      <c r="C56" s="242" t="s">
        <v>50</v>
      </c>
      <c r="D56" s="59"/>
      <c r="E56" s="54"/>
      <c r="F56" s="54"/>
      <c r="G56" s="54"/>
      <c r="H56" s="54"/>
      <c r="I56" s="54"/>
      <c r="J56" s="55"/>
      <c r="K56" s="54"/>
      <c r="L56" s="286"/>
      <c r="M56" s="71"/>
    </row>
    <row r="57" spans="1:13" ht="13">
      <c r="A57" s="65"/>
      <c r="B57" s="53"/>
      <c r="C57" s="244" t="s">
        <v>457</v>
      </c>
      <c r="D57" s="59"/>
      <c r="E57" s="54" t="s">
        <v>302</v>
      </c>
      <c r="F57" s="54"/>
      <c r="G57" s="54"/>
      <c r="H57" s="54"/>
      <c r="I57" s="54"/>
      <c r="J57" s="55"/>
      <c r="K57" s="54"/>
      <c r="L57" s="286"/>
      <c r="M57" s="71"/>
    </row>
    <row r="58" spans="1:13" ht="13">
      <c r="A58" s="65"/>
      <c r="B58" s="53"/>
      <c r="C58" s="244" t="s">
        <v>458</v>
      </c>
      <c r="D58" s="59"/>
      <c r="E58" s="54" t="s">
        <v>302</v>
      </c>
      <c r="F58" s="54"/>
      <c r="G58" s="54"/>
      <c r="H58" s="54"/>
      <c r="I58" s="54"/>
      <c r="J58" s="55"/>
      <c r="K58" s="54"/>
      <c r="L58" s="286"/>
      <c r="M58" s="71"/>
    </row>
    <row r="59" spans="1:13" ht="13">
      <c r="A59" s="65"/>
      <c r="B59" s="53"/>
      <c r="C59" s="59"/>
      <c r="D59" s="59"/>
      <c r="E59" s="54"/>
      <c r="F59" s="54"/>
      <c r="G59" s="54"/>
      <c r="H59" s="54"/>
      <c r="I59" s="54"/>
      <c r="J59" s="55"/>
      <c r="K59" s="54"/>
      <c r="L59" s="286"/>
      <c r="M59" s="71"/>
    </row>
    <row r="60" spans="1:13" ht="13">
      <c r="A60" s="65"/>
      <c r="B60" s="53"/>
      <c r="C60" s="242" t="s">
        <v>317</v>
      </c>
      <c r="D60" s="59"/>
      <c r="E60" s="54"/>
      <c r="F60" s="54"/>
      <c r="G60" s="54"/>
      <c r="H60" s="54"/>
      <c r="I60" s="54"/>
      <c r="J60" s="55"/>
      <c r="K60" s="54"/>
      <c r="L60" s="286"/>
      <c r="M60" s="71"/>
    </row>
    <row r="61" spans="1:13" ht="13">
      <c r="A61" s="65"/>
      <c r="B61" s="53"/>
      <c r="C61" s="244" t="s">
        <v>321</v>
      </c>
      <c r="D61" s="297"/>
      <c r="E61" s="54"/>
      <c r="F61" s="307">
        <v>0</v>
      </c>
      <c r="G61" s="54"/>
      <c r="H61" s="54"/>
      <c r="I61" s="54"/>
      <c r="J61" s="55"/>
      <c r="K61" s="54"/>
      <c r="L61" s="286"/>
      <c r="M61" s="71"/>
    </row>
    <row r="62" spans="1:13" ht="13">
      <c r="A62" s="65"/>
      <c r="B62" s="53"/>
      <c r="C62" s="244" t="s">
        <v>322</v>
      </c>
      <c r="D62" s="297"/>
      <c r="E62" s="54"/>
      <c r="F62" s="307">
        <v>0</v>
      </c>
      <c r="G62" s="54"/>
      <c r="H62" s="54"/>
      <c r="I62" s="54"/>
      <c r="J62" s="55"/>
      <c r="K62" s="54"/>
      <c r="L62" s="286"/>
      <c r="M62" s="71"/>
    </row>
    <row r="63" spans="1:13" ht="13">
      <c r="A63" s="65"/>
      <c r="B63" s="53"/>
      <c r="C63" s="244" t="s">
        <v>621</v>
      </c>
      <c r="D63" s="297"/>
      <c r="E63" s="54"/>
      <c r="F63" s="307">
        <v>0</v>
      </c>
      <c r="G63" s="54"/>
      <c r="H63" s="54"/>
      <c r="I63" s="54"/>
      <c r="J63" s="55"/>
      <c r="K63" s="54"/>
      <c r="L63" s="286"/>
      <c r="M63" s="71"/>
    </row>
    <row r="64" spans="1:13" ht="13">
      <c r="A64" s="65"/>
      <c r="B64" s="53"/>
      <c r="C64" s="92"/>
      <c r="D64" s="308" t="s">
        <v>141</v>
      </c>
      <c r="E64" s="309"/>
      <c r="F64" s="310">
        <f>SUM(F61:F63)</f>
        <v>0</v>
      </c>
      <c r="G64" s="54"/>
      <c r="H64" s="54"/>
      <c r="I64" s="54"/>
      <c r="J64" s="55"/>
      <c r="K64" s="54"/>
      <c r="L64" s="286"/>
      <c r="M64" s="71"/>
    </row>
    <row r="65" spans="1:15" ht="13">
      <c r="A65" s="65"/>
      <c r="B65" s="53"/>
      <c r="C65" s="59"/>
      <c r="D65" s="59"/>
      <c r="E65" s="54"/>
      <c r="F65" s="54"/>
      <c r="G65" s="54"/>
      <c r="H65" s="54"/>
      <c r="I65" s="54"/>
      <c r="J65" s="55"/>
      <c r="K65" s="54"/>
      <c r="L65" s="286"/>
      <c r="M65" s="71"/>
    </row>
    <row r="66" spans="1:15" ht="13">
      <c r="A66" s="65"/>
      <c r="B66" s="53"/>
      <c r="C66" s="242" t="s">
        <v>205</v>
      </c>
      <c r="D66" s="92"/>
      <c r="E66" s="54"/>
      <c r="G66" s="59" t="s">
        <v>1118</v>
      </c>
      <c r="I66" s="54"/>
      <c r="J66" s="55"/>
      <c r="K66" s="54"/>
      <c r="L66" s="286"/>
      <c r="M66" s="71"/>
    </row>
    <row r="67" spans="1:15" ht="13">
      <c r="A67" s="65"/>
      <c r="B67" s="53"/>
      <c r="C67" s="244" t="s">
        <v>321</v>
      </c>
      <c r="D67" s="297"/>
      <c r="E67" s="54"/>
      <c r="F67" s="307">
        <v>0</v>
      </c>
      <c r="G67" s="54"/>
      <c r="H67" s="311"/>
      <c r="I67" s="54"/>
      <c r="J67" s="55"/>
      <c r="K67" s="54"/>
      <c r="L67" s="286"/>
      <c r="M67" s="71"/>
    </row>
    <row r="68" spans="1:15" ht="13">
      <c r="A68" s="65"/>
      <c r="B68" s="53"/>
      <c r="C68" s="244" t="s">
        <v>322</v>
      </c>
      <c r="D68" s="297"/>
      <c r="E68" s="54"/>
      <c r="F68" s="307">
        <v>0</v>
      </c>
      <c r="G68" s="54"/>
      <c r="H68" s="312"/>
      <c r="I68" s="54"/>
      <c r="J68" s="55"/>
      <c r="K68" s="54"/>
      <c r="L68" s="286"/>
      <c r="M68" s="71"/>
    </row>
    <row r="69" spans="1:15" ht="13">
      <c r="A69" s="65"/>
      <c r="B69" s="53"/>
      <c r="C69" s="59"/>
      <c r="D69" s="59"/>
      <c r="E69" s="54"/>
      <c r="F69" s="54"/>
      <c r="G69" s="54"/>
      <c r="H69" s="54"/>
      <c r="I69" s="54"/>
      <c r="J69" s="55"/>
      <c r="K69" s="54"/>
      <c r="L69" s="286"/>
      <c r="M69" s="71"/>
    </row>
    <row r="70" spans="1:15" ht="13">
      <c r="A70" s="65"/>
      <c r="B70" s="53"/>
      <c r="C70" s="59" t="s">
        <v>1088</v>
      </c>
      <c r="D70" s="59"/>
      <c r="E70" s="54"/>
      <c r="F70" s="280">
        <v>0.1</v>
      </c>
      <c r="G70" s="54" t="s">
        <v>6</v>
      </c>
      <c r="H70" s="54"/>
      <c r="I70" s="54"/>
      <c r="J70" s="55"/>
      <c r="K70" s="54"/>
      <c r="L70" s="286"/>
      <c r="M70" s="71"/>
      <c r="N70" s="281"/>
      <c r="O70" s="47" t="s">
        <v>7</v>
      </c>
    </row>
    <row r="71" spans="1:15" ht="13">
      <c r="A71" s="65"/>
      <c r="B71" s="53"/>
      <c r="C71" s="59"/>
      <c r="D71" s="59"/>
      <c r="E71" s="54"/>
      <c r="F71" s="54"/>
      <c r="G71" s="54"/>
      <c r="H71" s="54"/>
      <c r="I71" s="54"/>
      <c r="J71" s="55"/>
      <c r="K71" s="54"/>
      <c r="L71" s="286"/>
      <c r="M71" s="71"/>
    </row>
    <row r="72" spans="1:15" ht="13">
      <c r="A72" s="65"/>
      <c r="B72" s="53"/>
      <c r="C72" s="59" t="s">
        <v>1119</v>
      </c>
      <c r="D72" s="297"/>
      <c r="E72" s="54"/>
      <c r="F72" s="54"/>
      <c r="G72" s="54"/>
      <c r="H72" s="54"/>
      <c r="I72" s="54"/>
      <c r="J72" s="55"/>
      <c r="K72" s="54"/>
      <c r="L72" s="286"/>
      <c r="M72" s="71"/>
    </row>
    <row r="73" spans="1:15" ht="13">
      <c r="A73" s="65"/>
      <c r="B73" s="53"/>
      <c r="C73" s="59"/>
      <c r="D73" s="297"/>
      <c r="E73" s="54"/>
      <c r="F73" s="54"/>
      <c r="G73" s="54"/>
      <c r="H73" s="54"/>
      <c r="I73" s="54"/>
      <c r="J73" s="55"/>
      <c r="K73" s="54"/>
      <c r="L73" s="286"/>
      <c r="M73" s="71"/>
    </row>
    <row r="74" spans="1:15" ht="13">
      <c r="A74" s="65"/>
      <c r="B74" s="53"/>
      <c r="C74" s="59"/>
      <c r="D74" s="297"/>
      <c r="E74" s="54"/>
      <c r="F74" s="54"/>
      <c r="G74" s="54"/>
      <c r="H74" s="54"/>
      <c r="I74" s="54"/>
      <c r="J74" s="55"/>
      <c r="K74" s="54"/>
      <c r="L74" s="286"/>
      <c r="M74" s="71"/>
    </row>
    <row r="75" spans="1:15" ht="13">
      <c r="A75" s="65"/>
      <c r="B75" s="53"/>
      <c r="C75" s="59"/>
      <c r="D75" s="59"/>
      <c r="E75" s="54"/>
      <c r="F75" s="54"/>
      <c r="G75" s="54"/>
      <c r="H75" s="54"/>
      <c r="I75" s="54"/>
      <c r="J75" s="55"/>
      <c r="K75" s="54"/>
      <c r="L75" s="286"/>
      <c r="M75" s="71"/>
    </row>
    <row r="76" spans="1:15" ht="13">
      <c r="A76" s="65"/>
      <c r="B76" s="53"/>
      <c r="C76" s="59" t="s">
        <v>566</v>
      </c>
      <c r="D76" s="297"/>
      <c r="E76" s="54"/>
      <c r="F76" s="54"/>
      <c r="G76" s="54"/>
      <c r="H76" s="54"/>
      <c r="I76" s="54"/>
      <c r="J76" s="55"/>
      <c r="K76" s="54"/>
      <c r="L76" s="286"/>
      <c r="M76" s="71"/>
    </row>
    <row r="77" spans="1:15" ht="13.5" thickBot="1">
      <c r="A77" s="65"/>
      <c r="B77" s="62"/>
      <c r="C77" s="290" t="s">
        <v>1033</v>
      </c>
      <c r="D77" s="290"/>
      <c r="E77" s="63"/>
      <c r="F77" s="63"/>
      <c r="G77" s="63"/>
      <c r="H77" s="63"/>
      <c r="I77" s="63"/>
      <c r="J77" s="64"/>
      <c r="K77" s="63"/>
      <c r="L77" s="288"/>
      <c r="M77" s="71"/>
    </row>
    <row r="78" spans="1:15" ht="9" customHeight="1">
      <c r="A78" s="65"/>
      <c r="B78" s="66"/>
      <c r="C78" s="67"/>
      <c r="D78" s="67"/>
      <c r="E78" s="65"/>
      <c r="F78" s="65"/>
      <c r="G78" s="65"/>
      <c r="H78" s="65"/>
      <c r="I78" s="65"/>
      <c r="J78" s="68"/>
      <c r="K78" s="65"/>
      <c r="L78" s="65"/>
      <c r="M78" s="69"/>
    </row>
  </sheetData>
  <mergeCells count="5">
    <mergeCell ref="D3:F3"/>
    <mergeCell ref="C52:D52"/>
    <mergeCell ref="C53:D53"/>
    <mergeCell ref="C54:D54"/>
    <mergeCell ref="C6:L8"/>
  </mergeCells>
  <phoneticPr fontId="0" type="noConversion"/>
  <pageMargins left="0.62992125984251968" right="0.15748031496062992" top="0.55118110236220474" bottom="0.51181102362204722" header="0.31496062992125984" footer="7.874015748031496E-2"/>
  <pageSetup paperSize="9" scale="72" orientation="portrait"/>
  <headerFooter alignWithMargins="0">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BX958"/>
  <sheetViews>
    <sheetView topLeftCell="A827" workbookViewId="0">
      <selection activeCell="M851" sqref="M851"/>
    </sheetView>
  </sheetViews>
  <sheetFormatPr defaultColWidth="11.453125" defaultRowHeight="11.5"/>
  <cols>
    <col min="1" max="1" width="2.26953125" style="27" customWidth="1"/>
    <col min="2" max="2" width="3.1796875" style="10" customWidth="1"/>
    <col min="3" max="3" width="1.81640625" style="10" customWidth="1"/>
    <col min="4" max="4" width="26.81640625" style="10" customWidth="1"/>
    <col min="5" max="5" width="5.54296875" style="31" customWidth="1"/>
    <col min="6" max="6" width="6.7265625" style="6" customWidth="1"/>
    <col min="7" max="7" width="10.7265625" style="11" customWidth="1"/>
    <col min="8" max="8" width="3.81640625" style="6" customWidth="1"/>
    <col min="9" max="9" width="9.81640625" style="11" customWidth="1"/>
    <col min="10" max="10" width="4.26953125" style="6" customWidth="1"/>
    <col min="11" max="11" width="9.54296875" style="11" customWidth="1"/>
    <col min="12" max="12" width="10.7265625" style="11" customWidth="1"/>
    <col min="13" max="13" width="13.453125" style="11" customWidth="1"/>
    <col min="14" max="15" width="10.7265625" style="11" customWidth="1"/>
    <col min="16" max="16" width="11.7265625" style="11" bestFit="1" customWidth="1"/>
    <col min="17" max="17" width="16.54296875" style="441" bestFit="1" customWidth="1"/>
    <col min="18" max="18" width="101.54296875" style="104" customWidth="1"/>
    <col min="19" max="19" width="14.453125" style="6" customWidth="1"/>
    <col min="20" max="22" width="11.453125" style="6" customWidth="1"/>
    <col min="23" max="23" width="11.81640625" style="6" customWidth="1"/>
    <col min="24" max="76" width="11.453125" style="6" customWidth="1"/>
    <col min="77" max="16384" width="11.453125" style="10"/>
  </cols>
  <sheetData>
    <row r="1" spans="1:76">
      <c r="A1" s="1115" t="s">
        <v>1270</v>
      </c>
      <c r="B1" s="1116"/>
      <c r="C1" s="1116"/>
      <c r="D1" s="1116"/>
      <c r="E1" s="1116"/>
      <c r="F1" s="1116"/>
      <c r="G1" s="1116"/>
      <c r="H1" s="1116"/>
      <c r="I1" s="1116"/>
      <c r="J1" s="1116"/>
      <c r="K1" s="1116"/>
      <c r="L1" s="1116"/>
      <c r="M1" s="1117"/>
    </row>
    <row r="2" spans="1:76">
      <c r="A2" s="1118"/>
      <c r="B2" s="1119"/>
      <c r="C2" s="1119"/>
      <c r="D2" s="1119"/>
      <c r="E2" s="1119"/>
      <c r="F2" s="1119"/>
      <c r="G2" s="1119"/>
      <c r="H2" s="1119"/>
      <c r="I2" s="1119"/>
      <c r="J2" s="1119"/>
      <c r="K2" s="1119"/>
      <c r="L2" s="1119"/>
      <c r="M2" s="1120"/>
    </row>
    <row r="3" spans="1:76">
      <c r="A3" s="1118"/>
      <c r="B3" s="1119"/>
      <c r="C3" s="1119"/>
      <c r="D3" s="1119"/>
      <c r="E3" s="1119"/>
      <c r="F3" s="1119"/>
      <c r="G3" s="1119"/>
      <c r="H3" s="1119"/>
      <c r="I3" s="1119"/>
      <c r="J3" s="1119"/>
      <c r="K3" s="1119"/>
      <c r="L3" s="1119"/>
      <c r="M3" s="1120"/>
    </row>
    <row r="4" spans="1:76" ht="12" thickBot="1">
      <c r="A4" s="1121"/>
      <c r="B4" s="1122"/>
      <c r="C4" s="1122"/>
      <c r="D4" s="1122"/>
      <c r="E4" s="1122"/>
      <c r="F4" s="1122"/>
      <c r="G4" s="1122"/>
      <c r="H4" s="1122"/>
      <c r="I4" s="1122"/>
      <c r="J4" s="1122"/>
      <c r="K4" s="1122"/>
      <c r="L4" s="1122"/>
      <c r="M4" s="1123"/>
    </row>
    <row r="5" spans="1:76" ht="12" thickBot="1"/>
    <row r="6" spans="1:76" ht="14.5" thickBot="1">
      <c r="A6" s="759" t="s">
        <v>1273</v>
      </c>
      <c r="B6" s="748"/>
      <c r="C6" s="748"/>
      <c r="D6" s="748"/>
      <c r="E6" s="749"/>
      <c r="F6" s="748"/>
      <c r="G6" s="750"/>
      <c r="H6" s="748"/>
      <c r="I6" s="750"/>
      <c r="J6" s="748"/>
      <c r="K6" s="750"/>
      <c r="L6" s="750"/>
      <c r="M6" s="751"/>
    </row>
    <row r="7" spans="1:76" ht="12" thickBot="1"/>
    <row r="8" spans="1:76">
      <c r="B8" s="107"/>
      <c r="C8" s="107"/>
      <c r="D8" s="107"/>
      <c r="E8" s="446"/>
      <c r="N8" s="615"/>
      <c r="O8" s="616"/>
      <c r="P8" s="616"/>
      <c r="Q8" s="688"/>
      <c r="R8" s="125" t="s">
        <v>307</v>
      </c>
    </row>
    <row r="9" spans="1:76" s="2" customFormat="1" ht="54" customHeight="1">
      <c r="A9" s="26"/>
      <c r="B9" s="1112"/>
      <c r="C9" s="1112"/>
      <c r="D9" s="1112"/>
      <c r="E9" s="1112"/>
      <c r="F9" s="12" t="s">
        <v>311</v>
      </c>
      <c r="G9" s="18"/>
      <c r="H9" s="12" t="s">
        <v>312</v>
      </c>
      <c r="I9" s="18"/>
      <c r="J9" s="12" t="s">
        <v>313</v>
      </c>
      <c r="K9" s="18"/>
      <c r="L9" s="9" t="s">
        <v>142</v>
      </c>
      <c r="M9" s="506" t="s">
        <v>720</v>
      </c>
      <c r="N9" s="617" t="s">
        <v>776</v>
      </c>
      <c r="O9" s="618" t="s">
        <v>718</v>
      </c>
      <c r="P9" s="619" t="s">
        <v>719</v>
      </c>
      <c r="Q9" s="705" t="s">
        <v>720</v>
      </c>
      <c r="R9" s="546" t="s">
        <v>820</v>
      </c>
      <c r="S9" s="6"/>
      <c r="T9" s="6"/>
      <c r="U9" s="6"/>
      <c r="V9" s="7"/>
      <c r="W9" s="8"/>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row>
    <row r="10" spans="1:76" s="2" customFormat="1">
      <c r="A10" s="26" t="s">
        <v>503</v>
      </c>
      <c r="B10" s="1"/>
      <c r="C10" s="1"/>
      <c r="D10" s="1" t="s">
        <v>204</v>
      </c>
      <c r="E10" s="30" t="s">
        <v>640</v>
      </c>
      <c r="F10" s="29" t="s">
        <v>24</v>
      </c>
      <c r="G10" s="9" t="s">
        <v>25</v>
      </c>
      <c r="H10" s="29" t="s">
        <v>24</v>
      </c>
      <c r="I10" s="9" t="s">
        <v>25</v>
      </c>
      <c r="J10" s="29" t="s">
        <v>24</v>
      </c>
      <c r="K10" s="9" t="s">
        <v>25</v>
      </c>
      <c r="L10" s="3"/>
      <c r="N10" s="620"/>
      <c r="O10" s="621"/>
      <c r="P10" s="621"/>
      <c r="Q10" s="689"/>
      <c r="R10" s="105" t="s">
        <v>594</v>
      </c>
      <c r="S10" s="5"/>
      <c r="T10" s="6"/>
      <c r="U10" s="6"/>
      <c r="V10" s="7"/>
      <c r="W10" s="7"/>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row>
    <row r="11" spans="1:76" s="2" customFormat="1" ht="13">
      <c r="A11" s="25"/>
      <c r="B11" s="1"/>
      <c r="C11" s="84"/>
      <c r="D11" s="143" t="s">
        <v>638</v>
      </c>
      <c r="E11" s="374">
        <f>'COVER SHEET'!N29</f>
        <v>0</v>
      </c>
      <c r="F11" s="5"/>
      <c r="G11" s="4"/>
      <c r="H11" s="5"/>
      <c r="I11" s="4"/>
      <c r="J11" s="5"/>
      <c r="K11" s="4"/>
      <c r="L11" s="85" t="s">
        <v>226</v>
      </c>
      <c r="M11" s="86">
        <f>M854</f>
        <v>0</v>
      </c>
      <c r="N11" s="622"/>
      <c r="O11" s="732"/>
      <c r="P11" s="623"/>
      <c r="Q11" s="690"/>
      <c r="R11" s="106" t="s">
        <v>1265</v>
      </c>
      <c r="S11" s="6"/>
      <c r="T11" s="6"/>
      <c r="U11" s="6"/>
      <c r="V11" s="7"/>
      <c r="W11" s="7"/>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row>
    <row r="12" spans="1:76" ht="18" customHeight="1">
      <c r="B12" s="347" t="s">
        <v>123</v>
      </c>
      <c r="C12" s="2"/>
      <c r="N12" s="624"/>
      <c r="O12" s="625"/>
      <c r="P12" s="625"/>
      <c r="Q12" s="691"/>
      <c r="R12" s="510" t="s">
        <v>148</v>
      </c>
      <c r="V12" s="7"/>
      <c r="W12" s="7"/>
    </row>
    <row r="13" spans="1:76" ht="17.25" customHeight="1">
      <c r="B13" s="2" t="s">
        <v>26</v>
      </c>
      <c r="C13" s="2" t="s">
        <v>27</v>
      </c>
      <c r="E13" s="11"/>
      <c r="N13" s="624"/>
      <c r="O13" s="625"/>
      <c r="P13" s="625"/>
      <c r="Q13" s="691"/>
      <c r="R13" s="511" t="s">
        <v>147</v>
      </c>
      <c r="V13" s="7"/>
      <c r="W13" s="7"/>
    </row>
    <row r="14" spans="1:76" ht="12.75" customHeight="1">
      <c r="B14" s="2"/>
      <c r="C14" s="2"/>
      <c r="D14" s="10" t="s">
        <v>777</v>
      </c>
      <c r="E14" s="11"/>
      <c r="G14" s="11">
        <v>0</v>
      </c>
      <c r="L14" s="11">
        <f t="shared" ref="L14:L20" si="0">G14+I14+K14</f>
        <v>0</v>
      </c>
      <c r="N14" s="624"/>
      <c r="O14" s="625"/>
      <c r="P14" s="625">
        <f>SUM(L14-N14-O14)</f>
        <v>0</v>
      </c>
      <c r="Q14" s="691"/>
      <c r="R14" s="545" t="s">
        <v>817</v>
      </c>
      <c r="V14" s="7"/>
      <c r="W14" s="7"/>
    </row>
    <row r="15" spans="1:76" ht="12.75" customHeight="1">
      <c r="B15" s="2"/>
      <c r="C15" s="2"/>
      <c r="D15" s="10" t="s">
        <v>778</v>
      </c>
      <c r="E15" s="11"/>
      <c r="L15" s="11">
        <f t="shared" si="0"/>
        <v>0</v>
      </c>
      <c r="N15" s="624"/>
      <c r="O15" s="625">
        <f>L15</f>
        <v>0</v>
      </c>
      <c r="P15" s="625">
        <f t="shared" ref="P15:P21" si="1">SUM(L15-N15-O15)</f>
        <v>0</v>
      </c>
      <c r="Q15" s="691"/>
      <c r="R15" s="106"/>
      <c r="V15" s="7"/>
      <c r="W15" s="7"/>
    </row>
    <row r="16" spans="1:76" s="549" customFormat="1" ht="12.75" customHeight="1">
      <c r="A16" s="547"/>
      <c r="B16" s="548"/>
      <c r="C16" s="548"/>
      <c r="D16" s="549" t="s">
        <v>779</v>
      </c>
      <c r="E16" s="550"/>
      <c r="F16" s="551"/>
      <c r="G16" s="11"/>
      <c r="H16" s="551"/>
      <c r="I16" s="550"/>
      <c r="J16" s="551"/>
      <c r="K16" s="550"/>
      <c r="L16" s="550">
        <f t="shared" si="0"/>
        <v>0</v>
      </c>
      <c r="M16" s="550"/>
      <c r="N16" s="626"/>
      <c r="O16" s="627"/>
      <c r="P16" s="625">
        <f t="shared" si="1"/>
        <v>0</v>
      </c>
      <c r="Q16" s="692"/>
      <c r="R16" s="552" t="s">
        <v>819</v>
      </c>
      <c r="S16" s="553"/>
      <c r="T16" s="551"/>
      <c r="U16" s="551"/>
      <c r="V16" s="554"/>
      <c r="W16" s="555"/>
      <c r="X16" s="551"/>
      <c r="Y16" s="551"/>
      <c r="Z16" s="551"/>
      <c r="AA16" s="551"/>
      <c r="AB16" s="551"/>
      <c r="AC16" s="551"/>
      <c r="AD16" s="551"/>
      <c r="AE16" s="551"/>
      <c r="AF16" s="551"/>
      <c r="AG16" s="551"/>
      <c r="AH16" s="551"/>
      <c r="AI16" s="551"/>
      <c r="AJ16" s="551"/>
      <c r="AK16" s="551"/>
      <c r="AL16" s="551"/>
      <c r="AM16" s="551"/>
      <c r="AN16" s="551"/>
      <c r="AO16" s="551"/>
      <c r="AP16" s="551"/>
      <c r="AQ16" s="551"/>
      <c r="AR16" s="551"/>
      <c r="AS16" s="551"/>
      <c r="AT16" s="551"/>
      <c r="AU16" s="551"/>
      <c r="AV16" s="551"/>
      <c r="AW16" s="551"/>
      <c r="AX16" s="551"/>
      <c r="AY16" s="551"/>
      <c r="AZ16" s="551"/>
      <c r="BA16" s="551"/>
      <c r="BB16" s="551"/>
      <c r="BC16" s="551"/>
      <c r="BD16" s="551"/>
      <c r="BE16" s="551"/>
      <c r="BF16" s="551"/>
      <c r="BG16" s="551"/>
      <c r="BH16" s="551"/>
      <c r="BI16" s="551"/>
      <c r="BJ16" s="551"/>
      <c r="BK16" s="551"/>
      <c r="BL16" s="551"/>
      <c r="BM16" s="551"/>
      <c r="BN16" s="551"/>
      <c r="BO16" s="551"/>
      <c r="BP16" s="551"/>
      <c r="BQ16" s="551"/>
      <c r="BR16" s="551"/>
      <c r="BS16" s="551"/>
      <c r="BT16" s="551"/>
      <c r="BU16" s="551"/>
      <c r="BV16" s="551"/>
      <c r="BW16" s="551"/>
      <c r="BX16" s="551"/>
    </row>
    <row r="17" spans="2:23">
      <c r="B17" s="2"/>
      <c r="C17" s="2"/>
      <c r="D17" s="10" t="s">
        <v>780</v>
      </c>
      <c r="E17" s="11"/>
      <c r="L17" s="11">
        <f t="shared" si="0"/>
        <v>0</v>
      </c>
      <c r="N17" s="624"/>
      <c r="O17" s="625">
        <f>L17</f>
        <v>0</v>
      </c>
      <c r="P17" s="625">
        <f t="shared" si="1"/>
        <v>0</v>
      </c>
      <c r="Q17" s="691"/>
      <c r="R17" s="106"/>
      <c r="S17" s="5"/>
      <c r="V17" s="7"/>
      <c r="W17" s="19"/>
    </row>
    <row r="18" spans="2:23">
      <c r="B18" s="2"/>
      <c r="C18" s="2"/>
      <c r="D18" s="10" t="s">
        <v>782</v>
      </c>
      <c r="E18" s="11"/>
      <c r="L18" s="11">
        <f t="shared" si="0"/>
        <v>0</v>
      </c>
      <c r="N18" s="624"/>
      <c r="O18" s="625"/>
      <c r="P18" s="625">
        <f t="shared" si="1"/>
        <v>0</v>
      </c>
      <c r="Q18" s="691"/>
      <c r="R18" s="106"/>
      <c r="S18" s="5"/>
      <c r="V18" s="7"/>
      <c r="W18" s="19"/>
    </row>
    <row r="19" spans="2:23">
      <c r="B19" s="2"/>
      <c r="C19" s="2"/>
      <c r="D19" s="10" t="s">
        <v>781</v>
      </c>
      <c r="E19" s="11"/>
      <c r="G19" s="550"/>
      <c r="L19" s="11">
        <f t="shared" si="0"/>
        <v>0</v>
      </c>
      <c r="N19" s="624"/>
      <c r="O19" s="625">
        <f>L19</f>
        <v>0</v>
      </c>
      <c r="P19" s="625">
        <f t="shared" si="1"/>
        <v>0</v>
      </c>
      <c r="Q19" s="691"/>
      <c r="R19" s="106"/>
      <c r="S19" s="5"/>
      <c r="V19" s="7"/>
      <c r="W19" s="19"/>
    </row>
    <row r="20" spans="2:23">
      <c r="B20" s="2"/>
      <c r="C20" s="2"/>
      <c r="D20" s="10" t="s">
        <v>876</v>
      </c>
      <c r="E20" s="11"/>
      <c r="G20" s="550">
        <v>0</v>
      </c>
      <c r="I20" s="11">
        <f>H20*E20</f>
        <v>0</v>
      </c>
      <c r="K20" s="11">
        <f>J20*E20</f>
        <v>0</v>
      </c>
      <c r="L20" s="11">
        <f t="shared" si="0"/>
        <v>0</v>
      </c>
      <c r="N20" s="624"/>
      <c r="O20" s="625"/>
      <c r="P20" s="625">
        <f t="shared" si="1"/>
        <v>0</v>
      </c>
      <c r="Q20" s="691"/>
      <c r="R20" s="372" t="s">
        <v>970</v>
      </c>
      <c r="V20" s="7"/>
      <c r="W20" s="7"/>
    </row>
    <row r="21" spans="2:23">
      <c r="B21" s="2"/>
      <c r="C21" s="2"/>
      <c r="E21" s="11"/>
      <c r="N21" s="624"/>
      <c r="O21" s="625"/>
      <c r="P21" s="625">
        <f t="shared" si="1"/>
        <v>0</v>
      </c>
      <c r="Q21" s="691"/>
      <c r="R21" s="106"/>
      <c r="S21" s="5"/>
      <c r="V21" s="7"/>
      <c r="W21" s="19"/>
    </row>
    <row r="22" spans="2:23">
      <c r="B22" s="2"/>
      <c r="C22" s="2" t="s">
        <v>28</v>
      </c>
      <c r="D22" s="13"/>
      <c r="E22" s="11"/>
      <c r="G22" s="14">
        <f>SUM(G13:G21)</f>
        <v>0</v>
      </c>
      <c r="I22" s="14">
        <f>SUM(I13:I21)</f>
        <v>0</v>
      </c>
      <c r="K22" s="14">
        <f>SUM(K13:K21)</f>
        <v>0</v>
      </c>
      <c r="L22" s="14">
        <f>G22+I22+K22</f>
        <v>0</v>
      </c>
      <c r="M22" s="14">
        <f>SUM(L13:L21)</f>
        <v>0</v>
      </c>
      <c r="N22" s="628">
        <f>SUM(N14:N21)</f>
        <v>0</v>
      </c>
      <c r="O22" s="629">
        <f>SUM(O14:O21)</f>
        <v>0</v>
      </c>
      <c r="P22" s="629">
        <f>SUM(P14:P21)</f>
        <v>0</v>
      </c>
      <c r="Q22" s="693"/>
      <c r="R22" s="105"/>
      <c r="S22" s="5"/>
      <c r="V22" s="7"/>
      <c r="W22" s="7"/>
    </row>
    <row r="23" spans="2:23" ht="13">
      <c r="B23" s="2" t="s">
        <v>29</v>
      </c>
      <c r="C23" s="2" t="s">
        <v>756</v>
      </c>
      <c r="E23" s="11"/>
      <c r="N23" s="624"/>
      <c r="O23" s="625"/>
      <c r="P23" s="625"/>
      <c r="Q23" s="691"/>
      <c r="R23" s="512" t="s">
        <v>817</v>
      </c>
      <c r="S23" s="5"/>
      <c r="V23" s="7"/>
      <c r="W23" s="7"/>
    </row>
    <row r="24" spans="2:23" ht="13">
      <c r="B24" s="2"/>
      <c r="C24" s="2"/>
      <c r="D24" s="10" t="s">
        <v>251</v>
      </c>
      <c r="E24" s="11"/>
      <c r="N24" s="624"/>
      <c r="O24" s="625"/>
      <c r="P24" s="625"/>
      <c r="Q24" s="691"/>
      <c r="R24" s="513" t="s">
        <v>818</v>
      </c>
      <c r="S24" s="5"/>
      <c r="V24" s="7"/>
      <c r="W24" s="7"/>
    </row>
    <row r="25" spans="2:23">
      <c r="B25" s="2"/>
      <c r="C25" s="2"/>
      <c r="D25" s="35" t="s">
        <v>252</v>
      </c>
      <c r="E25" s="11"/>
      <c r="L25" s="11">
        <f t="shared" ref="L25:L31" si="2">G25+I25+K25</f>
        <v>0</v>
      </c>
      <c r="N25" s="624"/>
      <c r="O25" s="625"/>
      <c r="P25" s="625">
        <f>SUM(L25-N25-O25)</f>
        <v>0</v>
      </c>
      <c r="Q25" s="691"/>
      <c r="R25" s="106"/>
      <c r="V25" s="7"/>
      <c r="W25" s="7"/>
    </row>
    <row r="26" spans="2:23">
      <c r="B26" s="2"/>
      <c r="C26" s="2"/>
      <c r="D26" s="35" t="s">
        <v>253</v>
      </c>
      <c r="E26" s="11"/>
      <c r="L26" s="11">
        <f t="shared" si="2"/>
        <v>0</v>
      </c>
      <c r="N26" s="624">
        <f>L26</f>
        <v>0</v>
      </c>
      <c r="O26" s="625"/>
      <c r="P26" s="625">
        <f>SUM(L26-N26-O26)</f>
        <v>0</v>
      </c>
      <c r="Q26" s="691"/>
      <c r="R26" s="106" t="s">
        <v>524</v>
      </c>
      <c r="V26" s="7"/>
      <c r="W26" s="7"/>
    </row>
    <row r="27" spans="2:23" ht="13.5" customHeight="1">
      <c r="B27" s="2"/>
      <c r="C27" s="2"/>
      <c r="D27" s="35" t="s">
        <v>254</v>
      </c>
      <c r="E27" s="11"/>
      <c r="L27" s="11">
        <f t="shared" si="2"/>
        <v>0</v>
      </c>
      <c r="N27" s="624"/>
      <c r="O27" s="625"/>
      <c r="P27" s="625">
        <f>SUM(L27-N27-O27)</f>
        <v>0</v>
      </c>
      <c r="Q27" s="691"/>
      <c r="R27" s="106"/>
      <c r="V27" s="7"/>
      <c r="W27" s="7"/>
    </row>
    <row r="28" spans="2:23" ht="13.5" customHeight="1">
      <c r="B28" s="2"/>
      <c r="C28" s="2"/>
      <c r="D28" s="35" t="s">
        <v>415</v>
      </c>
      <c r="E28" s="11"/>
      <c r="L28" s="11">
        <f t="shared" si="2"/>
        <v>0</v>
      </c>
      <c r="N28" s="624">
        <f>L28</f>
        <v>0</v>
      </c>
      <c r="O28" s="625"/>
      <c r="P28" s="625">
        <f>SUM(L28-N28-O28)</f>
        <v>0</v>
      </c>
      <c r="Q28" s="691"/>
      <c r="R28" s="106" t="s">
        <v>524</v>
      </c>
      <c r="V28" s="7"/>
      <c r="W28" s="7"/>
    </row>
    <row r="29" spans="2:23" ht="13.5" customHeight="1">
      <c r="B29" s="2"/>
      <c r="C29" s="2"/>
      <c r="D29" s="10" t="s">
        <v>416</v>
      </c>
      <c r="E29" s="11"/>
      <c r="J29" s="6" t="s">
        <v>642</v>
      </c>
      <c r="N29" s="624"/>
      <c r="O29" s="625"/>
      <c r="P29" s="625"/>
      <c r="Q29" s="691"/>
      <c r="R29" s="106"/>
      <c r="V29" s="7"/>
      <c r="W29" s="7"/>
    </row>
    <row r="30" spans="2:23" ht="13.5" customHeight="1">
      <c r="B30" s="2"/>
      <c r="C30" s="2"/>
      <c r="D30" s="35" t="s">
        <v>417</v>
      </c>
      <c r="E30" s="11"/>
      <c r="L30" s="11">
        <f t="shared" si="2"/>
        <v>0</v>
      </c>
      <c r="N30" s="624"/>
      <c r="O30" s="625"/>
      <c r="P30" s="625">
        <f t="shared" ref="P30:P45" si="3">SUM(L30-N30-O30)</f>
        <v>0</v>
      </c>
      <c r="Q30" s="691"/>
      <c r="R30" s="106"/>
      <c r="V30" s="7"/>
      <c r="W30" s="7"/>
    </row>
    <row r="31" spans="2:23" ht="13.5" customHeight="1">
      <c r="B31" s="2"/>
      <c r="C31" s="2"/>
      <c r="D31" s="35" t="s">
        <v>1045</v>
      </c>
      <c r="E31" s="11"/>
      <c r="L31" s="11">
        <f t="shared" si="2"/>
        <v>0</v>
      </c>
      <c r="N31" s="624">
        <f>L31</f>
        <v>0</v>
      </c>
      <c r="O31" s="625"/>
      <c r="P31" s="625">
        <f t="shared" si="3"/>
        <v>0</v>
      </c>
      <c r="Q31" s="691"/>
      <c r="R31" s="106" t="s">
        <v>444</v>
      </c>
      <c r="V31" s="7"/>
      <c r="W31" s="7"/>
    </row>
    <row r="32" spans="2:23">
      <c r="B32" s="2"/>
      <c r="C32" s="2"/>
      <c r="D32" s="10" t="s">
        <v>847</v>
      </c>
      <c r="E32" s="11"/>
      <c r="L32" s="11">
        <f t="shared" ref="L32:L47" si="4">G32+I32+K32</f>
        <v>0</v>
      </c>
      <c r="N32" s="624"/>
      <c r="O32" s="625"/>
      <c r="P32" s="625">
        <f t="shared" si="3"/>
        <v>0</v>
      </c>
      <c r="Q32" s="691"/>
      <c r="R32" s="106"/>
      <c r="V32" s="7"/>
      <c r="W32" s="7"/>
    </row>
    <row r="33" spans="1:76">
      <c r="B33" s="2"/>
      <c r="C33" s="2"/>
      <c r="D33" s="10" t="s">
        <v>848</v>
      </c>
      <c r="E33" s="11"/>
      <c r="L33" s="11">
        <f>G33+I33+K33</f>
        <v>0</v>
      </c>
      <c r="N33" s="624">
        <v>0</v>
      </c>
      <c r="O33" s="625">
        <f>L33</f>
        <v>0</v>
      </c>
      <c r="P33" s="625">
        <f>SUM(L33-N33-O33)</f>
        <v>0</v>
      </c>
      <c r="Q33" s="691"/>
      <c r="R33" s="106"/>
      <c r="V33" s="7"/>
      <c r="W33" s="7"/>
    </row>
    <row r="34" spans="1:76">
      <c r="B34" s="2"/>
      <c r="C34" s="2"/>
      <c r="D34" s="10" t="s">
        <v>1046</v>
      </c>
      <c r="E34" s="11"/>
      <c r="L34" s="11">
        <f t="shared" si="4"/>
        <v>0</v>
      </c>
      <c r="N34" s="624"/>
      <c r="O34" s="625"/>
      <c r="P34" s="625">
        <f t="shared" si="3"/>
        <v>0</v>
      </c>
      <c r="Q34" s="691"/>
      <c r="R34" s="106"/>
      <c r="V34" s="7"/>
      <c r="W34" s="7"/>
    </row>
    <row r="35" spans="1:76">
      <c r="B35" s="2"/>
      <c r="C35" s="2"/>
      <c r="D35" s="585" t="s">
        <v>761</v>
      </c>
      <c r="E35" s="371"/>
      <c r="F35" s="163"/>
      <c r="H35" s="163"/>
      <c r="I35" s="371"/>
      <c r="J35" s="163"/>
      <c r="K35" s="371"/>
      <c r="L35" s="371">
        <f>G35+I35+K35</f>
        <v>0</v>
      </c>
      <c r="M35" s="371"/>
      <c r="N35" s="624"/>
      <c r="O35" s="625">
        <f>L35</f>
        <v>0</v>
      </c>
      <c r="P35" s="625">
        <f>SUM(L35-N35-O35)</f>
        <v>0</v>
      </c>
      <c r="Q35" s="691"/>
      <c r="R35" s="106"/>
      <c r="V35" s="7"/>
      <c r="W35" s="7"/>
    </row>
    <row r="36" spans="1:76" s="549" customFormat="1" ht="12.75" customHeight="1">
      <c r="A36" s="547"/>
      <c r="B36" s="548"/>
      <c r="C36" s="548"/>
      <c r="D36" s="604" t="s">
        <v>762</v>
      </c>
      <c r="E36" s="586"/>
      <c r="F36" s="605"/>
      <c r="G36" s="11"/>
      <c r="H36" s="605"/>
      <c r="I36" s="586"/>
      <c r="J36" s="605"/>
      <c r="K36" s="586"/>
      <c r="L36" s="586">
        <f>G36+I36+K36</f>
        <v>0</v>
      </c>
      <c r="M36" s="586"/>
      <c r="N36" s="624"/>
      <c r="O36" s="625">
        <f>L36</f>
        <v>0</v>
      </c>
      <c r="P36" s="625">
        <f>SUM(L36-N36-O36)</f>
        <v>0</v>
      </c>
      <c r="Q36" s="692"/>
      <c r="R36" s="556" t="s">
        <v>838</v>
      </c>
      <c r="S36" s="6"/>
      <c r="T36" s="551"/>
      <c r="U36" s="551"/>
      <c r="V36" s="554"/>
      <c r="W36" s="554"/>
      <c r="X36" s="551"/>
      <c r="Y36" s="551"/>
      <c r="Z36" s="551"/>
      <c r="AA36" s="551"/>
      <c r="AB36" s="551"/>
      <c r="AC36" s="551"/>
      <c r="AD36" s="551"/>
      <c r="AE36" s="551"/>
      <c r="AF36" s="551"/>
      <c r="AG36" s="551"/>
      <c r="AH36" s="551"/>
      <c r="AI36" s="551"/>
      <c r="AJ36" s="551"/>
      <c r="AK36" s="551"/>
      <c r="AL36" s="551"/>
      <c r="AM36" s="551"/>
      <c r="AN36" s="551"/>
      <c r="AO36" s="551"/>
      <c r="AP36" s="551"/>
      <c r="AQ36" s="551"/>
      <c r="AR36" s="551"/>
      <c r="AS36" s="551"/>
      <c r="AT36" s="551"/>
      <c r="AU36" s="551"/>
      <c r="AV36" s="551"/>
      <c r="AW36" s="551"/>
      <c r="AX36" s="551"/>
      <c r="AY36" s="551"/>
      <c r="AZ36" s="551"/>
      <c r="BA36" s="551"/>
      <c r="BB36" s="551"/>
      <c r="BC36" s="551"/>
      <c r="BD36" s="551"/>
      <c r="BE36" s="551"/>
      <c r="BF36" s="551"/>
      <c r="BG36" s="551"/>
      <c r="BH36" s="551"/>
      <c r="BI36" s="551"/>
      <c r="BJ36" s="551"/>
      <c r="BK36" s="551"/>
      <c r="BL36" s="551"/>
      <c r="BM36" s="551"/>
      <c r="BN36" s="551"/>
      <c r="BO36" s="551"/>
      <c r="BP36" s="551"/>
      <c r="BQ36" s="551"/>
      <c r="BR36" s="551"/>
      <c r="BS36" s="551"/>
      <c r="BT36" s="551"/>
      <c r="BU36" s="551"/>
      <c r="BV36" s="551"/>
      <c r="BW36" s="551"/>
      <c r="BX36" s="551"/>
    </row>
    <row r="37" spans="1:76">
      <c r="B37" s="2"/>
      <c r="C37" s="2"/>
      <c r="D37" s="10" t="s">
        <v>450</v>
      </c>
      <c r="E37" s="11"/>
      <c r="L37" s="11">
        <f t="shared" si="4"/>
        <v>0</v>
      </c>
      <c r="N37" s="624"/>
      <c r="O37" s="625"/>
      <c r="P37" s="625">
        <f t="shared" si="3"/>
        <v>0</v>
      </c>
      <c r="Q37" s="691"/>
      <c r="R37" s="106"/>
      <c r="V37" s="7"/>
      <c r="W37" s="7"/>
    </row>
    <row r="38" spans="1:76">
      <c r="B38" s="2"/>
      <c r="C38" s="2"/>
      <c r="D38" s="10" t="s">
        <v>452</v>
      </c>
      <c r="E38" s="11"/>
      <c r="L38" s="11">
        <f>G38+I38+K38</f>
        <v>0</v>
      </c>
      <c r="N38" s="624"/>
      <c r="O38" s="625">
        <f>L38</f>
        <v>0</v>
      </c>
      <c r="P38" s="625">
        <f t="shared" si="3"/>
        <v>0</v>
      </c>
      <c r="Q38" s="691"/>
      <c r="R38" s="106"/>
      <c r="V38" s="7"/>
      <c r="W38" s="7"/>
    </row>
    <row r="39" spans="1:76">
      <c r="B39" s="2"/>
      <c r="C39" s="2"/>
      <c r="D39" s="10" t="s">
        <v>1083</v>
      </c>
      <c r="E39" s="11"/>
      <c r="G39" s="550"/>
      <c r="L39" s="11">
        <f t="shared" si="4"/>
        <v>0</v>
      </c>
      <c r="N39" s="624"/>
      <c r="O39" s="625"/>
      <c r="P39" s="625">
        <f t="shared" si="3"/>
        <v>0</v>
      </c>
      <c r="Q39" s="691"/>
      <c r="R39" s="106"/>
      <c r="V39" s="7"/>
      <c r="W39" s="7"/>
    </row>
    <row r="40" spans="1:76">
      <c r="B40" s="2"/>
      <c r="C40" s="2"/>
      <c r="D40" s="10" t="s">
        <v>451</v>
      </c>
      <c r="E40" s="11"/>
      <c r="G40" s="550"/>
      <c r="L40" s="11">
        <f t="shared" si="4"/>
        <v>0</v>
      </c>
      <c r="N40" s="624"/>
      <c r="O40" s="625"/>
      <c r="P40" s="625">
        <f t="shared" si="3"/>
        <v>0</v>
      </c>
      <c r="Q40" s="691"/>
      <c r="R40" s="106"/>
      <c r="V40" s="7"/>
      <c r="W40" s="7"/>
    </row>
    <row r="41" spans="1:76">
      <c r="B41" s="2"/>
      <c r="C41" s="2"/>
      <c r="D41" s="10" t="s">
        <v>453</v>
      </c>
      <c r="E41" s="11"/>
      <c r="G41" s="550"/>
      <c r="L41" s="11">
        <f>G41+I41+K41</f>
        <v>0</v>
      </c>
      <c r="N41" s="624"/>
      <c r="O41" s="625">
        <f>L41</f>
        <v>0</v>
      </c>
      <c r="P41" s="625">
        <f t="shared" si="3"/>
        <v>0</v>
      </c>
      <c r="Q41" s="691"/>
      <c r="R41" s="106"/>
      <c r="V41" s="7"/>
      <c r="W41" s="7"/>
    </row>
    <row r="42" spans="1:76">
      <c r="B42" s="2"/>
      <c r="C42" s="2"/>
      <c r="D42" s="10" t="s">
        <v>454</v>
      </c>
      <c r="E42" s="11"/>
      <c r="G42" s="550"/>
      <c r="L42" s="11">
        <f t="shared" si="4"/>
        <v>0</v>
      </c>
      <c r="N42" s="624"/>
      <c r="O42" s="625"/>
      <c r="P42" s="625">
        <f t="shared" si="3"/>
        <v>0</v>
      </c>
      <c r="Q42" s="691"/>
      <c r="R42" s="106"/>
      <c r="V42" s="7"/>
      <c r="W42" s="7"/>
    </row>
    <row r="43" spans="1:76" s="549" customFormat="1" ht="12.75" customHeight="1">
      <c r="A43" s="547"/>
      <c r="B43" s="548"/>
      <c r="C43" s="548"/>
      <c r="D43" s="549" t="s">
        <v>455</v>
      </c>
      <c r="E43" s="550"/>
      <c r="F43" s="551"/>
      <c r="G43" s="11"/>
      <c r="H43" s="551"/>
      <c r="I43" s="550"/>
      <c r="J43" s="551"/>
      <c r="K43" s="550"/>
      <c r="L43" s="550">
        <f>G43+I43+K43</f>
        <v>0</v>
      </c>
      <c r="M43" s="550"/>
      <c r="N43" s="626"/>
      <c r="O43" s="627">
        <f>L43</f>
        <v>0</v>
      </c>
      <c r="P43" s="625">
        <f t="shared" si="3"/>
        <v>0</v>
      </c>
      <c r="Q43" s="692"/>
      <c r="R43" s="557" t="s">
        <v>838</v>
      </c>
      <c r="S43" s="551"/>
      <c r="T43" s="551"/>
      <c r="U43" s="551"/>
      <c r="V43" s="554"/>
      <c r="W43" s="554"/>
      <c r="X43" s="551"/>
      <c r="Y43" s="551"/>
      <c r="Z43" s="551"/>
      <c r="AA43" s="551"/>
      <c r="AB43" s="551"/>
      <c r="AC43" s="551"/>
      <c r="AD43" s="551"/>
      <c r="AE43" s="551"/>
      <c r="AF43" s="551"/>
      <c r="AG43" s="551"/>
      <c r="AH43" s="551"/>
      <c r="AI43" s="551"/>
      <c r="AJ43" s="551"/>
      <c r="AK43" s="551"/>
      <c r="AL43" s="551"/>
      <c r="AM43" s="551"/>
      <c r="AN43" s="551"/>
      <c r="AO43" s="551"/>
      <c r="AP43" s="551"/>
      <c r="AQ43" s="551"/>
      <c r="AR43" s="551"/>
      <c r="AS43" s="551"/>
      <c r="AT43" s="551"/>
      <c r="AU43" s="551"/>
      <c r="AV43" s="551"/>
      <c r="AW43" s="551"/>
      <c r="AX43" s="551"/>
      <c r="AY43" s="551"/>
      <c r="AZ43" s="551"/>
      <c r="BA43" s="551"/>
      <c r="BB43" s="551"/>
      <c r="BC43" s="551"/>
      <c r="BD43" s="551"/>
      <c r="BE43" s="551"/>
      <c r="BF43" s="551"/>
      <c r="BG43" s="551"/>
      <c r="BH43" s="551"/>
      <c r="BI43" s="551"/>
      <c r="BJ43" s="551"/>
      <c r="BK43" s="551"/>
      <c r="BL43" s="551"/>
      <c r="BM43" s="551"/>
      <c r="BN43" s="551"/>
      <c r="BO43" s="551"/>
      <c r="BP43" s="551"/>
      <c r="BQ43" s="551"/>
      <c r="BR43" s="551"/>
      <c r="BS43" s="551"/>
      <c r="BT43" s="551"/>
      <c r="BU43" s="551"/>
      <c r="BV43" s="551"/>
      <c r="BW43" s="551"/>
      <c r="BX43" s="551"/>
    </row>
    <row r="44" spans="1:76">
      <c r="B44" s="2"/>
      <c r="C44" s="2"/>
      <c r="D44" s="10" t="s">
        <v>849</v>
      </c>
      <c r="E44" s="11"/>
      <c r="L44" s="11">
        <f t="shared" si="4"/>
        <v>0</v>
      </c>
      <c r="N44" s="624"/>
      <c r="O44" s="625"/>
      <c r="P44" s="625">
        <f t="shared" si="3"/>
        <v>0</v>
      </c>
      <c r="Q44" s="691"/>
      <c r="R44" s="106" t="s">
        <v>642</v>
      </c>
      <c r="V44" s="7"/>
      <c r="W44" s="7"/>
    </row>
    <row r="45" spans="1:76" ht="12" thickBot="1">
      <c r="B45" s="2"/>
      <c r="C45" s="2"/>
      <c r="D45" s="10" t="s">
        <v>850</v>
      </c>
      <c r="E45" s="11"/>
      <c r="L45" s="11">
        <f>G45+I45+K45</f>
        <v>0</v>
      </c>
      <c r="N45" s="624"/>
      <c r="O45" s="625">
        <f>L45</f>
        <v>0</v>
      </c>
      <c r="P45" s="625">
        <f t="shared" si="3"/>
        <v>0</v>
      </c>
      <c r="Q45" s="691"/>
      <c r="R45" s="106"/>
      <c r="V45" s="7"/>
      <c r="W45" s="7"/>
    </row>
    <row r="46" spans="1:76" ht="12" thickBot="1">
      <c r="B46" s="2"/>
      <c r="C46" s="2"/>
      <c r="D46" s="10" t="s">
        <v>1186</v>
      </c>
      <c r="E46" s="11"/>
      <c r="L46" s="11">
        <f t="shared" si="4"/>
        <v>0</v>
      </c>
      <c r="N46" s="624"/>
      <c r="O46" s="625"/>
      <c r="P46" s="646">
        <f>SUM(L46-N46-O46)</f>
        <v>0</v>
      </c>
      <c r="Q46" s="691"/>
      <c r="R46" s="647" t="s">
        <v>1187</v>
      </c>
      <c r="V46" s="7"/>
      <c r="W46" s="7"/>
    </row>
    <row r="47" spans="1:76">
      <c r="B47" s="2"/>
      <c r="C47" s="2"/>
      <c r="D47" s="585" t="s">
        <v>1081</v>
      </c>
      <c r="E47" s="371"/>
      <c r="F47" s="163"/>
      <c r="H47" s="163"/>
      <c r="I47" s="371"/>
      <c r="J47" s="163"/>
      <c r="K47" s="371"/>
      <c r="L47" s="371">
        <f t="shared" si="4"/>
        <v>0</v>
      </c>
      <c r="M47" s="371"/>
      <c r="N47" s="624"/>
      <c r="O47" s="625"/>
      <c r="P47" s="625">
        <f>SUM(L47-N47-O47)</f>
        <v>0</v>
      </c>
      <c r="Q47" s="691"/>
      <c r="R47" s="372" t="s">
        <v>192</v>
      </c>
      <c r="V47" s="7"/>
      <c r="W47" s="7"/>
    </row>
    <row r="48" spans="1:76">
      <c r="B48" s="2"/>
      <c r="C48" s="2"/>
      <c r="E48" s="11"/>
      <c r="N48" s="624"/>
      <c r="O48" s="625"/>
      <c r="P48" s="625"/>
      <c r="Q48" s="691"/>
      <c r="R48" s="106"/>
      <c r="V48" s="7"/>
      <c r="W48" s="7"/>
    </row>
    <row r="49" spans="1:76">
      <c r="B49" s="2"/>
      <c r="C49" s="2" t="s">
        <v>28</v>
      </c>
      <c r="D49" s="13"/>
      <c r="E49" s="11"/>
      <c r="G49" s="14">
        <f>SUM(G24:G48)</f>
        <v>0</v>
      </c>
      <c r="I49" s="14">
        <f>SUM(I24:I48)</f>
        <v>0</v>
      </c>
      <c r="K49" s="14">
        <f>SUM(K24:K48)</f>
        <v>0</v>
      </c>
      <c r="L49" s="14">
        <f>G49+I49+K49</f>
        <v>0</v>
      </c>
      <c r="M49" s="14">
        <f>SUM(L24:L48)</f>
        <v>0</v>
      </c>
      <c r="N49" s="628">
        <f>SUM(N25:N47)</f>
        <v>0</v>
      </c>
      <c r="O49" s="629">
        <f>SUM(O25:O47)</f>
        <v>0</v>
      </c>
      <c r="P49" s="629">
        <f>SUM(P25:P47)</f>
        <v>0</v>
      </c>
      <c r="Q49" s="693"/>
      <c r="R49" s="106"/>
      <c r="V49" s="7"/>
      <c r="W49" s="7"/>
    </row>
    <row r="50" spans="1:76">
      <c r="A50" s="25"/>
      <c r="B50" s="1" t="s">
        <v>31</v>
      </c>
      <c r="C50" s="1" t="s">
        <v>32</v>
      </c>
      <c r="D50" s="1"/>
      <c r="E50" s="3"/>
      <c r="F50" s="5"/>
      <c r="G50" s="4"/>
      <c r="H50" s="5"/>
      <c r="I50" s="4"/>
      <c r="J50" s="5"/>
      <c r="K50" s="4"/>
      <c r="M50" s="3"/>
      <c r="N50" s="630"/>
      <c r="O50" s="631"/>
      <c r="P50" s="631"/>
      <c r="Q50" s="693"/>
      <c r="R50" s="105" t="s">
        <v>466</v>
      </c>
      <c r="V50" s="7"/>
      <c r="W50" s="7"/>
    </row>
    <row r="51" spans="1:76">
      <c r="B51" s="2"/>
      <c r="C51" s="2"/>
      <c r="D51" s="2" t="s">
        <v>1082</v>
      </c>
      <c r="E51" s="11"/>
      <c r="N51" s="624"/>
      <c r="O51" s="625"/>
      <c r="P51" s="625"/>
      <c r="Q51" s="691"/>
      <c r="R51" s="106" t="s">
        <v>404</v>
      </c>
      <c r="V51" s="7"/>
      <c r="W51" s="7"/>
    </row>
    <row r="52" spans="1:76">
      <c r="B52" s="2"/>
      <c r="C52" s="2"/>
      <c r="D52" s="10" t="s">
        <v>851</v>
      </c>
      <c r="E52" s="11"/>
      <c r="L52" s="11">
        <f t="shared" ref="L52:L58" si="5">G52+I52+K52</f>
        <v>0</v>
      </c>
      <c r="N52" s="624"/>
      <c r="O52" s="625"/>
      <c r="P52" s="625">
        <f t="shared" ref="P52:P58" si="6">SUM(L52-N52-O52)</f>
        <v>0</v>
      </c>
      <c r="Q52" s="691"/>
      <c r="R52" s="106" t="s">
        <v>79</v>
      </c>
      <c r="V52" s="7"/>
      <c r="W52" s="7"/>
    </row>
    <row r="53" spans="1:76" ht="13">
      <c r="B53" s="2"/>
      <c r="C53" s="2"/>
      <c r="D53" s="10" t="s">
        <v>525</v>
      </c>
      <c r="E53" s="11"/>
      <c r="L53" s="11">
        <f t="shared" si="5"/>
        <v>0</v>
      </c>
      <c r="N53" s="624"/>
      <c r="O53" s="625">
        <f>L53</f>
        <v>0</v>
      </c>
      <c r="P53" s="625">
        <f t="shared" si="6"/>
        <v>0</v>
      </c>
      <c r="Q53" s="691"/>
      <c r="R53" s="542" t="s">
        <v>824</v>
      </c>
      <c r="V53" s="7"/>
      <c r="W53" s="7"/>
    </row>
    <row r="54" spans="1:76">
      <c r="B54" s="2"/>
      <c r="C54" s="2"/>
      <c r="D54" s="10" t="s">
        <v>573</v>
      </c>
      <c r="E54" s="11"/>
      <c r="L54" s="11">
        <f>G54+I54+K54</f>
        <v>0</v>
      </c>
      <c r="N54" s="624"/>
      <c r="O54" s="625"/>
      <c r="P54" s="625">
        <f t="shared" si="6"/>
        <v>0</v>
      </c>
      <c r="Q54" s="691"/>
      <c r="R54" s="515"/>
      <c r="V54" s="7"/>
      <c r="W54" s="7"/>
    </row>
    <row r="55" spans="1:76" s="2" customFormat="1" ht="13.5" customHeight="1">
      <c r="A55" s="27"/>
      <c r="D55" s="10" t="s">
        <v>574</v>
      </c>
      <c r="E55" s="11"/>
      <c r="F55" s="6"/>
      <c r="G55" s="11"/>
      <c r="H55" s="6"/>
      <c r="I55" s="11"/>
      <c r="J55" s="6"/>
      <c r="K55" s="11"/>
      <c r="L55" s="11">
        <f t="shared" si="5"/>
        <v>0</v>
      </c>
      <c r="M55" s="11"/>
      <c r="N55" s="624"/>
      <c r="O55" s="625"/>
      <c r="P55" s="625">
        <f t="shared" si="6"/>
        <v>0</v>
      </c>
      <c r="Q55" s="691"/>
      <c r="R55" s="106"/>
      <c r="S55" s="5"/>
      <c r="T55" s="6"/>
      <c r="U55" s="6"/>
      <c r="V55" s="7"/>
      <c r="W55" s="7"/>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row>
    <row r="56" spans="1:76">
      <c r="B56" s="2"/>
      <c r="C56" s="2"/>
      <c r="D56" s="10" t="s">
        <v>1134</v>
      </c>
      <c r="E56" s="11"/>
      <c r="L56" s="11">
        <f t="shared" si="5"/>
        <v>0</v>
      </c>
      <c r="N56" s="624"/>
      <c r="O56" s="625"/>
      <c r="P56" s="625">
        <f t="shared" si="6"/>
        <v>0</v>
      </c>
      <c r="Q56" s="691"/>
      <c r="R56" s="106"/>
      <c r="V56" s="7"/>
      <c r="W56" s="7"/>
    </row>
    <row r="57" spans="1:76">
      <c r="B57" s="2"/>
      <c r="C57" s="2"/>
      <c r="D57" s="10" t="s">
        <v>210</v>
      </c>
      <c r="E57" s="11"/>
      <c r="L57" s="11">
        <f>G57+I57+K57</f>
        <v>0</v>
      </c>
      <c r="N57" s="624"/>
      <c r="O57" s="625"/>
      <c r="P57" s="625">
        <f t="shared" si="6"/>
        <v>0</v>
      </c>
      <c r="Q57" s="691"/>
      <c r="R57" s="106"/>
      <c r="V57" s="7"/>
      <c r="W57" s="7"/>
    </row>
    <row r="58" spans="1:76">
      <c r="B58" s="2"/>
      <c r="C58" s="2"/>
      <c r="D58" s="10" t="s">
        <v>965</v>
      </c>
      <c r="E58" s="11"/>
      <c r="L58" s="11">
        <f t="shared" si="5"/>
        <v>0</v>
      </c>
      <c r="N58" s="624"/>
      <c r="O58" s="625"/>
      <c r="P58" s="625">
        <f t="shared" si="6"/>
        <v>0</v>
      </c>
      <c r="Q58" s="691"/>
      <c r="R58" s="372"/>
      <c r="V58" s="7"/>
      <c r="W58" s="7"/>
    </row>
    <row r="59" spans="1:76">
      <c r="B59" s="2"/>
      <c r="C59" s="2"/>
      <c r="E59" s="11"/>
      <c r="N59" s="624"/>
      <c r="O59" s="625"/>
      <c r="P59" s="625"/>
      <c r="Q59" s="691"/>
      <c r="R59" s="106"/>
      <c r="V59" s="7"/>
      <c r="W59" s="7"/>
    </row>
    <row r="60" spans="1:76">
      <c r="B60" s="2"/>
      <c r="C60" s="2" t="s">
        <v>28</v>
      </c>
      <c r="D60" s="13"/>
      <c r="E60" s="11"/>
      <c r="G60" s="14">
        <f>SUM(G51:G59)</f>
        <v>0</v>
      </c>
      <c r="I60" s="14">
        <f>SUM(I51:I59)</f>
        <v>0</v>
      </c>
      <c r="K60" s="14">
        <f>SUM(K51:K59)</f>
        <v>0</v>
      </c>
      <c r="L60" s="14">
        <f>G60+I60+K60</f>
        <v>0</v>
      </c>
      <c r="M60" s="14">
        <f>SUM(L52:L59)</f>
        <v>0</v>
      </c>
      <c r="N60" s="628">
        <f>SUM(N52:N59)</f>
        <v>0</v>
      </c>
      <c r="O60" s="629">
        <f>SUM(O52:O59)</f>
        <v>0</v>
      </c>
      <c r="P60" s="629">
        <f>SUM(P52:P59)</f>
        <v>0</v>
      </c>
      <c r="Q60" s="693"/>
      <c r="R60" s="106"/>
      <c r="V60" s="7"/>
      <c r="W60" s="7"/>
    </row>
    <row r="61" spans="1:76">
      <c r="B61" s="2" t="s">
        <v>33</v>
      </c>
      <c r="C61" s="2" t="s">
        <v>34</v>
      </c>
      <c r="E61" s="11"/>
      <c r="N61" s="624"/>
      <c r="O61" s="625"/>
      <c r="P61" s="625"/>
      <c r="Q61" s="691"/>
      <c r="R61" s="105" t="s">
        <v>466</v>
      </c>
      <c r="V61" s="7"/>
      <c r="W61" s="7"/>
    </row>
    <row r="62" spans="1:76">
      <c r="B62" s="2"/>
      <c r="C62" s="2"/>
      <c r="D62" s="2" t="s">
        <v>1082</v>
      </c>
      <c r="E62" s="11"/>
      <c r="N62" s="624"/>
      <c r="O62" s="625"/>
      <c r="P62" s="625"/>
      <c r="Q62" s="691"/>
      <c r="R62" s="106" t="s">
        <v>404</v>
      </c>
      <c r="V62" s="7"/>
      <c r="W62" s="7"/>
    </row>
    <row r="63" spans="1:76" ht="12" customHeight="1">
      <c r="B63" s="2"/>
      <c r="C63" s="2"/>
      <c r="D63" s="10" t="s">
        <v>209</v>
      </c>
      <c r="E63" s="11"/>
      <c r="L63" s="11">
        <f>G63+I63+K63</f>
        <v>0</v>
      </c>
      <c r="N63" s="624"/>
      <c r="O63" s="625"/>
      <c r="P63" s="625">
        <f>SUM(L63-N63-O63)</f>
        <v>0</v>
      </c>
      <c r="Q63" s="691"/>
      <c r="R63" s="106" t="s">
        <v>78</v>
      </c>
      <c r="V63" s="7"/>
      <c r="W63" s="7"/>
    </row>
    <row r="64" spans="1:76">
      <c r="B64" s="2"/>
      <c r="C64" s="2"/>
      <c r="D64" s="10" t="s">
        <v>966</v>
      </c>
      <c r="E64" s="11"/>
      <c r="L64" s="11">
        <f>G64+I64+K64</f>
        <v>0</v>
      </c>
      <c r="N64" s="624"/>
      <c r="O64" s="625"/>
      <c r="P64" s="625">
        <f>SUM(L64-N64-O64)</f>
        <v>0</v>
      </c>
      <c r="Q64" s="691"/>
      <c r="R64" s="372"/>
      <c r="V64" s="7"/>
      <c r="W64" s="7"/>
    </row>
    <row r="65" spans="1:76" ht="13">
      <c r="B65" s="2"/>
      <c r="C65" s="2"/>
      <c r="E65" s="11"/>
      <c r="N65" s="624"/>
      <c r="O65" s="625"/>
      <c r="P65" s="625"/>
      <c r="Q65" s="691"/>
      <c r="R65" s="516" t="s">
        <v>824</v>
      </c>
      <c r="V65" s="7"/>
      <c r="W65" s="7"/>
    </row>
    <row r="66" spans="1:76">
      <c r="B66" s="2"/>
      <c r="C66" s="2" t="s">
        <v>28</v>
      </c>
      <c r="E66" s="11"/>
      <c r="G66" s="14">
        <f>SUM(G62:G65)</f>
        <v>0</v>
      </c>
      <c r="I66" s="14">
        <f>SUM(I62:I65)</f>
        <v>0</v>
      </c>
      <c r="K66" s="14">
        <f>SUM(K62:K65)</f>
        <v>0</v>
      </c>
      <c r="L66" s="14">
        <f>G66+I66+K66</f>
        <v>0</v>
      </c>
      <c r="M66" s="14">
        <f>SUM(L62:L65)</f>
        <v>0</v>
      </c>
      <c r="N66" s="628">
        <f>SUM(N62:N65)</f>
        <v>0</v>
      </c>
      <c r="O66" s="629">
        <f>SUM(O62:O65)</f>
        <v>0</v>
      </c>
      <c r="P66" s="629">
        <f>SUM(P62:P65)</f>
        <v>0</v>
      </c>
      <c r="Q66" s="693"/>
      <c r="R66" s="106"/>
      <c r="V66" s="7"/>
      <c r="W66" s="7"/>
    </row>
    <row r="67" spans="1:76" ht="13">
      <c r="B67" s="21" t="s">
        <v>96</v>
      </c>
      <c r="C67" s="21" t="s">
        <v>35</v>
      </c>
      <c r="D67" s="20"/>
      <c r="E67" s="11"/>
      <c r="N67" s="624"/>
      <c r="O67" s="625"/>
      <c r="P67" s="625"/>
      <c r="Q67" s="691"/>
      <c r="R67" s="105" t="s">
        <v>927</v>
      </c>
      <c r="V67" s="7"/>
      <c r="W67" s="7"/>
    </row>
    <row r="68" spans="1:76">
      <c r="B68" s="2" t="s">
        <v>115</v>
      </c>
      <c r="C68" s="2"/>
      <c r="D68" s="2" t="s">
        <v>375</v>
      </c>
      <c r="E68" s="11"/>
      <c r="G68" s="11">
        <v>0</v>
      </c>
      <c r="I68" s="11">
        <f>E68*H68</f>
        <v>0</v>
      </c>
      <c r="K68" s="11">
        <f>J68*E68</f>
        <v>0</v>
      </c>
      <c r="L68" s="11">
        <f t="shared" ref="L68:L73" si="7">G68+I68+K68</f>
        <v>0</v>
      </c>
      <c r="N68" s="624"/>
      <c r="O68" s="625">
        <f>L68</f>
        <v>0</v>
      </c>
      <c r="P68" s="625">
        <f>SUM(L68-N68-O68)</f>
        <v>0</v>
      </c>
      <c r="Q68" s="691"/>
      <c r="R68" s="105"/>
      <c r="V68" s="7"/>
      <c r="W68" s="7"/>
    </row>
    <row r="69" spans="1:76">
      <c r="B69" s="2"/>
      <c r="C69" s="2"/>
      <c r="E69" s="11"/>
      <c r="G69" s="11">
        <f>E69*F69</f>
        <v>0</v>
      </c>
      <c r="I69" s="11">
        <f>E69*H69</f>
        <v>0</v>
      </c>
      <c r="K69" s="11">
        <f>J69*E69</f>
        <v>0</v>
      </c>
      <c r="L69" s="11">
        <f t="shared" si="7"/>
        <v>0</v>
      </c>
      <c r="N69" s="624"/>
      <c r="O69" s="625">
        <f>L69</f>
        <v>0</v>
      </c>
      <c r="P69" s="625">
        <f>SUM(L69-N69-O69)</f>
        <v>0</v>
      </c>
      <c r="Q69" s="691"/>
      <c r="R69" s="106"/>
      <c r="V69" s="7"/>
      <c r="W69" s="7"/>
    </row>
    <row r="70" spans="1:76">
      <c r="B70" s="2" t="s">
        <v>114</v>
      </c>
      <c r="C70" s="2"/>
      <c r="D70" s="2" t="s">
        <v>376</v>
      </c>
      <c r="E70" s="11"/>
      <c r="G70" s="11">
        <v>0</v>
      </c>
      <c r="I70" s="11">
        <f>E70*H70</f>
        <v>0</v>
      </c>
      <c r="K70" s="11">
        <f>J70*E70</f>
        <v>0</v>
      </c>
      <c r="L70" s="11">
        <f t="shared" si="7"/>
        <v>0</v>
      </c>
      <c r="N70" s="624"/>
      <c r="O70" s="625"/>
      <c r="P70" s="625">
        <f>SUM(L70-N70-O70)</f>
        <v>0</v>
      </c>
      <c r="Q70" s="691"/>
      <c r="R70" s="106"/>
      <c r="V70" s="7"/>
      <c r="W70" s="7"/>
    </row>
    <row r="71" spans="1:76">
      <c r="B71" s="2"/>
      <c r="C71" s="2"/>
      <c r="D71" s="10" t="s">
        <v>967</v>
      </c>
      <c r="E71" s="11"/>
      <c r="G71" s="11">
        <v>0</v>
      </c>
      <c r="I71" s="11">
        <f>H71*E71</f>
        <v>0</v>
      </c>
      <c r="K71" s="11">
        <f>J71*E71</f>
        <v>0</v>
      </c>
      <c r="L71" s="11">
        <f t="shared" si="7"/>
        <v>0</v>
      </c>
      <c r="N71" s="624"/>
      <c r="O71" s="625"/>
      <c r="P71" s="625">
        <f>SUM(L71-N71-O71)</f>
        <v>0</v>
      </c>
      <c r="Q71" s="691"/>
      <c r="R71" s="106"/>
      <c r="V71" s="7"/>
      <c r="W71" s="7"/>
    </row>
    <row r="72" spans="1:76">
      <c r="B72" s="2"/>
      <c r="C72" s="2"/>
      <c r="D72" s="2"/>
      <c r="E72" s="11"/>
      <c r="G72" s="11">
        <f>E72*F72</f>
        <v>0</v>
      </c>
      <c r="I72" s="11">
        <f>E72*H72</f>
        <v>0</v>
      </c>
      <c r="K72" s="11">
        <f>J72*E72</f>
        <v>0</v>
      </c>
      <c r="L72" s="11">
        <f t="shared" si="7"/>
        <v>0</v>
      </c>
      <c r="N72" s="624"/>
      <c r="O72" s="625"/>
      <c r="P72" s="625">
        <f>SUM(L72-N72-O72)</f>
        <v>0</v>
      </c>
      <c r="Q72" s="691"/>
      <c r="R72" s="106"/>
      <c r="V72" s="7"/>
      <c r="W72" s="7"/>
    </row>
    <row r="73" spans="1:76">
      <c r="B73" s="2"/>
      <c r="C73" s="2" t="s">
        <v>28</v>
      </c>
      <c r="D73" s="13"/>
      <c r="E73" s="11"/>
      <c r="G73" s="14">
        <f>SUM(G68:G72)</f>
        <v>0</v>
      </c>
      <c r="I73" s="14">
        <f>SUM(I68:I72)</f>
        <v>0</v>
      </c>
      <c r="K73" s="14">
        <f>SUM(K68:K72)</f>
        <v>0</v>
      </c>
      <c r="L73" s="14">
        <f t="shared" si="7"/>
        <v>0</v>
      </c>
      <c r="M73" s="14">
        <f>SUM(L68:L72)</f>
        <v>0</v>
      </c>
      <c r="N73" s="628">
        <f>SUM(N68:N72)</f>
        <v>0</v>
      </c>
      <c r="O73" s="629">
        <f>SUM(O68:O72)</f>
        <v>0</v>
      </c>
      <c r="P73" s="629">
        <f>SUM(P68:P72)</f>
        <v>0</v>
      </c>
      <c r="Q73" s="693"/>
      <c r="R73" s="105"/>
      <c r="S73" s="5"/>
      <c r="V73" s="7"/>
      <c r="W73" s="7"/>
    </row>
    <row r="74" spans="1:76" ht="13.5" thickBot="1">
      <c r="B74" s="2"/>
      <c r="C74" s="2"/>
      <c r="D74" s="13"/>
      <c r="E74" s="11"/>
      <c r="G74" s="19"/>
      <c r="I74" s="19"/>
      <c r="K74" s="19"/>
      <c r="L74" s="19"/>
      <c r="M74" s="507"/>
      <c r="N74" s="630"/>
      <c r="O74" s="631"/>
      <c r="P74" s="632"/>
      <c r="Q74" s="693"/>
      <c r="R74" s="105"/>
      <c r="S74" s="5"/>
      <c r="V74" s="7"/>
      <c r="W74" s="7"/>
    </row>
    <row r="75" spans="1:76" s="503" customFormat="1" ht="20.5" thickBot="1">
      <c r="A75" s="494"/>
      <c r="B75" s="495"/>
      <c r="C75" s="535" t="s">
        <v>102</v>
      </c>
      <c r="D75" s="497"/>
      <c r="E75" s="498"/>
      <c r="F75" s="499"/>
      <c r="G75" s="498"/>
      <c r="H75" s="499"/>
      <c r="I75" s="498"/>
      <c r="J75" s="499"/>
      <c r="K75" s="498"/>
      <c r="L75" s="498"/>
      <c r="M75" s="509">
        <f>SUM(M13:M73)</f>
        <v>0</v>
      </c>
      <c r="N75" s="630">
        <f>N22+N49+N60+N66+N73</f>
        <v>0</v>
      </c>
      <c r="O75" s="631">
        <f>O22+O49+O60+O66+O73</f>
        <v>0</v>
      </c>
      <c r="P75" s="631">
        <f>P22+P49+P60+P66+P73</f>
        <v>0</v>
      </c>
      <c r="Q75" s="694">
        <f>N22+O22+P22+N49+O49+P49+N60+O60+P60+N66+O66+P66+N73+O73+P73</f>
        <v>0</v>
      </c>
      <c r="R75" s="541" t="s">
        <v>825</v>
      </c>
      <c r="S75" s="502"/>
      <c r="T75" s="502"/>
      <c r="U75" s="502"/>
      <c r="V75" s="534"/>
      <c r="W75" s="534"/>
      <c r="X75" s="502"/>
      <c r="Y75" s="502"/>
      <c r="Z75" s="502"/>
      <c r="AA75" s="502"/>
      <c r="AB75" s="502"/>
      <c r="AC75" s="502"/>
      <c r="AD75" s="502"/>
      <c r="AE75" s="502"/>
      <c r="AF75" s="502"/>
      <c r="AG75" s="502"/>
      <c r="AH75" s="502"/>
      <c r="AI75" s="502"/>
      <c r="AJ75" s="502"/>
      <c r="AK75" s="502"/>
      <c r="AL75" s="502"/>
      <c r="AM75" s="502"/>
      <c r="AN75" s="502"/>
      <c r="AO75" s="502"/>
      <c r="AP75" s="502"/>
      <c r="AQ75" s="502"/>
      <c r="AR75" s="502"/>
      <c r="AS75" s="502"/>
      <c r="AT75" s="502"/>
      <c r="AU75" s="502"/>
      <c r="AV75" s="502"/>
      <c r="AW75" s="502"/>
      <c r="AX75" s="502"/>
      <c r="AY75" s="502"/>
      <c r="AZ75" s="502"/>
      <c r="BA75" s="502"/>
      <c r="BB75" s="502"/>
      <c r="BC75" s="502"/>
      <c r="BD75" s="502"/>
      <c r="BE75" s="502"/>
      <c r="BF75" s="502"/>
      <c r="BG75" s="502"/>
      <c r="BH75" s="502"/>
      <c r="BI75" s="502"/>
      <c r="BJ75" s="502"/>
      <c r="BK75" s="502"/>
      <c r="BL75" s="502"/>
      <c r="BM75" s="502"/>
      <c r="BN75" s="502"/>
      <c r="BO75" s="502"/>
      <c r="BP75" s="502"/>
      <c r="BQ75" s="502"/>
      <c r="BR75" s="502"/>
      <c r="BS75" s="502"/>
      <c r="BT75" s="502"/>
      <c r="BU75" s="502"/>
      <c r="BV75" s="502"/>
      <c r="BW75" s="502"/>
      <c r="BX75" s="502"/>
    </row>
    <row r="76" spans="1:76" ht="13">
      <c r="A76" s="127"/>
      <c r="B76" s="21"/>
      <c r="C76" s="168"/>
      <c r="D76" s="20"/>
      <c r="E76" s="11"/>
      <c r="G76" s="128"/>
      <c r="H76" s="24"/>
      <c r="I76" s="128"/>
      <c r="J76" s="24"/>
      <c r="K76" s="128"/>
      <c r="L76" s="321"/>
      <c r="M76" s="170"/>
      <c r="N76" s="633"/>
      <c r="O76" s="632"/>
      <c r="P76" s="632"/>
      <c r="Q76" s="695"/>
      <c r="R76" s="106"/>
      <c r="V76" s="7"/>
      <c r="W76" s="7"/>
    </row>
    <row r="77" spans="1:76" ht="20">
      <c r="B77" s="345" t="s">
        <v>124</v>
      </c>
      <c r="C77" s="94"/>
      <c r="D77" s="95"/>
      <c r="E77" s="346"/>
      <c r="F77" s="95"/>
      <c r="G77" s="346"/>
      <c r="H77" s="95"/>
      <c r="I77" s="346"/>
      <c r="J77" s="95"/>
      <c r="K77" s="346"/>
      <c r="L77" s="346"/>
      <c r="M77" s="346"/>
      <c r="N77" s="634"/>
      <c r="O77" s="635"/>
      <c r="P77" s="635"/>
      <c r="Q77" s="696"/>
      <c r="R77" s="106"/>
      <c r="V77" s="7"/>
      <c r="W77" s="7"/>
    </row>
    <row r="78" spans="1:76" ht="15.5">
      <c r="B78" s="167"/>
      <c r="C78" s="2"/>
      <c r="E78" s="11"/>
      <c r="H78" s="95"/>
      <c r="J78" s="6" t="s">
        <v>642</v>
      </c>
      <c r="N78" s="624"/>
      <c r="O78" s="625"/>
      <c r="P78" s="625"/>
      <c r="Q78" s="691"/>
      <c r="R78" s="106"/>
      <c r="V78" s="7"/>
      <c r="W78" s="7"/>
    </row>
    <row r="79" spans="1:76" ht="18">
      <c r="B79" s="359" t="s">
        <v>101</v>
      </c>
      <c r="C79" s="2"/>
      <c r="E79" s="11"/>
      <c r="N79" s="624"/>
      <c r="O79" s="625"/>
      <c r="P79" s="625"/>
      <c r="Q79" s="691"/>
      <c r="R79" s="106"/>
      <c r="V79" s="7"/>
      <c r="W79" s="7"/>
    </row>
    <row r="80" spans="1:76" ht="15.5">
      <c r="B80" s="22" t="s">
        <v>36</v>
      </c>
      <c r="C80" s="22" t="s">
        <v>256</v>
      </c>
      <c r="E80" s="11"/>
      <c r="N80" s="624"/>
      <c r="O80" s="625"/>
      <c r="P80" s="625"/>
      <c r="Q80" s="691"/>
      <c r="R80" s="105" t="s">
        <v>840</v>
      </c>
      <c r="V80" s="7"/>
      <c r="W80" s="7"/>
    </row>
    <row r="81" spans="1:76" s="20" customFormat="1" ht="21.75" customHeight="1">
      <c r="A81" s="27"/>
      <c r="B81" s="2" t="s">
        <v>37</v>
      </c>
      <c r="C81" s="2" t="s">
        <v>1106</v>
      </c>
      <c r="D81" s="10"/>
      <c r="E81" s="11"/>
      <c r="F81" s="6"/>
      <c r="G81" s="11"/>
      <c r="H81" s="6"/>
      <c r="I81" s="11"/>
      <c r="J81" s="6"/>
      <c r="K81" s="11"/>
      <c r="L81" s="11"/>
      <c r="M81" s="11"/>
      <c r="N81" s="624"/>
      <c r="O81" s="625"/>
      <c r="P81" s="625"/>
      <c r="Q81" s="691"/>
      <c r="R81" s="105" t="s">
        <v>466</v>
      </c>
      <c r="S81" s="24"/>
      <c r="T81" s="24"/>
      <c r="U81" s="24"/>
      <c r="V81" s="171"/>
      <c r="W81" s="171"/>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row>
    <row r="82" spans="1:76">
      <c r="B82" s="2"/>
      <c r="C82" s="2"/>
      <c r="D82" s="10" t="s">
        <v>168</v>
      </c>
      <c r="E82" s="11"/>
      <c r="F82" s="6">
        <f>'COVER SHEET'!$J$28</f>
        <v>0</v>
      </c>
      <c r="G82" s="11">
        <f t="shared" ref="G82:G91" si="8">F82*E82</f>
        <v>0</v>
      </c>
      <c r="H82" s="6">
        <f>'COVER SHEET'!$J$29</f>
        <v>0</v>
      </c>
      <c r="I82" s="11">
        <f>H82*E82</f>
        <v>0</v>
      </c>
      <c r="J82" s="6">
        <f>'COVER SHEET'!$J$31</f>
        <v>0</v>
      </c>
      <c r="K82" s="11">
        <f>E82*J82</f>
        <v>0</v>
      </c>
      <c r="L82" s="11">
        <f>G82+I82+K82</f>
        <v>0</v>
      </c>
      <c r="N82" s="624"/>
      <c r="O82" s="625"/>
      <c r="P82" s="625">
        <f t="shared" ref="P82:P91" si="9">SUM(L82-N82-O82)</f>
        <v>0</v>
      </c>
      <c r="Q82" s="691"/>
      <c r="R82" s="106" t="s">
        <v>103</v>
      </c>
      <c r="V82" s="7"/>
      <c r="W82" s="7"/>
    </row>
    <row r="83" spans="1:76" ht="13">
      <c r="B83" s="2"/>
      <c r="C83" s="2"/>
      <c r="D83" s="10" t="s">
        <v>211</v>
      </c>
      <c r="E83" s="11"/>
      <c r="F83" s="6">
        <f>'COVER SHEET'!$J$28</f>
        <v>0</v>
      </c>
      <c r="G83" s="11">
        <f t="shared" si="8"/>
        <v>0</v>
      </c>
      <c r="H83" s="6">
        <f>'COVER SHEET'!$J$29</f>
        <v>0</v>
      </c>
      <c r="I83" s="11">
        <f t="shared" ref="I83:I91" si="10">H83*E83</f>
        <v>0</v>
      </c>
      <c r="J83" s="6">
        <f>'COVER SHEET'!$J$31</f>
        <v>0</v>
      </c>
      <c r="K83" s="11">
        <f t="shared" ref="K83:K91" si="11">E83*J83</f>
        <v>0</v>
      </c>
      <c r="L83" s="11">
        <f t="shared" ref="L83:L91" si="12">G83+I83+K83</f>
        <v>0</v>
      </c>
      <c r="N83" s="624"/>
      <c r="O83" s="625"/>
      <c r="P83" s="625">
        <f t="shared" si="9"/>
        <v>0</v>
      </c>
      <c r="Q83" s="691"/>
      <c r="R83" s="516" t="s">
        <v>824</v>
      </c>
      <c r="V83" s="7"/>
      <c r="W83" s="7"/>
    </row>
    <row r="84" spans="1:76">
      <c r="B84" s="2"/>
      <c r="C84" s="2"/>
      <c r="D84" s="10" t="s">
        <v>85</v>
      </c>
      <c r="E84" s="11"/>
      <c r="F84" s="6">
        <f>'COVER SHEET'!$J$28</f>
        <v>0</v>
      </c>
      <c r="G84" s="11">
        <f t="shared" si="8"/>
        <v>0</v>
      </c>
      <c r="H84" s="6">
        <f>'COVER SHEET'!$J$29</f>
        <v>0</v>
      </c>
      <c r="I84" s="11">
        <f t="shared" si="10"/>
        <v>0</v>
      </c>
      <c r="J84" s="6">
        <f>'COVER SHEET'!$J$31</f>
        <v>0</v>
      </c>
      <c r="K84" s="11">
        <f t="shared" si="11"/>
        <v>0</v>
      </c>
      <c r="L84" s="11">
        <f t="shared" si="12"/>
        <v>0</v>
      </c>
      <c r="N84" s="624"/>
      <c r="O84" s="625"/>
      <c r="P84" s="625">
        <f t="shared" si="9"/>
        <v>0</v>
      </c>
      <c r="Q84" s="691"/>
      <c r="R84" s="106"/>
      <c r="V84" s="7"/>
      <c r="W84" s="7"/>
    </row>
    <row r="85" spans="1:76">
      <c r="B85" s="2"/>
      <c r="C85" s="2"/>
      <c r="D85" s="10" t="s">
        <v>86</v>
      </c>
      <c r="E85" s="11"/>
      <c r="F85" s="6">
        <f>'COVER SHEET'!$J$28</f>
        <v>0</v>
      </c>
      <c r="G85" s="11">
        <f t="shared" si="8"/>
        <v>0</v>
      </c>
      <c r="H85" s="6">
        <f>'COVER SHEET'!$J$29</f>
        <v>0</v>
      </c>
      <c r="I85" s="11">
        <f t="shared" si="10"/>
        <v>0</v>
      </c>
      <c r="J85" s="6">
        <f>'COVER SHEET'!$J$31</f>
        <v>0</v>
      </c>
      <c r="K85" s="11">
        <f t="shared" si="11"/>
        <v>0</v>
      </c>
      <c r="L85" s="11">
        <f t="shared" si="12"/>
        <v>0</v>
      </c>
      <c r="N85" s="624"/>
      <c r="O85" s="625"/>
      <c r="P85" s="625">
        <f t="shared" si="9"/>
        <v>0</v>
      </c>
      <c r="Q85" s="691"/>
      <c r="R85" s="106"/>
      <c r="V85" s="7"/>
      <c r="W85" s="7"/>
    </row>
    <row r="86" spans="1:76">
      <c r="B86" s="2"/>
      <c r="C86" s="2"/>
      <c r="D86" s="10" t="s">
        <v>433</v>
      </c>
      <c r="E86" s="11"/>
      <c r="F86" s="6">
        <f>'COVER SHEET'!$J$28</f>
        <v>0</v>
      </c>
      <c r="G86" s="11">
        <f t="shared" si="8"/>
        <v>0</v>
      </c>
      <c r="H86" s="6">
        <f>'COVER SHEET'!$J$29</f>
        <v>0</v>
      </c>
      <c r="I86" s="11">
        <f t="shared" si="10"/>
        <v>0</v>
      </c>
      <c r="J86" s="6">
        <f>'COVER SHEET'!$J$31</f>
        <v>0</v>
      </c>
      <c r="K86" s="11">
        <f t="shared" si="11"/>
        <v>0</v>
      </c>
      <c r="L86" s="11">
        <f t="shared" si="12"/>
        <v>0</v>
      </c>
      <c r="N86" s="624"/>
      <c r="O86" s="625"/>
      <c r="P86" s="625">
        <f t="shared" si="9"/>
        <v>0</v>
      </c>
      <c r="Q86" s="691"/>
      <c r="R86" s="106"/>
      <c r="V86" s="7"/>
      <c r="W86" s="7"/>
    </row>
    <row r="87" spans="1:76">
      <c r="B87" s="2"/>
      <c r="C87" s="2"/>
      <c r="D87" s="10" t="s">
        <v>434</v>
      </c>
      <c r="E87" s="11"/>
      <c r="F87" s="6">
        <f>'COVER SHEET'!$J$28</f>
        <v>0</v>
      </c>
      <c r="G87" s="11">
        <f t="shared" si="8"/>
        <v>0</v>
      </c>
      <c r="H87" s="6">
        <f>'COVER SHEET'!$J$29</f>
        <v>0</v>
      </c>
      <c r="I87" s="11">
        <f t="shared" si="10"/>
        <v>0</v>
      </c>
      <c r="J87" s="6">
        <f>'COVER SHEET'!$J$31</f>
        <v>0</v>
      </c>
      <c r="K87" s="11">
        <f t="shared" si="11"/>
        <v>0</v>
      </c>
      <c r="L87" s="11">
        <f t="shared" si="12"/>
        <v>0</v>
      </c>
      <c r="N87" s="624"/>
      <c r="O87" s="625"/>
      <c r="P87" s="625">
        <f t="shared" si="9"/>
        <v>0</v>
      </c>
      <c r="Q87" s="691"/>
      <c r="R87" s="106"/>
      <c r="V87" s="7"/>
      <c r="W87" s="7"/>
    </row>
    <row r="88" spans="1:76" ht="12.75" customHeight="1">
      <c r="B88" s="2"/>
      <c r="C88" s="2"/>
      <c r="D88" s="10" t="s">
        <v>255</v>
      </c>
      <c r="E88" s="11"/>
      <c r="F88" s="6">
        <f>'COVER SHEET'!$J$28</f>
        <v>0</v>
      </c>
      <c r="G88" s="11">
        <f t="shared" si="8"/>
        <v>0</v>
      </c>
      <c r="H88" s="6">
        <f>'COVER SHEET'!$J$29</f>
        <v>0</v>
      </c>
      <c r="I88" s="11">
        <f t="shared" si="10"/>
        <v>0</v>
      </c>
      <c r="J88" s="6">
        <f>'COVER SHEET'!$J$31</f>
        <v>0</v>
      </c>
      <c r="K88" s="11">
        <f t="shared" si="11"/>
        <v>0</v>
      </c>
      <c r="L88" s="11">
        <f t="shared" si="12"/>
        <v>0</v>
      </c>
      <c r="N88" s="624"/>
      <c r="O88" s="625"/>
      <c r="P88" s="625">
        <f t="shared" si="9"/>
        <v>0</v>
      </c>
      <c r="Q88" s="691"/>
      <c r="R88" s="106"/>
    </row>
    <row r="89" spans="1:76">
      <c r="B89" s="2"/>
      <c r="C89" s="2"/>
      <c r="D89" s="10" t="s">
        <v>137</v>
      </c>
      <c r="E89" s="11"/>
      <c r="F89" s="6">
        <f>'COVER SHEET'!$J$28</f>
        <v>0</v>
      </c>
      <c r="G89" s="11">
        <f t="shared" si="8"/>
        <v>0</v>
      </c>
      <c r="H89" s="6">
        <f>'COVER SHEET'!$J$29</f>
        <v>0</v>
      </c>
      <c r="I89" s="11">
        <f t="shared" si="10"/>
        <v>0</v>
      </c>
      <c r="J89" s="6">
        <f>'COVER SHEET'!$J$31</f>
        <v>0</v>
      </c>
      <c r="K89" s="11">
        <f t="shared" si="11"/>
        <v>0</v>
      </c>
      <c r="L89" s="11">
        <f t="shared" si="12"/>
        <v>0</v>
      </c>
      <c r="N89" s="624"/>
      <c r="O89" s="625"/>
      <c r="P89" s="625">
        <f t="shared" si="9"/>
        <v>0</v>
      </c>
      <c r="Q89" s="691"/>
      <c r="R89" s="106"/>
      <c r="V89" s="7"/>
      <c r="W89" s="7"/>
    </row>
    <row r="90" spans="1:76">
      <c r="B90" s="2"/>
      <c r="C90" s="2"/>
      <c r="D90" s="10" t="s">
        <v>997</v>
      </c>
      <c r="E90" s="11"/>
      <c r="F90" s="6">
        <f>'COVER SHEET'!$J$28</f>
        <v>0</v>
      </c>
      <c r="G90" s="11">
        <f t="shared" si="8"/>
        <v>0</v>
      </c>
      <c r="H90" s="6">
        <f>'COVER SHEET'!$J$29</f>
        <v>0</v>
      </c>
      <c r="I90" s="11">
        <f t="shared" si="10"/>
        <v>0</v>
      </c>
      <c r="J90" s="6">
        <f>'COVER SHEET'!$J$31</f>
        <v>0</v>
      </c>
      <c r="K90" s="11">
        <f t="shared" si="11"/>
        <v>0</v>
      </c>
      <c r="L90" s="11">
        <f t="shared" si="12"/>
        <v>0</v>
      </c>
      <c r="N90" s="624"/>
      <c r="O90" s="625"/>
      <c r="P90" s="625">
        <f t="shared" si="9"/>
        <v>0</v>
      </c>
      <c r="Q90" s="691"/>
      <c r="R90" s="106"/>
      <c r="V90" s="7"/>
      <c r="W90" s="7"/>
    </row>
    <row r="91" spans="1:76" ht="12.75" customHeight="1">
      <c r="B91" s="2"/>
      <c r="C91" s="2"/>
      <c r="D91" s="10" t="s">
        <v>996</v>
      </c>
      <c r="E91" s="382"/>
      <c r="F91" s="6">
        <f>'COVER SHEET'!$J$28</f>
        <v>0</v>
      </c>
      <c r="G91" s="11">
        <f t="shared" si="8"/>
        <v>0</v>
      </c>
      <c r="H91" s="6">
        <f>'COVER SHEET'!$J$29</f>
        <v>0</v>
      </c>
      <c r="I91" s="11">
        <f t="shared" si="10"/>
        <v>0</v>
      </c>
      <c r="J91" s="6">
        <f>'COVER SHEET'!$J$31</f>
        <v>0</v>
      </c>
      <c r="K91" s="11">
        <f t="shared" si="11"/>
        <v>0</v>
      </c>
      <c r="L91" s="11">
        <f t="shared" si="12"/>
        <v>0</v>
      </c>
      <c r="N91" s="624"/>
      <c r="O91" s="625"/>
      <c r="P91" s="625">
        <f t="shared" si="9"/>
        <v>0</v>
      </c>
      <c r="Q91" s="691"/>
      <c r="R91" s="106"/>
    </row>
    <row r="92" spans="1:76" ht="12.75" customHeight="1">
      <c r="B92" s="2"/>
      <c r="C92" s="2" t="s">
        <v>28</v>
      </c>
      <c r="D92" s="13"/>
      <c r="E92" s="11"/>
      <c r="G92" s="14">
        <f>SUM(G82:G91)</f>
        <v>0</v>
      </c>
      <c r="I92" s="14">
        <f>SUM(I82:I91)</f>
        <v>0</v>
      </c>
      <c r="K92" s="14">
        <f>SUM(K82:K91)</f>
        <v>0</v>
      </c>
      <c r="L92" s="14">
        <f>G92+I92+K92</f>
        <v>0</v>
      </c>
      <c r="M92" s="14">
        <f>SUM(L82:L91)</f>
        <v>0</v>
      </c>
      <c r="N92" s="628">
        <f>SUM(N82:N91)</f>
        <v>0</v>
      </c>
      <c r="O92" s="629">
        <f>SUM(O82:O91)</f>
        <v>0</v>
      </c>
      <c r="P92" s="629">
        <f>SUM(P82:P91)</f>
        <v>0</v>
      </c>
      <c r="Q92" s="693"/>
      <c r="R92" s="106"/>
    </row>
    <row r="93" spans="1:76" ht="21.75" customHeight="1">
      <c r="B93" s="2" t="s">
        <v>111</v>
      </c>
      <c r="C93" s="2" t="s">
        <v>1105</v>
      </c>
      <c r="E93" s="11"/>
      <c r="N93" s="624"/>
      <c r="O93" s="625"/>
      <c r="P93" s="625"/>
      <c r="Q93" s="691"/>
      <c r="R93" s="106"/>
    </row>
    <row r="94" spans="1:76" ht="12.75" customHeight="1">
      <c r="B94" s="2"/>
      <c r="C94" s="2"/>
      <c r="D94" s="10" t="s">
        <v>144</v>
      </c>
      <c r="E94" s="11"/>
      <c r="F94" s="6">
        <f>'COVER SHEET'!$J$28</f>
        <v>0</v>
      </c>
      <c r="G94" s="11">
        <f>F94*E94</f>
        <v>0</v>
      </c>
      <c r="H94" s="6">
        <f>'COVER SHEET'!$J$29</f>
        <v>0</v>
      </c>
      <c r="I94" s="11">
        <f>H94*E94</f>
        <v>0</v>
      </c>
      <c r="J94" s="6">
        <f>'COVER SHEET'!$J$31</f>
        <v>0</v>
      </c>
      <c r="K94" s="11">
        <f>E94*J94</f>
        <v>0</v>
      </c>
      <c r="L94" s="11">
        <f>G94+I94+K94</f>
        <v>0</v>
      </c>
      <c r="N94" s="624"/>
      <c r="O94" s="625"/>
      <c r="P94" s="625">
        <f>SUM(L94-N94-O94)</f>
        <v>0</v>
      </c>
      <c r="Q94" s="691"/>
      <c r="R94" s="106"/>
    </row>
    <row r="95" spans="1:76" ht="12.75" customHeight="1">
      <c r="B95" s="2"/>
      <c r="C95" s="2"/>
      <c r="D95" s="10" t="s">
        <v>608</v>
      </c>
      <c r="E95" s="11"/>
      <c r="F95" s="6">
        <f>'COVER SHEET'!$J$28</f>
        <v>0</v>
      </c>
      <c r="G95" s="11">
        <f>F95*E95</f>
        <v>0</v>
      </c>
      <c r="H95" s="6">
        <f>'COVER SHEET'!$J$29</f>
        <v>0</v>
      </c>
      <c r="I95" s="11">
        <f>H95*E95</f>
        <v>0</v>
      </c>
      <c r="J95" s="6">
        <f>'COVER SHEET'!$J$31</f>
        <v>0</v>
      </c>
      <c r="K95" s="11">
        <f>E95*J95</f>
        <v>0</v>
      </c>
      <c r="L95" s="11">
        <f>G95+I95+K95</f>
        <v>0</v>
      </c>
      <c r="N95" s="624"/>
      <c r="O95" s="625"/>
      <c r="P95" s="625">
        <f>SUM(L95-N95-O95)</f>
        <v>0</v>
      </c>
      <c r="Q95" s="691"/>
      <c r="R95" s="558" t="s">
        <v>839</v>
      </c>
    </row>
    <row r="96" spans="1:76" ht="12.75" customHeight="1">
      <c r="B96" s="2"/>
      <c r="C96" s="2" t="s">
        <v>28</v>
      </c>
      <c r="D96" s="13"/>
      <c r="E96" s="11"/>
      <c r="G96" s="14">
        <f>SUM(G94:G95)</f>
        <v>0</v>
      </c>
      <c r="I96" s="14">
        <f>SUM(I94:I95)</f>
        <v>0</v>
      </c>
      <c r="K96" s="14">
        <f>SUM(K94:K95)</f>
        <v>0</v>
      </c>
      <c r="L96" s="14">
        <f>G96+I96+K96</f>
        <v>0</v>
      </c>
      <c r="M96" s="14">
        <f>SUM(L94:L95)</f>
        <v>0</v>
      </c>
      <c r="N96" s="628">
        <f>SUM(N94:N95)</f>
        <v>0</v>
      </c>
      <c r="O96" s="629">
        <f>SUM(O94:O95)</f>
        <v>0</v>
      </c>
      <c r="P96" s="629">
        <f>SUM(P94:P95)</f>
        <v>0</v>
      </c>
      <c r="Q96" s="693"/>
      <c r="R96" s="543"/>
    </row>
    <row r="97" spans="2:18" ht="21.75" customHeight="1">
      <c r="B97" s="2" t="s">
        <v>171</v>
      </c>
      <c r="C97" s="2" t="s">
        <v>1077</v>
      </c>
      <c r="E97" s="11"/>
      <c r="N97" s="624"/>
      <c r="O97" s="625"/>
      <c r="P97" s="625"/>
      <c r="Q97" s="691"/>
      <c r="R97" s="105" t="s">
        <v>928</v>
      </c>
    </row>
    <row r="98" spans="2:18" ht="12.75" customHeight="1">
      <c r="B98" s="2"/>
      <c r="C98" s="2"/>
      <c r="D98" s="10" t="s">
        <v>0</v>
      </c>
      <c r="E98" s="11"/>
      <c r="F98" s="6">
        <f>'COVER SHEET'!$J$28</f>
        <v>0</v>
      </c>
      <c r="G98" s="11">
        <f>F98*E98</f>
        <v>0</v>
      </c>
      <c r="H98" s="6">
        <f>'COVER SHEET'!$J$29</f>
        <v>0</v>
      </c>
      <c r="I98" s="11">
        <f>H98*E98</f>
        <v>0</v>
      </c>
      <c r="J98" s="6">
        <f>'COVER SHEET'!$J$31</f>
        <v>0</v>
      </c>
      <c r="K98" s="11">
        <f>E98*J98</f>
        <v>0</v>
      </c>
      <c r="L98" s="11">
        <f>G98+I98+K98</f>
        <v>0</v>
      </c>
      <c r="N98" s="624"/>
      <c r="O98" s="625"/>
      <c r="P98" s="625">
        <f>SUM(L98-N98-O98)</f>
        <v>0</v>
      </c>
      <c r="Q98" s="691"/>
      <c r="R98" s="559" t="s">
        <v>882</v>
      </c>
    </row>
    <row r="99" spans="2:18" ht="12.75" customHeight="1">
      <c r="B99" s="2"/>
      <c r="C99" s="2"/>
      <c r="D99" s="10" t="s">
        <v>1</v>
      </c>
      <c r="E99" s="11"/>
      <c r="F99" s="6">
        <f>'COVER SHEET'!$J$28</f>
        <v>0</v>
      </c>
      <c r="G99" s="11">
        <f>F99*E99</f>
        <v>0</v>
      </c>
      <c r="H99" s="6">
        <f>'COVER SHEET'!$J$29</f>
        <v>0</v>
      </c>
      <c r="I99" s="11">
        <f>H99*E99</f>
        <v>0</v>
      </c>
      <c r="J99" s="6">
        <f>'COVER SHEET'!$J$31</f>
        <v>0</v>
      </c>
      <c r="K99" s="11">
        <f>E99*J99</f>
        <v>0</v>
      </c>
      <c r="L99" s="11">
        <f>G99+I99+K99</f>
        <v>0</v>
      </c>
      <c r="N99" s="624"/>
      <c r="O99" s="625"/>
      <c r="P99" s="625">
        <f>SUM(L99-N99-O99)</f>
        <v>0</v>
      </c>
      <c r="Q99" s="691"/>
      <c r="R99" s="544"/>
    </row>
    <row r="100" spans="2:18" ht="12.75" customHeight="1">
      <c r="B100" s="2"/>
      <c r="C100" s="2" t="s">
        <v>28</v>
      </c>
      <c r="D100" s="13"/>
      <c r="E100" s="11"/>
      <c r="G100" s="14">
        <f>SUM(G98:G99)</f>
        <v>0</v>
      </c>
      <c r="I100" s="14">
        <f>SUM(I98:I99)</f>
        <v>0</v>
      </c>
      <c r="K100" s="14">
        <f>SUM(K98:K99)</f>
        <v>0</v>
      </c>
      <c r="L100" s="14">
        <f>G100+I100+K100</f>
        <v>0</v>
      </c>
      <c r="M100" s="14">
        <f>SUM(L98:L99)</f>
        <v>0</v>
      </c>
      <c r="N100" s="628">
        <f>SUM(N98:N99)</f>
        <v>0</v>
      </c>
      <c r="O100" s="629">
        <f>SUM(O98:O99)</f>
        <v>0</v>
      </c>
      <c r="P100" s="629">
        <f>SUM(P98:P99)</f>
        <v>0</v>
      </c>
      <c r="Q100" s="693"/>
      <c r="R100" s="106"/>
    </row>
    <row r="101" spans="2:18" ht="21.75" customHeight="1">
      <c r="B101" s="2" t="s">
        <v>588</v>
      </c>
      <c r="C101" s="2" t="s">
        <v>1076</v>
      </c>
      <c r="E101" s="11"/>
      <c r="N101" s="624"/>
      <c r="O101" s="625"/>
      <c r="P101" s="625"/>
      <c r="Q101" s="691"/>
      <c r="R101" s="516" t="s">
        <v>824</v>
      </c>
    </row>
    <row r="102" spans="2:18" ht="12.75" customHeight="1">
      <c r="B102" s="2"/>
      <c r="C102" s="2"/>
      <c r="D102" s="10" t="s">
        <v>589</v>
      </c>
      <c r="E102" s="11"/>
      <c r="F102" s="6">
        <f>'COVER SHEET'!$J$28</f>
        <v>0</v>
      </c>
      <c r="G102" s="11">
        <f>F102*E102</f>
        <v>0</v>
      </c>
      <c r="H102" s="6">
        <f>'COVER SHEET'!$J$29</f>
        <v>0</v>
      </c>
      <c r="I102" s="11">
        <f>H102*E102</f>
        <v>0</v>
      </c>
      <c r="J102" s="6">
        <f>'COVER SHEET'!$J$31</f>
        <v>0</v>
      </c>
      <c r="K102" s="11">
        <f>E102*J102</f>
        <v>0</v>
      </c>
      <c r="L102" s="11">
        <f>G102+I102+K102</f>
        <v>0</v>
      </c>
      <c r="N102" s="624"/>
      <c r="O102" s="625"/>
      <c r="P102" s="625">
        <f t="shared" ref="P102:P108" si="13">SUM(L102-N102-O102)</f>
        <v>0</v>
      </c>
      <c r="Q102" s="691"/>
      <c r="R102" s="106"/>
    </row>
    <row r="103" spans="2:18">
      <c r="B103" s="2"/>
      <c r="C103" s="2"/>
      <c r="D103" s="10" t="s">
        <v>291</v>
      </c>
      <c r="E103" s="11"/>
      <c r="F103" s="6">
        <f>'COVER SHEET'!$J$28</f>
        <v>0</v>
      </c>
      <c r="G103" s="11">
        <f t="shared" ref="G103:G108" si="14">F103*E103</f>
        <v>0</v>
      </c>
      <c r="H103" s="6">
        <f>'COVER SHEET'!$J$29</f>
        <v>0</v>
      </c>
      <c r="I103" s="11">
        <f t="shared" ref="I103:I108" si="15">H103*E103</f>
        <v>0</v>
      </c>
      <c r="J103" s="6">
        <f>'COVER SHEET'!$J$31</f>
        <v>0</v>
      </c>
      <c r="K103" s="11">
        <f t="shared" ref="K103:K108" si="16">E103*J103</f>
        <v>0</v>
      </c>
      <c r="L103" s="11">
        <f t="shared" ref="L103:L108" si="17">G103+I103+K103</f>
        <v>0</v>
      </c>
      <c r="N103" s="624"/>
      <c r="O103" s="625"/>
      <c r="P103" s="625">
        <f t="shared" si="13"/>
        <v>0</v>
      </c>
      <c r="Q103" s="691"/>
      <c r="R103" s="106"/>
    </row>
    <row r="104" spans="2:18" ht="12.75" customHeight="1">
      <c r="B104" s="2"/>
      <c r="C104" s="2"/>
      <c r="D104" s="10" t="s">
        <v>489</v>
      </c>
      <c r="E104" s="11"/>
      <c r="F104" s="6">
        <f>'COVER SHEET'!$J$28</f>
        <v>0</v>
      </c>
      <c r="G104" s="11">
        <f t="shared" si="14"/>
        <v>0</v>
      </c>
      <c r="H104" s="6">
        <f>'COVER SHEET'!$J$29</f>
        <v>0</v>
      </c>
      <c r="I104" s="11">
        <f t="shared" si="15"/>
        <v>0</v>
      </c>
      <c r="J104" s="6">
        <f>'COVER SHEET'!$J$31</f>
        <v>0</v>
      </c>
      <c r="K104" s="11">
        <f t="shared" si="16"/>
        <v>0</v>
      </c>
      <c r="L104" s="11">
        <f t="shared" si="17"/>
        <v>0</v>
      </c>
      <c r="N104" s="624"/>
      <c r="O104" s="625"/>
      <c r="P104" s="625">
        <f t="shared" si="13"/>
        <v>0</v>
      </c>
      <c r="Q104" s="691"/>
      <c r="R104" s="106"/>
    </row>
    <row r="105" spans="2:18" ht="12.75" customHeight="1">
      <c r="B105" s="2"/>
      <c r="C105" s="2"/>
      <c r="D105" s="10" t="s">
        <v>88</v>
      </c>
      <c r="E105" s="11"/>
      <c r="F105" s="6">
        <f>'COVER SHEET'!$J$28</f>
        <v>0</v>
      </c>
      <c r="G105" s="11">
        <f t="shared" si="14"/>
        <v>0</v>
      </c>
      <c r="H105" s="6">
        <f>'COVER SHEET'!$J$29</f>
        <v>0</v>
      </c>
      <c r="I105" s="11">
        <f t="shared" si="15"/>
        <v>0</v>
      </c>
      <c r="J105" s="6">
        <f>'COVER SHEET'!$J$31</f>
        <v>0</v>
      </c>
      <c r="K105" s="11">
        <f t="shared" si="16"/>
        <v>0</v>
      </c>
      <c r="L105" s="11">
        <f t="shared" si="17"/>
        <v>0</v>
      </c>
      <c r="N105" s="624"/>
      <c r="O105" s="625"/>
      <c r="P105" s="625">
        <f t="shared" si="13"/>
        <v>0</v>
      </c>
      <c r="Q105" s="691"/>
      <c r="R105" s="106"/>
    </row>
    <row r="106" spans="2:18" ht="12.75" customHeight="1">
      <c r="B106" s="2"/>
      <c r="C106" s="2"/>
      <c r="D106" s="10" t="s">
        <v>11</v>
      </c>
      <c r="E106" s="11"/>
      <c r="F106" s="6">
        <f>'COVER SHEET'!$J$28</f>
        <v>0</v>
      </c>
      <c r="G106" s="11">
        <f t="shared" si="14"/>
        <v>0</v>
      </c>
      <c r="H106" s="6">
        <f>'COVER SHEET'!$J$29</f>
        <v>0</v>
      </c>
      <c r="I106" s="11">
        <f t="shared" si="15"/>
        <v>0</v>
      </c>
      <c r="J106" s="6">
        <f>'COVER SHEET'!$J$31</f>
        <v>0</v>
      </c>
      <c r="K106" s="11">
        <f t="shared" si="16"/>
        <v>0</v>
      </c>
      <c r="L106" s="11">
        <f t="shared" si="17"/>
        <v>0</v>
      </c>
      <c r="N106" s="624"/>
      <c r="O106" s="625"/>
      <c r="P106" s="625">
        <f t="shared" si="13"/>
        <v>0</v>
      </c>
      <c r="Q106" s="691"/>
      <c r="R106" s="106"/>
    </row>
    <row r="107" spans="2:18" ht="12.75" customHeight="1">
      <c r="B107" s="2"/>
      <c r="C107" s="2"/>
      <c r="D107" s="10" t="s">
        <v>12</v>
      </c>
      <c r="E107" s="11"/>
      <c r="F107" s="6">
        <f>'COVER SHEET'!$J$28</f>
        <v>0</v>
      </c>
      <c r="G107" s="11">
        <f t="shared" si="14"/>
        <v>0</v>
      </c>
      <c r="H107" s="6">
        <f>'COVER SHEET'!$J$29</f>
        <v>0</v>
      </c>
      <c r="I107" s="11">
        <f t="shared" si="15"/>
        <v>0</v>
      </c>
      <c r="J107" s="6">
        <f>'COVER SHEET'!$J$31</f>
        <v>0</v>
      </c>
      <c r="K107" s="11">
        <f t="shared" si="16"/>
        <v>0</v>
      </c>
      <c r="L107" s="11">
        <f t="shared" si="17"/>
        <v>0</v>
      </c>
      <c r="N107" s="624"/>
      <c r="O107" s="625"/>
      <c r="P107" s="625">
        <f t="shared" si="13"/>
        <v>0</v>
      </c>
      <c r="Q107" s="691"/>
      <c r="R107" s="106"/>
    </row>
    <row r="108" spans="2:18" ht="12.75" customHeight="1">
      <c r="B108" s="2"/>
      <c r="C108" s="2"/>
      <c r="D108" s="10" t="s">
        <v>892</v>
      </c>
      <c r="E108" s="11"/>
      <c r="F108" s="6">
        <f>'COVER SHEET'!$J$28</f>
        <v>0</v>
      </c>
      <c r="G108" s="11">
        <f t="shared" si="14"/>
        <v>0</v>
      </c>
      <c r="H108" s="6">
        <f>'COVER SHEET'!$J$29</f>
        <v>0</v>
      </c>
      <c r="I108" s="11">
        <f t="shared" si="15"/>
        <v>0</v>
      </c>
      <c r="J108" s="6">
        <f>'COVER SHEET'!$J$31</f>
        <v>0</v>
      </c>
      <c r="K108" s="11">
        <f t="shared" si="16"/>
        <v>0</v>
      </c>
      <c r="L108" s="11">
        <f t="shared" si="17"/>
        <v>0</v>
      </c>
      <c r="N108" s="624"/>
      <c r="O108" s="625"/>
      <c r="P108" s="625">
        <f t="shared" si="13"/>
        <v>0</v>
      </c>
      <c r="Q108" s="691"/>
      <c r="R108" s="106"/>
    </row>
    <row r="109" spans="2:18" ht="12.75" customHeight="1">
      <c r="B109" s="2"/>
      <c r="C109" s="2" t="s">
        <v>28</v>
      </c>
      <c r="D109" s="13"/>
      <c r="E109" s="11"/>
      <c r="G109" s="14">
        <f>SUM(G102:G108)</f>
        <v>0</v>
      </c>
      <c r="I109" s="14">
        <f>SUM(I102:I108)</f>
        <v>0</v>
      </c>
      <c r="K109" s="14">
        <f>SUM(K102:K108)</f>
        <v>0</v>
      </c>
      <c r="L109" s="14">
        <f>G109+I109+K109</f>
        <v>0</v>
      </c>
      <c r="M109" s="14">
        <f>SUM(L102:L108)</f>
        <v>0</v>
      </c>
      <c r="N109" s="628">
        <f>SUM(N102:N108)</f>
        <v>0</v>
      </c>
      <c r="O109" s="629">
        <f>SUM(O102:O108)</f>
        <v>0</v>
      </c>
      <c r="P109" s="629">
        <f>SUM(P102:P108)</f>
        <v>0</v>
      </c>
      <c r="Q109" s="693"/>
      <c r="R109" s="106"/>
    </row>
    <row r="110" spans="2:18" ht="21.75" customHeight="1">
      <c r="B110" s="2" t="s">
        <v>590</v>
      </c>
      <c r="C110" s="2" t="s">
        <v>1075</v>
      </c>
      <c r="E110" s="11"/>
      <c r="N110" s="624"/>
      <c r="O110" s="625"/>
      <c r="P110" s="625"/>
      <c r="Q110" s="691"/>
      <c r="R110" s="516" t="s">
        <v>824</v>
      </c>
    </row>
    <row r="111" spans="2:18" ht="12.75" customHeight="1">
      <c r="B111" s="2"/>
      <c r="C111" s="2"/>
      <c r="D111" s="10" t="s">
        <v>591</v>
      </c>
      <c r="E111" s="11"/>
      <c r="F111" s="6">
        <f>'COVER SHEET'!$J$28</f>
        <v>0</v>
      </c>
      <c r="G111" s="11">
        <f>F111*E111</f>
        <v>0</v>
      </c>
      <c r="H111" s="6">
        <f>'COVER SHEET'!$J$29</f>
        <v>0</v>
      </c>
      <c r="I111" s="11">
        <f>H111*E111</f>
        <v>0</v>
      </c>
      <c r="J111" s="6">
        <f>'COVER SHEET'!$J$31</f>
        <v>0</v>
      </c>
      <c r="K111" s="11">
        <f>E111*J111</f>
        <v>0</v>
      </c>
      <c r="L111" s="11">
        <f>G111+I111+K111</f>
        <v>0</v>
      </c>
      <c r="N111" s="624"/>
      <c r="O111" s="625"/>
      <c r="P111" s="625">
        <f>SUM(L111-N111-O111)</f>
        <v>0</v>
      </c>
      <c r="Q111" s="691"/>
      <c r="R111" s="106"/>
    </row>
    <row r="112" spans="2:18" ht="12.75" customHeight="1">
      <c r="B112" s="2"/>
      <c r="C112" s="2"/>
      <c r="D112" s="10" t="s">
        <v>1097</v>
      </c>
      <c r="E112" s="11"/>
      <c r="F112" s="6">
        <f>'COVER SHEET'!$J$28</f>
        <v>0</v>
      </c>
      <c r="G112" s="11">
        <f>F112*E112</f>
        <v>0</v>
      </c>
      <c r="H112" s="6">
        <f>'COVER SHEET'!$J$29</f>
        <v>0</v>
      </c>
      <c r="I112" s="11">
        <f>H112*E112</f>
        <v>0</v>
      </c>
      <c r="J112" s="6">
        <f>'COVER SHEET'!$J$31</f>
        <v>0</v>
      </c>
      <c r="K112" s="11">
        <f>E112*J112</f>
        <v>0</v>
      </c>
      <c r="L112" s="11">
        <f>G112+I112+K112</f>
        <v>0</v>
      </c>
      <c r="N112" s="624"/>
      <c r="O112" s="625"/>
      <c r="P112" s="625">
        <f>SUM(L112-N112-O112)</f>
        <v>0</v>
      </c>
      <c r="Q112" s="691"/>
      <c r="R112" s="106"/>
    </row>
    <row r="113" spans="2:18" ht="12.75" customHeight="1">
      <c r="B113" s="2"/>
      <c r="C113" s="2"/>
      <c r="D113" s="10" t="s">
        <v>1018</v>
      </c>
      <c r="E113" s="11"/>
      <c r="F113" s="6">
        <f>'COVER SHEET'!$J$28</f>
        <v>0</v>
      </c>
      <c r="G113" s="11">
        <f>F113*E113</f>
        <v>0</v>
      </c>
      <c r="H113" s="6">
        <f>'COVER SHEET'!$J$29</f>
        <v>0</v>
      </c>
      <c r="I113" s="11">
        <f>H113*E113</f>
        <v>0</v>
      </c>
      <c r="J113" s="6">
        <f>'COVER SHEET'!$J$31</f>
        <v>0</v>
      </c>
      <c r="K113" s="11">
        <f>E113*J113</f>
        <v>0</v>
      </c>
      <c r="L113" s="11">
        <f>G113+I113+K113</f>
        <v>0</v>
      </c>
      <c r="N113" s="624"/>
      <c r="O113" s="625"/>
      <c r="P113" s="625">
        <f>SUM(L113-N113-O113)</f>
        <v>0</v>
      </c>
      <c r="Q113" s="691"/>
      <c r="R113" s="106"/>
    </row>
    <row r="114" spans="2:18" ht="12.75" customHeight="1">
      <c r="B114" s="2"/>
      <c r="C114" s="2" t="s">
        <v>28</v>
      </c>
      <c r="D114" s="13"/>
      <c r="E114" s="11"/>
      <c r="G114" s="14">
        <f>SUM(G111:G113)</f>
        <v>0</v>
      </c>
      <c r="I114" s="14">
        <f>SUM(I111:I113)</f>
        <v>0</v>
      </c>
      <c r="K114" s="14">
        <f>SUM(K111:K113)</f>
        <v>0</v>
      </c>
      <c r="L114" s="14">
        <f>G114+I114+K114</f>
        <v>0</v>
      </c>
      <c r="M114" s="14">
        <f>SUM(L111:L113)</f>
        <v>0</v>
      </c>
      <c r="N114" s="628">
        <f>SUM(N111:N113)</f>
        <v>0</v>
      </c>
      <c r="O114" s="629">
        <f>SUM(O111:O113)</f>
        <v>0</v>
      </c>
      <c r="P114" s="629">
        <f>SUM(P111:P113)</f>
        <v>0</v>
      </c>
      <c r="Q114" s="693"/>
      <c r="R114" s="106"/>
    </row>
    <row r="115" spans="2:18" ht="21.75" customHeight="1">
      <c r="B115" s="2" t="s">
        <v>592</v>
      </c>
      <c r="C115" s="2" t="s">
        <v>1074</v>
      </c>
      <c r="E115" s="11"/>
      <c r="M115" s="293"/>
      <c r="N115" s="624"/>
      <c r="O115" s="625"/>
      <c r="P115" s="625"/>
      <c r="Q115" s="691"/>
      <c r="R115" s="516" t="s">
        <v>824</v>
      </c>
    </row>
    <row r="116" spans="2:18" ht="12.75" customHeight="1">
      <c r="B116" s="2"/>
      <c r="C116" s="2"/>
      <c r="D116" s="10" t="s">
        <v>1098</v>
      </c>
      <c r="E116" s="11"/>
      <c r="F116" s="6">
        <f>'COVER SHEET'!$J$28</f>
        <v>0</v>
      </c>
      <c r="G116" s="11">
        <f>F116*E116</f>
        <v>0</v>
      </c>
      <c r="H116" s="6">
        <f>'COVER SHEET'!$J$29</f>
        <v>0</v>
      </c>
      <c r="I116" s="11">
        <f>H116*E116</f>
        <v>0</v>
      </c>
      <c r="J116" s="6">
        <f>'COVER SHEET'!$J$31</f>
        <v>0</v>
      </c>
      <c r="K116" s="11">
        <f>E116*J116</f>
        <v>0</v>
      </c>
      <c r="L116" s="11">
        <f t="shared" ref="L116:L121" si="18">G116+I116+K116</f>
        <v>0</v>
      </c>
      <c r="N116" s="624"/>
      <c r="O116" s="625"/>
      <c r="P116" s="625">
        <f>SUM(L116-N116-O116)</f>
        <v>0</v>
      </c>
      <c r="Q116" s="691"/>
      <c r="R116" s="106"/>
    </row>
    <row r="117" spans="2:18" ht="12.75" customHeight="1">
      <c r="B117" s="2"/>
      <c r="C117" s="2"/>
      <c r="D117" s="10" t="s">
        <v>1099</v>
      </c>
      <c r="E117" s="11"/>
      <c r="F117" s="6">
        <f>'COVER SHEET'!$J$28</f>
        <v>0</v>
      </c>
      <c r="G117" s="11">
        <f>F117*E117</f>
        <v>0</v>
      </c>
      <c r="H117" s="6">
        <f>'COVER SHEET'!$J$29</f>
        <v>0</v>
      </c>
      <c r="I117" s="11">
        <f>H117*E117</f>
        <v>0</v>
      </c>
      <c r="J117" s="6">
        <f>'COVER SHEET'!$J$31</f>
        <v>0</v>
      </c>
      <c r="K117" s="11">
        <f>E117*J117</f>
        <v>0</v>
      </c>
      <c r="L117" s="11">
        <f t="shared" si="18"/>
        <v>0</v>
      </c>
      <c r="N117" s="624"/>
      <c r="O117" s="625"/>
      <c r="P117" s="625">
        <f>SUM(L117-N117-O117)</f>
        <v>0</v>
      </c>
      <c r="Q117" s="691"/>
      <c r="R117" s="106"/>
    </row>
    <row r="118" spans="2:18" ht="12.75" customHeight="1">
      <c r="B118" s="2"/>
      <c r="C118" s="2"/>
      <c r="D118" s="10" t="s">
        <v>257</v>
      </c>
      <c r="E118" s="11"/>
      <c r="F118" s="6">
        <f>'COVER SHEET'!$J$28</f>
        <v>0</v>
      </c>
      <c r="G118" s="11">
        <f>F118*E118</f>
        <v>0</v>
      </c>
      <c r="H118" s="6">
        <f>'COVER SHEET'!$J$29</f>
        <v>0</v>
      </c>
      <c r="I118" s="11">
        <f>H118*E118</f>
        <v>0</v>
      </c>
      <c r="J118" s="6">
        <f>'COVER SHEET'!$J$31</f>
        <v>0</v>
      </c>
      <c r="K118" s="11">
        <f>E118*J118</f>
        <v>0</v>
      </c>
      <c r="L118" s="11">
        <f t="shared" si="18"/>
        <v>0</v>
      </c>
      <c r="N118" s="624"/>
      <c r="O118" s="625"/>
      <c r="P118" s="625">
        <f>SUM(L118-N118-O118)</f>
        <v>0</v>
      </c>
      <c r="Q118" s="691"/>
      <c r="R118" s="106"/>
    </row>
    <row r="119" spans="2:18" ht="12.75" customHeight="1">
      <c r="B119" s="2"/>
      <c r="C119" s="2"/>
      <c r="D119" s="10" t="s">
        <v>258</v>
      </c>
      <c r="E119" s="11"/>
      <c r="F119" s="6">
        <f>'COVER SHEET'!$J$28</f>
        <v>0</v>
      </c>
      <c r="G119" s="11">
        <f>F119*E119</f>
        <v>0</v>
      </c>
      <c r="H119" s="6">
        <f>'COVER SHEET'!$J$29</f>
        <v>0</v>
      </c>
      <c r="I119" s="11">
        <f>H119*E119</f>
        <v>0</v>
      </c>
      <c r="J119" s="6">
        <f>'COVER SHEET'!$J$31</f>
        <v>0</v>
      </c>
      <c r="K119" s="11">
        <f>E119*J119</f>
        <v>0</v>
      </c>
      <c r="L119" s="11">
        <f t="shared" si="18"/>
        <v>0</v>
      </c>
      <c r="N119" s="624"/>
      <c r="O119" s="625"/>
      <c r="P119" s="625">
        <f>SUM(L119-N119-O119)</f>
        <v>0</v>
      </c>
      <c r="Q119" s="691"/>
      <c r="R119" s="106"/>
    </row>
    <row r="120" spans="2:18" ht="12.75" customHeight="1">
      <c r="B120" s="2"/>
      <c r="C120" s="2"/>
      <c r="D120" s="10" t="s">
        <v>1123</v>
      </c>
      <c r="E120" s="11"/>
      <c r="F120" s="6">
        <f>'COVER SHEET'!$J$28</f>
        <v>0</v>
      </c>
      <c r="G120" s="11">
        <f>F120*E120</f>
        <v>0</v>
      </c>
      <c r="H120" s="6">
        <f>'COVER SHEET'!$J$29</f>
        <v>0</v>
      </c>
      <c r="I120" s="11">
        <f>H120*E120</f>
        <v>0</v>
      </c>
      <c r="J120" s="6">
        <f>'COVER SHEET'!$J$31</f>
        <v>0</v>
      </c>
      <c r="K120" s="11">
        <f>E120*J120</f>
        <v>0</v>
      </c>
      <c r="L120" s="11">
        <f t="shared" si="18"/>
        <v>0</v>
      </c>
      <c r="N120" s="624"/>
      <c r="O120" s="625"/>
      <c r="P120" s="625">
        <f>SUM(L120-N120-O120)</f>
        <v>0</v>
      </c>
      <c r="Q120" s="691"/>
      <c r="R120" s="106"/>
    </row>
    <row r="121" spans="2:18" ht="12.75" customHeight="1">
      <c r="B121" s="2"/>
      <c r="C121" s="2" t="s">
        <v>28</v>
      </c>
      <c r="D121" s="13"/>
      <c r="E121" s="11"/>
      <c r="G121" s="14">
        <f>SUM(G116:G120)</f>
        <v>0</v>
      </c>
      <c r="I121" s="14">
        <f>SUM(I116:I120)</f>
        <v>0</v>
      </c>
      <c r="K121" s="14">
        <f>SUM(K116:K120)</f>
        <v>0</v>
      </c>
      <c r="L121" s="14">
        <f t="shared" si="18"/>
        <v>0</v>
      </c>
      <c r="M121" s="14">
        <f>SUM(L116:L120)</f>
        <v>0</v>
      </c>
      <c r="N121" s="628">
        <f>SUM(N116:N120)</f>
        <v>0</v>
      </c>
      <c r="O121" s="629">
        <f>SUM(O116:O120)</f>
        <v>0</v>
      </c>
      <c r="P121" s="629">
        <f>SUM(P116:P120)</f>
        <v>0</v>
      </c>
      <c r="Q121" s="693"/>
      <c r="R121" s="106"/>
    </row>
    <row r="122" spans="2:18" ht="21.75" customHeight="1">
      <c r="B122" s="2" t="s">
        <v>593</v>
      </c>
      <c r="C122" s="2" t="s">
        <v>1073</v>
      </c>
      <c r="E122" s="11"/>
      <c r="N122" s="624"/>
      <c r="O122" s="625"/>
      <c r="P122" s="625"/>
      <c r="Q122" s="691"/>
      <c r="R122" s="516" t="s">
        <v>824</v>
      </c>
    </row>
    <row r="123" spans="2:18" ht="12.75" customHeight="1">
      <c r="B123" s="2"/>
      <c r="C123" s="2"/>
      <c r="D123" s="10" t="s">
        <v>1100</v>
      </c>
      <c r="E123" s="11"/>
      <c r="F123" s="6">
        <f>'COVER SHEET'!$J$28</f>
        <v>0</v>
      </c>
      <c r="G123" s="11">
        <f>F123*E123</f>
        <v>0</v>
      </c>
      <c r="H123" s="6">
        <f>'COVER SHEET'!$J$29</f>
        <v>0</v>
      </c>
      <c r="I123" s="11">
        <f>H123*E123</f>
        <v>0</v>
      </c>
      <c r="J123" s="6">
        <f>'COVER SHEET'!$J$31</f>
        <v>0</v>
      </c>
      <c r="K123" s="11">
        <f>E123*J123</f>
        <v>0</v>
      </c>
      <c r="L123" s="11">
        <f>G123+I123+K123</f>
        <v>0</v>
      </c>
      <c r="N123" s="624"/>
      <c r="O123" s="625"/>
      <c r="P123" s="625">
        <f>SUM(L123-N123-O123)</f>
        <v>0</v>
      </c>
      <c r="Q123" s="691"/>
      <c r="R123" s="106"/>
    </row>
    <row r="124" spans="2:18">
      <c r="B124" s="2"/>
      <c r="C124" s="2"/>
      <c r="D124" s="10" t="s">
        <v>1101</v>
      </c>
      <c r="E124" s="11"/>
      <c r="F124" s="6">
        <f>'COVER SHEET'!$J$28</f>
        <v>0</v>
      </c>
      <c r="G124" s="11">
        <f>F124*E124</f>
        <v>0</v>
      </c>
      <c r="H124" s="6">
        <f>'COVER SHEET'!$J$29</f>
        <v>0</v>
      </c>
      <c r="I124" s="11">
        <f>H124*E124</f>
        <v>0</v>
      </c>
      <c r="J124" s="6">
        <f>'COVER SHEET'!$J$31</f>
        <v>0</v>
      </c>
      <c r="K124" s="11">
        <f>E124*J124</f>
        <v>0</v>
      </c>
      <c r="L124" s="11">
        <f>G124+I124+K124</f>
        <v>0</v>
      </c>
      <c r="N124" s="624"/>
      <c r="O124" s="625"/>
      <c r="P124" s="625">
        <f>SUM(L124-N124-O124)</f>
        <v>0</v>
      </c>
      <c r="Q124" s="691"/>
      <c r="R124" s="106"/>
    </row>
    <row r="125" spans="2:18">
      <c r="B125" s="2"/>
      <c r="C125" s="2"/>
      <c r="D125" s="10" t="s">
        <v>1124</v>
      </c>
      <c r="E125" s="11"/>
      <c r="F125" s="6">
        <f>'COVER SHEET'!$J$28</f>
        <v>0</v>
      </c>
      <c r="G125" s="11">
        <f>F125*E125</f>
        <v>0</v>
      </c>
      <c r="H125" s="6">
        <f>'COVER SHEET'!$J$29</f>
        <v>0</v>
      </c>
      <c r="I125" s="11">
        <f>H125*E125</f>
        <v>0</v>
      </c>
      <c r="J125" s="6">
        <f>'COVER SHEET'!$J$31</f>
        <v>0</v>
      </c>
      <c r="K125" s="11">
        <f>E125*J125</f>
        <v>0</v>
      </c>
      <c r="L125" s="11">
        <f>G125+I125+K125</f>
        <v>0</v>
      </c>
      <c r="N125" s="624"/>
      <c r="O125" s="625"/>
      <c r="P125" s="625">
        <f>SUM(L125-N125-O125)</f>
        <v>0</v>
      </c>
      <c r="Q125" s="691"/>
      <c r="R125" s="106"/>
    </row>
    <row r="126" spans="2:18" ht="12.75" customHeight="1">
      <c r="B126" s="2"/>
      <c r="C126" s="2" t="s">
        <v>28</v>
      </c>
      <c r="D126" s="13"/>
      <c r="E126" s="11"/>
      <c r="G126" s="14">
        <f>SUM(G123:G125)</f>
        <v>0</v>
      </c>
      <c r="I126" s="14">
        <f>SUM(I123:I125)</f>
        <v>0</v>
      </c>
      <c r="K126" s="14">
        <f>SUM(K123:K125)</f>
        <v>0</v>
      </c>
      <c r="L126" s="14">
        <f>G126+I126+K126</f>
        <v>0</v>
      </c>
      <c r="M126" s="14">
        <f>SUM(L123:L125)</f>
        <v>0</v>
      </c>
      <c r="N126" s="628">
        <f>SUM(N123:N125)</f>
        <v>0</v>
      </c>
      <c r="O126" s="629">
        <f>SUM(O123:O125)</f>
        <v>0</v>
      </c>
      <c r="P126" s="629">
        <f>SUM(P123:P125)</f>
        <v>0</v>
      </c>
      <c r="Q126" s="693"/>
      <c r="R126" s="106"/>
    </row>
    <row r="127" spans="2:18" ht="21" customHeight="1">
      <c r="B127" s="2" t="s">
        <v>430</v>
      </c>
      <c r="C127" s="2" t="s">
        <v>198</v>
      </c>
      <c r="E127" s="11"/>
      <c r="N127" s="624"/>
      <c r="O127" s="625"/>
      <c r="P127" s="625"/>
      <c r="Q127" s="691"/>
      <c r="R127" s="105" t="s">
        <v>928</v>
      </c>
    </row>
    <row r="128" spans="2:18" ht="13">
      <c r="B128" s="2"/>
      <c r="C128" s="2"/>
      <c r="D128" s="10" t="s">
        <v>224</v>
      </c>
      <c r="E128" s="11"/>
      <c r="F128" s="6">
        <f>'COVER SHEET'!$J$28</f>
        <v>0</v>
      </c>
      <c r="G128" s="11">
        <f>F128*E128</f>
        <v>0</v>
      </c>
      <c r="H128" s="6">
        <f>'COVER SHEET'!$J$29</f>
        <v>0</v>
      </c>
      <c r="I128" s="11">
        <f>H128*E128</f>
        <v>0</v>
      </c>
      <c r="J128" s="6">
        <f>'COVER SHEET'!$J$31</f>
        <v>0</v>
      </c>
      <c r="K128" s="11">
        <f>E128*J128</f>
        <v>0</v>
      </c>
      <c r="L128" s="11">
        <f>G128+I128+K128</f>
        <v>0</v>
      </c>
      <c r="N128" s="624"/>
      <c r="O128" s="625"/>
      <c r="P128" s="625">
        <f>SUM(L128-N128-O128)</f>
        <v>0</v>
      </c>
      <c r="Q128" s="691"/>
      <c r="R128" s="516" t="s">
        <v>824</v>
      </c>
    </row>
    <row r="129" spans="2:18" ht="12.75" customHeight="1">
      <c r="B129" s="2"/>
      <c r="C129" s="2"/>
      <c r="D129" s="10" t="s">
        <v>90</v>
      </c>
      <c r="E129" s="11"/>
      <c r="F129" s="6">
        <f>'COVER SHEET'!$J$28</f>
        <v>0</v>
      </c>
      <c r="G129" s="11">
        <f>F129*E129</f>
        <v>0</v>
      </c>
      <c r="H129" s="6">
        <f>'COVER SHEET'!$J$29</f>
        <v>0</v>
      </c>
      <c r="I129" s="11">
        <f>H129*E129</f>
        <v>0</v>
      </c>
      <c r="J129" s="6">
        <f>'COVER SHEET'!$J$31</f>
        <v>0</v>
      </c>
      <c r="K129" s="11">
        <f>E129*J129</f>
        <v>0</v>
      </c>
      <c r="L129" s="11">
        <f>G129+I129+K129</f>
        <v>0</v>
      </c>
      <c r="N129" s="624"/>
      <c r="O129" s="625"/>
      <c r="P129" s="625">
        <f>SUM(L129-N129-O129)</f>
        <v>0</v>
      </c>
      <c r="Q129" s="691"/>
      <c r="R129" s="106"/>
    </row>
    <row r="130" spans="2:18" ht="12.75" customHeight="1">
      <c r="B130" s="2"/>
      <c r="C130" s="2"/>
      <c r="D130" s="10" t="s">
        <v>259</v>
      </c>
      <c r="E130" s="11"/>
      <c r="F130" s="6">
        <f>'COVER SHEET'!$J$28</f>
        <v>0</v>
      </c>
      <c r="G130" s="11">
        <f>F130*E130</f>
        <v>0</v>
      </c>
      <c r="H130" s="6">
        <f>'COVER SHEET'!$J$29</f>
        <v>0</v>
      </c>
      <c r="I130" s="11">
        <f>H130*E130</f>
        <v>0</v>
      </c>
      <c r="J130" s="6">
        <f>'COVER SHEET'!$J$31</f>
        <v>0</v>
      </c>
      <c r="K130" s="11">
        <f>E130*J130</f>
        <v>0</v>
      </c>
      <c r="L130" s="11">
        <f>G130+I130+K130</f>
        <v>0</v>
      </c>
      <c r="N130" s="624"/>
      <c r="O130" s="625"/>
      <c r="P130" s="625">
        <f>SUM(L130-N130-O130)</f>
        <v>0</v>
      </c>
      <c r="Q130" s="691"/>
      <c r="R130" s="106"/>
    </row>
    <row r="131" spans="2:18" ht="12.75" customHeight="1">
      <c r="B131" s="2"/>
      <c r="C131" s="2"/>
      <c r="D131" s="10" t="s">
        <v>1019</v>
      </c>
      <c r="E131" s="11"/>
      <c r="F131" s="6">
        <f>'COVER SHEET'!$J$28</f>
        <v>0</v>
      </c>
      <c r="G131" s="11">
        <f>F131*E131</f>
        <v>0</v>
      </c>
      <c r="H131" s="6">
        <f>'COVER SHEET'!$J$29</f>
        <v>0</v>
      </c>
      <c r="I131" s="11">
        <f>H131*E131</f>
        <v>0</v>
      </c>
      <c r="J131" s="6">
        <f>'COVER SHEET'!$J$31</f>
        <v>0</v>
      </c>
      <c r="K131" s="11">
        <f>E131*J131</f>
        <v>0</v>
      </c>
      <c r="L131" s="11">
        <f>G131+I131+K131</f>
        <v>0</v>
      </c>
      <c r="N131" s="624"/>
      <c r="O131" s="625"/>
      <c r="P131" s="625">
        <f>SUM(L131-N131-O131)</f>
        <v>0</v>
      </c>
      <c r="Q131" s="691"/>
      <c r="R131" s="106"/>
    </row>
    <row r="132" spans="2:18" ht="12.75" customHeight="1">
      <c r="B132" s="2"/>
      <c r="C132" s="2" t="s">
        <v>28</v>
      </c>
      <c r="D132" s="13"/>
      <c r="E132" s="11"/>
      <c r="G132" s="14">
        <f>SUM(G128:G131)</f>
        <v>0</v>
      </c>
      <c r="I132" s="14">
        <f>SUM(I128:I131)</f>
        <v>0</v>
      </c>
      <c r="K132" s="14">
        <f>SUM(K128:K131)</f>
        <v>0</v>
      </c>
      <c r="L132" s="14">
        <f>G132+I132+K132</f>
        <v>0</v>
      </c>
      <c r="M132" s="14">
        <f>SUM(L128:L131)</f>
        <v>0</v>
      </c>
      <c r="N132" s="628">
        <f>SUM(N128:N131)</f>
        <v>0</v>
      </c>
      <c r="O132" s="629">
        <f>SUM(O128:O131)</f>
        <v>0</v>
      </c>
      <c r="P132" s="629">
        <f>SUM(P128:P131)</f>
        <v>0</v>
      </c>
      <c r="Q132" s="693"/>
      <c r="R132" s="106"/>
    </row>
    <row r="133" spans="2:18" ht="21.75" customHeight="1">
      <c r="B133" s="2" t="s">
        <v>431</v>
      </c>
      <c r="C133" s="2" t="s">
        <v>197</v>
      </c>
      <c r="E133" s="11"/>
      <c r="N133" s="624"/>
      <c r="O133" s="625"/>
      <c r="P133" s="625"/>
      <c r="Q133" s="691"/>
      <c r="R133" s="105" t="s">
        <v>928</v>
      </c>
    </row>
    <row r="134" spans="2:18" ht="12.75" customHeight="1">
      <c r="B134" s="2"/>
      <c r="C134" s="2"/>
      <c r="D134" s="10" t="s">
        <v>91</v>
      </c>
      <c r="E134" s="11"/>
      <c r="F134" s="6">
        <f>'COVER SHEET'!$J$28</f>
        <v>0</v>
      </c>
      <c r="G134" s="11">
        <f>F134*E134</f>
        <v>0</v>
      </c>
      <c r="H134" s="6">
        <f>'COVER SHEET'!$J$29</f>
        <v>0</v>
      </c>
      <c r="I134" s="11">
        <f>H134*E134</f>
        <v>0</v>
      </c>
      <c r="J134" s="6">
        <f>'COVER SHEET'!$J$31</f>
        <v>0</v>
      </c>
      <c r="K134" s="11">
        <f>E134*J134</f>
        <v>0</v>
      </c>
      <c r="L134" s="11">
        <f>G134+I134+K134</f>
        <v>0</v>
      </c>
      <c r="N134" s="624"/>
      <c r="O134" s="625"/>
      <c r="P134" s="625">
        <f>SUM(L134-N134-O134)</f>
        <v>0</v>
      </c>
      <c r="Q134" s="691"/>
      <c r="R134" s="516" t="s">
        <v>824</v>
      </c>
    </row>
    <row r="135" spans="2:18" ht="12.75" customHeight="1">
      <c r="B135" s="2"/>
      <c r="C135" s="2"/>
      <c r="D135" s="10" t="s">
        <v>92</v>
      </c>
      <c r="E135" s="11"/>
      <c r="F135" s="6">
        <f>'COVER SHEET'!$J$28</f>
        <v>0</v>
      </c>
      <c r="G135" s="11">
        <f>F135*E135</f>
        <v>0</v>
      </c>
      <c r="H135" s="6">
        <f>'COVER SHEET'!$J$29</f>
        <v>0</v>
      </c>
      <c r="I135" s="11">
        <f>H135*E135</f>
        <v>0</v>
      </c>
      <c r="J135" s="6">
        <f>'COVER SHEET'!$J$31</f>
        <v>0</v>
      </c>
      <c r="K135" s="11">
        <f>E135*J135</f>
        <v>0</v>
      </c>
      <c r="L135" s="11">
        <f>G135+I135+K135</f>
        <v>0</v>
      </c>
      <c r="N135" s="624"/>
      <c r="O135" s="625"/>
      <c r="P135" s="625">
        <f>SUM(L135-N135-O135)</f>
        <v>0</v>
      </c>
      <c r="Q135" s="691"/>
      <c r="R135" s="250"/>
    </row>
    <row r="136" spans="2:18" ht="12.75" customHeight="1">
      <c r="B136" s="2"/>
      <c r="C136" s="2"/>
      <c r="D136" s="10" t="s">
        <v>893</v>
      </c>
      <c r="E136" s="11"/>
      <c r="F136" s="6">
        <f>'COVER SHEET'!$J$28</f>
        <v>0</v>
      </c>
      <c r="G136" s="11">
        <f>F136*E136</f>
        <v>0</v>
      </c>
      <c r="H136" s="6">
        <f>'COVER SHEET'!$J$29</f>
        <v>0</v>
      </c>
      <c r="I136" s="11">
        <f>H136*E136</f>
        <v>0</v>
      </c>
      <c r="J136" s="6">
        <f>'COVER SHEET'!$J$31</f>
        <v>0</v>
      </c>
      <c r="K136" s="11">
        <f>E136*J136</f>
        <v>0</v>
      </c>
      <c r="L136" s="11">
        <f>G136+I136+K136</f>
        <v>0</v>
      </c>
      <c r="N136" s="624"/>
      <c r="O136" s="625"/>
      <c r="P136" s="625">
        <f>SUM(L136-N136-O136)</f>
        <v>0</v>
      </c>
      <c r="Q136" s="691"/>
      <c r="R136" s="250"/>
    </row>
    <row r="137" spans="2:18" ht="12.75" customHeight="1">
      <c r="B137" s="2"/>
      <c r="C137" s="2" t="s">
        <v>28</v>
      </c>
      <c r="D137" s="13"/>
      <c r="E137" s="11"/>
      <c r="G137" s="14">
        <f>SUM(G134:G136)</f>
        <v>0</v>
      </c>
      <c r="I137" s="14">
        <f>SUM(I134:I136)</f>
        <v>0</v>
      </c>
      <c r="K137" s="14">
        <f>SUM(K134:K136)</f>
        <v>0</v>
      </c>
      <c r="L137" s="14">
        <f>G137+I137+K137</f>
        <v>0</v>
      </c>
      <c r="M137" s="14">
        <f>SUM(L134:L136)</f>
        <v>0</v>
      </c>
      <c r="N137" s="628">
        <f>SUM(N134:N136)</f>
        <v>0</v>
      </c>
      <c r="O137" s="629">
        <f>SUM(O134:O136)</f>
        <v>0</v>
      </c>
      <c r="P137" s="629">
        <f>SUM(P134:P136)</f>
        <v>0</v>
      </c>
      <c r="Q137" s="693"/>
      <c r="R137" s="106"/>
    </row>
    <row r="138" spans="2:18" ht="21.75" customHeight="1">
      <c r="B138" s="2" t="s">
        <v>353</v>
      </c>
      <c r="C138" s="2" t="s">
        <v>196</v>
      </c>
      <c r="E138" s="11"/>
      <c r="N138" s="624"/>
      <c r="O138" s="625"/>
      <c r="P138" s="625"/>
      <c r="Q138" s="691"/>
      <c r="R138" s="105" t="s">
        <v>879</v>
      </c>
    </row>
    <row r="139" spans="2:18" ht="12.75" customHeight="1">
      <c r="B139" s="2"/>
      <c r="C139" s="2"/>
      <c r="D139" s="10" t="s">
        <v>93</v>
      </c>
      <c r="E139" s="11"/>
      <c r="F139" s="6">
        <f>'COVER SHEET'!$J$28</f>
        <v>0</v>
      </c>
      <c r="G139" s="11">
        <f>F139*E139</f>
        <v>0</v>
      </c>
      <c r="H139" s="6">
        <f>'COVER SHEET'!$J$29</f>
        <v>0</v>
      </c>
      <c r="I139" s="11">
        <f>H139*E139</f>
        <v>0</v>
      </c>
      <c r="J139" s="6">
        <f>'COVER SHEET'!$J$31</f>
        <v>0</v>
      </c>
      <c r="K139" s="11">
        <f>E139*J139</f>
        <v>0</v>
      </c>
      <c r="L139" s="11">
        <f>G139+I139+K139</f>
        <v>0</v>
      </c>
      <c r="O139" s="625"/>
      <c r="P139" s="625">
        <f>SUM(L139-N139-O139)</f>
        <v>0</v>
      </c>
      <c r="Q139" s="691"/>
      <c r="R139" s="516" t="s">
        <v>824</v>
      </c>
    </row>
    <row r="140" spans="2:18" ht="12.75" customHeight="1">
      <c r="B140" s="2"/>
      <c r="C140" s="2"/>
      <c r="D140" s="10" t="s">
        <v>92</v>
      </c>
      <c r="E140" s="11"/>
      <c r="F140" s="6">
        <f>'COVER SHEET'!$J$28</f>
        <v>0</v>
      </c>
      <c r="G140" s="11">
        <f>F140*E140</f>
        <v>0</v>
      </c>
      <c r="H140" s="6">
        <f>'COVER SHEET'!$J$29</f>
        <v>0</v>
      </c>
      <c r="I140" s="11">
        <f>H140*E140</f>
        <v>0</v>
      </c>
      <c r="J140" s="6">
        <f>'COVER SHEET'!$J$31</f>
        <v>0</v>
      </c>
      <c r="K140" s="11">
        <f>E140*J140</f>
        <v>0</v>
      </c>
      <c r="L140" s="11">
        <f>G140+I140+K140</f>
        <v>0</v>
      </c>
      <c r="O140" s="625"/>
      <c r="P140" s="625">
        <f>SUM(L140-N140-O140)</f>
        <v>0</v>
      </c>
      <c r="Q140" s="691"/>
      <c r="R140" s="106"/>
    </row>
    <row r="141" spans="2:18" ht="12.75" customHeight="1">
      <c r="B141" s="2"/>
      <c r="C141" s="2"/>
      <c r="D141" s="10" t="s">
        <v>894</v>
      </c>
      <c r="E141" s="11"/>
      <c r="F141" s="6">
        <f>'COVER SHEET'!$J$28</f>
        <v>0</v>
      </c>
      <c r="G141" s="11">
        <f>F141*E141</f>
        <v>0</v>
      </c>
      <c r="H141" s="6">
        <f>'COVER SHEET'!$J$29</f>
        <v>0</v>
      </c>
      <c r="I141" s="11">
        <f>H141*E141</f>
        <v>0</v>
      </c>
      <c r="J141" s="6">
        <f>'COVER SHEET'!$J$31</f>
        <v>0</v>
      </c>
      <c r="K141" s="11">
        <f>E141*J141</f>
        <v>0</v>
      </c>
      <c r="L141" s="11">
        <f>G141+I141+K141</f>
        <v>0</v>
      </c>
      <c r="N141" s="624"/>
      <c r="O141" s="625"/>
      <c r="P141" s="625">
        <f>SUM(L141-N141-O141)</f>
        <v>0</v>
      </c>
      <c r="Q141" s="691"/>
      <c r="R141" s="106"/>
    </row>
    <row r="142" spans="2:18" ht="12.75" customHeight="1">
      <c r="B142" s="2"/>
      <c r="C142" s="2" t="s">
        <v>28</v>
      </c>
      <c r="D142" s="13"/>
      <c r="E142" s="11"/>
      <c r="G142" s="14">
        <f>SUM(G139:G141)</f>
        <v>0</v>
      </c>
      <c r="I142" s="14">
        <f>SUM(I139:I141)</f>
        <v>0</v>
      </c>
      <c r="K142" s="14">
        <f>SUM(K139:K141)</f>
        <v>0</v>
      </c>
      <c r="L142" s="14">
        <f>G142+I142+K142</f>
        <v>0</v>
      </c>
      <c r="M142" s="14">
        <f>SUM(L139:L141)</f>
        <v>0</v>
      </c>
      <c r="N142" s="628">
        <f>SUM(N139:N141)</f>
        <v>0</v>
      </c>
      <c r="O142" s="629">
        <f>SUM(O139:O141)</f>
        <v>0</v>
      </c>
      <c r="P142" s="629">
        <f>SUM(P139:P141)</f>
        <v>0</v>
      </c>
      <c r="Q142" s="693"/>
      <c r="R142" s="106"/>
    </row>
    <row r="143" spans="2:18" ht="12.75" customHeight="1">
      <c r="B143" s="2"/>
      <c r="C143" s="2"/>
      <c r="D143" s="13"/>
      <c r="E143" s="11"/>
      <c r="G143" s="19"/>
      <c r="I143" s="19"/>
      <c r="K143" s="19"/>
      <c r="L143" s="19"/>
      <c r="M143" s="19"/>
      <c r="N143" s="630"/>
      <c r="O143" s="631"/>
      <c r="P143" s="631"/>
      <c r="Q143" s="693"/>
      <c r="R143" s="106"/>
    </row>
    <row r="144" spans="2:18" ht="12.75" customHeight="1">
      <c r="B144" s="2" t="s">
        <v>354</v>
      </c>
      <c r="C144" s="2" t="s">
        <v>421</v>
      </c>
      <c r="E144" s="11"/>
      <c r="N144" s="624"/>
      <c r="O144" s="625"/>
      <c r="P144" s="625"/>
      <c r="Q144" s="691"/>
      <c r="R144" s="105" t="s">
        <v>928</v>
      </c>
    </row>
    <row r="145" spans="2:18" ht="12.75" customHeight="1">
      <c r="B145" s="2"/>
      <c r="C145" s="2"/>
      <c r="D145" s="10" t="s">
        <v>1102</v>
      </c>
      <c r="E145" s="11"/>
      <c r="F145" s="6">
        <f>'COVER SHEET'!$J$28</f>
        <v>0</v>
      </c>
      <c r="G145" s="11">
        <f t="shared" ref="G145:G151" si="19">F145*E145</f>
        <v>0</v>
      </c>
      <c r="H145" s="6">
        <f>'COVER SHEET'!$J$29</f>
        <v>0</v>
      </c>
      <c r="I145" s="11">
        <f t="shared" ref="I145:I151" si="20">H145*E145</f>
        <v>0</v>
      </c>
      <c r="J145" s="6">
        <f>'COVER SHEET'!$J$31</f>
        <v>0</v>
      </c>
      <c r="K145" s="11">
        <f t="shared" ref="K145:K151" si="21">E145*J145</f>
        <v>0</v>
      </c>
      <c r="L145" s="11">
        <f t="shared" ref="L145:L151" si="22">G145+I145+K145</f>
        <v>0</v>
      </c>
      <c r="O145" s="625"/>
      <c r="P145" s="625">
        <f t="shared" ref="P145:P150" si="23">SUM(L145-N145-O145)</f>
        <v>0</v>
      </c>
      <c r="Q145" s="691"/>
      <c r="R145" s="516" t="s">
        <v>824</v>
      </c>
    </row>
    <row r="146" spans="2:18" ht="12.75" customHeight="1">
      <c r="B146" s="2"/>
      <c r="C146" s="2"/>
      <c r="D146" s="10" t="s">
        <v>260</v>
      </c>
      <c r="E146" s="11"/>
      <c r="F146" s="6">
        <f>'COVER SHEET'!$J$28</f>
        <v>0</v>
      </c>
      <c r="G146" s="11">
        <f t="shared" si="19"/>
        <v>0</v>
      </c>
      <c r="H146" s="6">
        <f>'COVER SHEET'!$J$29</f>
        <v>0</v>
      </c>
      <c r="I146" s="11">
        <f t="shared" si="20"/>
        <v>0</v>
      </c>
      <c r="J146" s="6">
        <f>'COVER SHEET'!$J$31</f>
        <v>0</v>
      </c>
      <c r="K146" s="11">
        <f t="shared" si="21"/>
        <v>0</v>
      </c>
      <c r="L146" s="11">
        <f t="shared" si="22"/>
        <v>0</v>
      </c>
      <c r="O146" s="625"/>
      <c r="P146" s="625">
        <f t="shared" si="23"/>
        <v>0</v>
      </c>
      <c r="Q146" s="691"/>
      <c r="R146" s="106"/>
    </row>
    <row r="147" spans="2:18" ht="12.75" customHeight="1">
      <c r="B147" s="2"/>
      <c r="C147" s="2"/>
      <c r="D147" s="10" t="s">
        <v>1103</v>
      </c>
      <c r="E147" s="11"/>
      <c r="F147" s="6">
        <f>'COVER SHEET'!$J$28</f>
        <v>0</v>
      </c>
      <c r="G147" s="11">
        <f t="shared" si="19"/>
        <v>0</v>
      </c>
      <c r="H147" s="6">
        <f>'COVER SHEET'!$J$29</f>
        <v>0</v>
      </c>
      <c r="I147" s="11">
        <f t="shared" si="20"/>
        <v>0</v>
      </c>
      <c r="J147" s="6">
        <f>'COVER SHEET'!$J$31</f>
        <v>0</v>
      </c>
      <c r="K147" s="11">
        <f t="shared" si="21"/>
        <v>0</v>
      </c>
      <c r="L147" s="11">
        <f t="shared" si="22"/>
        <v>0</v>
      </c>
      <c r="O147" s="625"/>
      <c r="P147" s="625">
        <f t="shared" si="23"/>
        <v>0</v>
      </c>
      <c r="Q147" s="691"/>
      <c r="R147" s="106"/>
    </row>
    <row r="148" spans="2:18" ht="12.75" customHeight="1">
      <c r="B148" s="2"/>
      <c r="C148" s="2"/>
      <c r="D148" s="10" t="s">
        <v>998</v>
      </c>
      <c r="E148" s="11"/>
      <c r="F148" s="6">
        <f>'COVER SHEET'!$J$28</f>
        <v>0</v>
      </c>
      <c r="G148" s="11">
        <f t="shared" si="19"/>
        <v>0</v>
      </c>
      <c r="H148" s="6">
        <f>'COVER SHEET'!$J$29</f>
        <v>0</v>
      </c>
      <c r="I148" s="11">
        <f t="shared" si="20"/>
        <v>0</v>
      </c>
      <c r="J148" s="6">
        <f>'COVER SHEET'!$J$31</f>
        <v>0</v>
      </c>
      <c r="K148" s="11">
        <f t="shared" si="21"/>
        <v>0</v>
      </c>
      <c r="L148" s="11">
        <f t="shared" si="22"/>
        <v>0</v>
      </c>
      <c r="O148" s="625"/>
      <c r="P148" s="625">
        <f t="shared" si="23"/>
        <v>0</v>
      </c>
      <c r="Q148" s="691"/>
      <c r="R148" s="106"/>
    </row>
    <row r="149" spans="2:18" ht="12.75" customHeight="1">
      <c r="B149" s="2"/>
      <c r="C149" s="2"/>
      <c r="D149" s="10" t="s">
        <v>1104</v>
      </c>
      <c r="E149" s="11"/>
      <c r="F149" s="6">
        <f>'COVER SHEET'!$J$28</f>
        <v>0</v>
      </c>
      <c r="G149" s="11">
        <f t="shared" si="19"/>
        <v>0</v>
      </c>
      <c r="H149" s="6">
        <f>'COVER SHEET'!$J$29</f>
        <v>0</v>
      </c>
      <c r="I149" s="11">
        <f t="shared" si="20"/>
        <v>0</v>
      </c>
      <c r="J149" s="6">
        <f>'COVER SHEET'!$J$31</f>
        <v>0</v>
      </c>
      <c r="K149" s="11">
        <f t="shared" si="21"/>
        <v>0</v>
      </c>
      <c r="L149" s="11">
        <f t="shared" si="22"/>
        <v>0</v>
      </c>
      <c r="O149" s="625"/>
      <c r="P149" s="625">
        <f t="shared" si="23"/>
        <v>0</v>
      </c>
      <c r="Q149" s="691"/>
      <c r="R149" s="106"/>
    </row>
    <row r="150" spans="2:18" ht="12.75" customHeight="1">
      <c r="B150" s="2"/>
      <c r="C150" s="2"/>
      <c r="D150" s="10" t="s">
        <v>632</v>
      </c>
      <c r="E150" s="11"/>
      <c r="F150" s="6">
        <f>'COVER SHEET'!$J$28</f>
        <v>0</v>
      </c>
      <c r="G150" s="11">
        <f t="shared" si="19"/>
        <v>0</v>
      </c>
      <c r="H150" s="6">
        <f>'COVER SHEET'!$J$29</f>
        <v>0</v>
      </c>
      <c r="I150" s="11">
        <f t="shared" si="20"/>
        <v>0</v>
      </c>
      <c r="J150" s="6">
        <f>'COVER SHEET'!$J$31</f>
        <v>0</v>
      </c>
      <c r="K150" s="11">
        <f t="shared" si="21"/>
        <v>0</v>
      </c>
      <c r="L150" s="11">
        <f t="shared" si="22"/>
        <v>0</v>
      </c>
      <c r="O150" s="625"/>
      <c r="P150" s="625">
        <f t="shared" si="23"/>
        <v>0</v>
      </c>
      <c r="Q150" s="691"/>
      <c r="R150" s="106"/>
    </row>
    <row r="151" spans="2:18" ht="12.75" customHeight="1">
      <c r="B151" s="2"/>
      <c r="C151" s="2"/>
      <c r="D151" s="10" t="s">
        <v>895</v>
      </c>
      <c r="E151" s="11"/>
      <c r="F151" s="6">
        <f>'COVER SHEET'!$J$28</f>
        <v>0</v>
      </c>
      <c r="G151" s="11">
        <f t="shared" si="19"/>
        <v>0</v>
      </c>
      <c r="H151" s="6">
        <f>'COVER SHEET'!$J$29</f>
        <v>0</v>
      </c>
      <c r="I151" s="11">
        <f t="shared" si="20"/>
        <v>0</v>
      </c>
      <c r="J151" s="6">
        <f>'COVER SHEET'!$J$31</f>
        <v>0</v>
      </c>
      <c r="K151" s="11">
        <f t="shared" si="21"/>
        <v>0</v>
      </c>
      <c r="L151" s="11">
        <f t="shared" si="22"/>
        <v>0</v>
      </c>
      <c r="N151" s="624"/>
      <c r="O151" s="625"/>
      <c r="P151" s="625">
        <f>SUM(L151-N151-O151)</f>
        <v>0</v>
      </c>
      <c r="Q151" s="691"/>
      <c r="R151" s="106"/>
    </row>
    <row r="152" spans="2:18" ht="12.75" customHeight="1">
      <c r="B152" s="2"/>
      <c r="C152" s="2" t="s">
        <v>28</v>
      </c>
      <c r="D152" s="13"/>
      <c r="E152" s="11"/>
      <c r="G152" s="14">
        <f>SUM(G145:G151)</f>
        <v>0</v>
      </c>
      <c r="I152" s="14">
        <f>SUM(I145:I151)</f>
        <v>0</v>
      </c>
      <c r="K152" s="14">
        <f>SUM(K145:K151)</f>
        <v>0</v>
      </c>
      <c r="L152" s="14">
        <f>G152+I152+K152</f>
        <v>0</v>
      </c>
      <c r="M152" s="14">
        <f>SUM(L145:L151)</f>
        <v>0</v>
      </c>
      <c r="N152" s="628">
        <f>SUM(N145:N151)</f>
        <v>0</v>
      </c>
      <c r="O152" s="629">
        <f>SUM(O145:O151)</f>
        <v>0</v>
      </c>
      <c r="P152" s="629">
        <f>SUM(P145:P151)</f>
        <v>0</v>
      </c>
      <c r="Q152" s="693"/>
      <c r="R152" s="106"/>
    </row>
    <row r="153" spans="2:18" ht="21.75" customHeight="1">
      <c r="B153" s="2" t="s">
        <v>355</v>
      </c>
      <c r="C153" s="2" t="s">
        <v>554</v>
      </c>
      <c r="E153" s="11"/>
      <c r="N153" s="624"/>
      <c r="O153" s="625"/>
      <c r="P153" s="625"/>
      <c r="Q153" s="691"/>
      <c r="R153" s="105" t="s">
        <v>928</v>
      </c>
    </row>
    <row r="154" spans="2:18" ht="12.75" customHeight="1">
      <c r="B154" s="2"/>
      <c r="C154" s="2"/>
      <c r="D154" s="10" t="s">
        <v>1093</v>
      </c>
      <c r="E154" s="11"/>
      <c r="F154" s="6">
        <f>'COVER SHEET'!$J$28</f>
        <v>0</v>
      </c>
      <c r="G154" s="11">
        <f>F154*E154</f>
        <v>0</v>
      </c>
      <c r="H154" s="6">
        <f>'COVER SHEET'!$J$29</f>
        <v>0</v>
      </c>
      <c r="I154" s="11">
        <f>H154*E154</f>
        <v>0</v>
      </c>
      <c r="J154" s="6">
        <f>'COVER SHEET'!$J$31</f>
        <v>0</v>
      </c>
      <c r="K154" s="11">
        <f>E154*J154</f>
        <v>0</v>
      </c>
      <c r="L154" s="11">
        <f>G154+I154+K154</f>
        <v>0</v>
      </c>
      <c r="O154" s="625"/>
      <c r="P154" s="625">
        <f>SUM(L154-N154-O154)</f>
        <v>0</v>
      </c>
      <c r="Q154" s="691"/>
      <c r="R154" s="516" t="s">
        <v>824</v>
      </c>
    </row>
    <row r="155" spans="2:18" ht="12.75" customHeight="1">
      <c r="B155" s="2"/>
      <c r="C155" s="2"/>
      <c r="D155" s="10" t="s">
        <v>1094</v>
      </c>
      <c r="E155" s="11"/>
      <c r="F155" s="6">
        <f>'COVER SHEET'!$J$28</f>
        <v>0</v>
      </c>
      <c r="G155" s="11">
        <f>F155*E155</f>
        <v>0</v>
      </c>
      <c r="H155" s="6">
        <f>'COVER SHEET'!$J$29</f>
        <v>0</v>
      </c>
      <c r="I155" s="11">
        <f>H155*E155</f>
        <v>0</v>
      </c>
      <c r="J155" s="6">
        <f>'COVER SHEET'!$J$31</f>
        <v>0</v>
      </c>
      <c r="K155" s="11">
        <f>E155*J155</f>
        <v>0</v>
      </c>
      <c r="L155" s="11">
        <f>G155+I155+K155</f>
        <v>0</v>
      </c>
      <c r="O155" s="625"/>
      <c r="P155" s="625">
        <f>SUM(L155-N155-O155)</f>
        <v>0</v>
      </c>
      <c r="Q155" s="691"/>
      <c r="R155" s="106"/>
    </row>
    <row r="156" spans="2:18" ht="12.75" customHeight="1">
      <c r="B156" s="2"/>
      <c r="C156" s="2"/>
      <c r="D156" s="10" t="s">
        <v>960</v>
      </c>
      <c r="E156" s="11"/>
      <c r="F156" s="6">
        <f>'COVER SHEET'!$J$28</f>
        <v>0</v>
      </c>
      <c r="G156" s="11">
        <f>F156*E156</f>
        <v>0</v>
      </c>
      <c r="H156" s="6">
        <f>'COVER SHEET'!$J$29</f>
        <v>0</v>
      </c>
      <c r="I156" s="11">
        <f>H156*E156</f>
        <v>0</v>
      </c>
      <c r="J156" s="6">
        <f>'COVER SHEET'!$J$31</f>
        <v>0</v>
      </c>
      <c r="K156" s="11">
        <f>E156*J156</f>
        <v>0</v>
      </c>
      <c r="L156" s="11">
        <f>G156+I156+K156</f>
        <v>0</v>
      </c>
      <c r="N156" s="624"/>
      <c r="O156" s="625"/>
      <c r="P156" s="625">
        <f>SUM(L156-N156-O156)</f>
        <v>0</v>
      </c>
      <c r="Q156" s="691"/>
      <c r="R156" s="106"/>
    </row>
    <row r="157" spans="2:18" ht="12.75" customHeight="1">
      <c r="B157" s="2"/>
      <c r="C157" s="2" t="s">
        <v>28</v>
      </c>
      <c r="D157" s="13"/>
      <c r="E157" s="11"/>
      <c r="G157" s="14">
        <f>SUM(G154:G156)</f>
        <v>0</v>
      </c>
      <c r="I157" s="14">
        <f>SUM(I154:I156)</f>
        <v>0</v>
      </c>
      <c r="K157" s="14">
        <f>SUM(K154:K156)</f>
        <v>0</v>
      </c>
      <c r="L157" s="14">
        <f>G157+I157+K157</f>
        <v>0</v>
      </c>
      <c r="M157" s="14">
        <f>SUM(L154:L156)</f>
        <v>0</v>
      </c>
      <c r="N157" s="628">
        <f>SUM(N154:N156)</f>
        <v>0</v>
      </c>
      <c r="O157" s="629">
        <f>SUM(O154:O156)</f>
        <v>0</v>
      </c>
      <c r="P157" s="629">
        <f>SUM(P154:P156)</f>
        <v>0</v>
      </c>
      <c r="Q157" s="693"/>
      <c r="R157" s="124"/>
    </row>
    <row r="158" spans="2:18" ht="21.75" customHeight="1">
      <c r="B158" s="2" t="s">
        <v>653</v>
      </c>
      <c r="C158" s="2" t="s">
        <v>555</v>
      </c>
      <c r="E158" s="11"/>
      <c r="N158" s="624"/>
      <c r="O158" s="625"/>
      <c r="P158" s="625"/>
      <c r="Q158" s="691"/>
      <c r="R158" s="105" t="s">
        <v>928</v>
      </c>
    </row>
    <row r="159" spans="2:18" ht="12.75" customHeight="1">
      <c r="B159" s="2"/>
      <c r="C159" s="2"/>
      <c r="D159" s="10" t="s">
        <v>1095</v>
      </c>
      <c r="E159" s="11"/>
      <c r="F159" s="6">
        <f>'COVER SHEET'!$J$28</f>
        <v>0</v>
      </c>
      <c r="G159" s="11">
        <f>F159*E159</f>
        <v>0</v>
      </c>
      <c r="H159" s="6">
        <f>'COVER SHEET'!$J$29</f>
        <v>0</v>
      </c>
      <c r="I159" s="11">
        <f>H159*E159</f>
        <v>0</v>
      </c>
      <c r="J159" s="6">
        <f>'COVER SHEET'!$J$31</f>
        <v>0</v>
      </c>
      <c r="K159" s="11">
        <f>E159*J159</f>
        <v>0</v>
      </c>
      <c r="L159" s="11">
        <f>G159+I159+K159</f>
        <v>0</v>
      </c>
      <c r="O159" s="625"/>
      <c r="P159" s="625">
        <f>SUM(L159-N159-O159)</f>
        <v>0</v>
      </c>
      <c r="Q159" s="691"/>
      <c r="R159" s="516" t="s">
        <v>824</v>
      </c>
    </row>
    <row r="160" spans="2:18" ht="12.75" customHeight="1">
      <c r="B160" s="2"/>
      <c r="C160" s="2"/>
      <c r="D160" s="10" t="s">
        <v>1096</v>
      </c>
      <c r="E160" s="11"/>
      <c r="F160" s="6">
        <f>'COVER SHEET'!$J$28</f>
        <v>0</v>
      </c>
      <c r="G160" s="11">
        <f>F160*E160</f>
        <v>0</v>
      </c>
      <c r="H160" s="6">
        <f>'COVER SHEET'!$J$29</f>
        <v>0</v>
      </c>
      <c r="I160" s="11">
        <f>H160*E160</f>
        <v>0</v>
      </c>
      <c r="J160" s="6">
        <f>'COVER SHEET'!$J$31</f>
        <v>0</v>
      </c>
      <c r="K160" s="11">
        <f>E160*J160</f>
        <v>0</v>
      </c>
      <c r="L160" s="11">
        <f>G160+I160+K160</f>
        <v>0</v>
      </c>
      <c r="O160" s="625"/>
      <c r="P160" s="625">
        <f>SUM(L160-N160-O160)</f>
        <v>0</v>
      </c>
      <c r="Q160" s="691"/>
      <c r="R160" s="106"/>
    </row>
    <row r="161" spans="2:18" ht="12.75" customHeight="1">
      <c r="B161" s="2"/>
      <c r="C161" s="2"/>
      <c r="D161" s="10" t="s">
        <v>1012</v>
      </c>
      <c r="E161" s="11"/>
      <c r="F161" s="6">
        <f>'COVER SHEET'!$J$28</f>
        <v>0</v>
      </c>
      <c r="G161" s="11">
        <f>F161*E161</f>
        <v>0</v>
      </c>
      <c r="H161" s="6">
        <f>'COVER SHEET'!$J$29</f>
        <v>0</v>
      </c>
      <c r="I161" s="11">
        <f>H161*E161</f>
        <v>0</v>
      </c>
      <c r="J161" s="6">
        <f>'COVER SHEET'!$J$31</f>
        <v>0</v>
      </c>
      <c r="K161" s="11">
        <f>E161*J161</f>
        <v>0</v>
      </c>
      <c r="L161" s="11">
        <f>G161+I161+K161</f>
        <v>0</v>
      </c>
      <c r="O161" s="625"/>
      <c r="P161" s="625">
        <f>SUM(L161-N161-O161)</f>
        <v>0</v>
      </c>
      <c r="Q161" s="691"/>
      <c r="R161" s="106"/>
    </row>
    <row r="162" spans="2:18" ht="12.75" customHeight="1">
      <c r="B162" s="2"/>
      <c r="C162" s="2"/>
      <c r="D162" s="10" t="s">
        <v>960</v>
      </c>
      <c r="E162" s="11"/>
      <c r="F162" s="6">
        <f>'COVER SHEET'!$J$28</f>
        <v>0</v>
      </c>
      <c r="G162" s="11">
        <f>F162*E162</f>
        <v>0</v>
      </c>
      <c r="H162" s="6">
        <f>'COVER SHEET'!$J$29</f>
        <v>0</v>
      </c>
      <c r="I162" s="11">
        <f>H162*E162</f>
        <v>0</v>
      </c>
      <c r="J162" s="6">
        <f>'COVER SHEET'!$J$31</f>
        <v>0</v>
      </c>
      <c r="K162" s="11">
        <f>E162*J162</f>
        <v>0</v>
      </c>
      <c r="L162" s="11">
        <f>G162+I162+K162</f>
        <v>0</v>
      </c>
      <c r="N162" s="624"/>
      <c r="O162" s="625"/>
      <c r="P162" s="625">
        <f>SUM(L162-N162-O162)</f>
        <v>0</v>
      </c>
      <c r="Q162" s="691"/>
      <c r="R162" s="106"/>
    </row>
    <row r="163" spans="2:18" ht="12.75" customHeight="1">
      <c r="B163" s="2"/>
      <c r="C163" s="2" t="s">
        <v>28</v>
      </c>
      <c r="D163" s="13"/>
      <c r="E163" s="11"/>
      <c r="G163" s="14">
        <f>SUM(G159:G162)</f>
        <v>0</v>
      </c>
      <c r="I163" s="14">
        <f>SUM(I159:I162)</f>
        <v>0</v>
      </c>
      <c r="K163" s="14">
        <f>SUM(K159:K162)</f>
        <v>0</v>
      </c>
      <c r="L163" s="14">
        <f>G163+I163+K163</f>
        <v>0</v>
      </c>
      <c r="M163" s="14">
        <f>SUM(L159:L162)</f>
        <v>0</v>
      </c>
      <c r="N163" s="628">
        <f>SUM(N159:N162)</f>
        <v>0</v>
      </c>
      <c r="O163" s="629">
        <f>SUM(O159:O162)</f>
        <v>0</v>
      </c>
      <c r="P163" s="629">
        <f>SUM(P159:P162)</f>
        <v>0</v>
      </c>
      <c r="Q163" s="693"/>
      <c r="R163" s="385"/>
    </row>
    <row r="164" spans="2:18" ht="21.75" customHeight="1">
      <c r="B164" s="2" t="s">
        <v>55</v>
      </c>
      <c r="C164" s="2" t="s">
        <v>425</v>
      </c>
      <c r="E164" s="11"/>
      <c r="N164" s="624"/>
      <c r="O164" s="625"/>
      <c r="P164" s="625"/>
      <c r="Q164" s="691"/>
      <c r="R164" s="105" t="s">
        <v>879</v>
      </c>
    </row>
    <row r="165" spans="2:18" ht="12.75" customHeight="1">
      <c r="B165" s="2"/>
      <c r="C165" s="2"/>
      <c r="D165" s="10" t="s">
        <v>1114</v>
      </c>
      <c r="E165" s="11"/>
      <c r="F165" s="6">
        <f>'COVER SHEET'!$J$28</f>
        <v>0</v>
      </c>
      <c r="G165" s="11">
        <f>F165*E165</f>
        <v>0</v>
      </c>
      <c r="H165" s="6">
        <f>'COVER SHEET'!$J$29</f>
        <v>0</v>
      </c>
      <c r="I165" s="11">
        <f>H165*E165</f>
        <v>0</v>
      </c>
      <c r="J165" s="6">
        <f>'COVER SHEET'!$J$31</f>
        <v>0</v>
      </c>
      <c r="K165" s="11">
        <f>E165*J165</f>
        <v>0</v>
      </c>
      <c r="L165" s="11">
        <f t="shared" ref="L165:L170" si="24">G165+I165+K165</f>
        <v>0</v>
      </c>
      <c r="N165" s="624"/>
      <c r="O165" s="625"/>
      <c r="P165" s="625">
        <f>SUM(L165-N165-O165)</f>
        <v>0</v>
      </c>
      <c r="Q165" s="691"/>
      <c r="R165" s="516" t="s">
        <v>824</v>
      </c>
    </row>
    <row r="166" spans="2:18" ht="12.75" customHeight="1">
      <c r="B166" s="2"/>
      <c r="C166" s="2"/>
      <c r="D166" s="10" t="s">
        <v>1115</v>
      </c>
      <c r="E166" s="11"/>
      <c r="F166" s="6">
        <f>'COVER SHEET'!$J$28</f>
        <v>0</v>
      </c>
      <c r="G166" s="11">
        <f>F166*E166</f>
        <v>0</v>
      </c>
      <c r="H166" s="6">
        <f>'COVER SHEET'!$J$29</f>
        <v>0</v>
      </c>
      <c r="I166" s="11">
        <f>H166*E166</f>
        <v>0</v>
      </c>
      <c r="J166" s="6">
        <f>'COVER SHEET'!$J$31</f>
        <v>0</v>
      </c>
      <c r="K166" s="11">
        <f>E166*J166</f>
        <v>0</v>
      </c>
      <c r="L166" s="11">
        <f t="shared" si="24"/>
        <v>0</v>
      </c>
      <c r="N166" s="624"/>
      <c r="O166" s="625"/>
      <c r="P166" s="625">
        <f>SUM(L166-N166-O166)</f>
        <v>0</v>
      </c>
      <c r="Q166" s="691"/>
      <c r="R166" s="106"/>
    </row>
    <row r="167" spans="2:18" ht="12.75" customHeight="1">
      <c r="B167" s="2"/>
      <c r="C167" s="2"/>
      <c r="D167" s="10" t="s">
        <v>44</v>
      </c>
      <c r="E167" s="11"/>
      <c r="F167" s="6">
        <f>'COVER SHEET'!$J$28</f>
        <v>0</v>
      </c>
      <c r="G167" s="11">
        <f>F167*E167</f>
        <v>0</v>
      </c>
      <c r="H167" s="6">
        <f>'COVER SHEET'!$J$29</f>
        <v>0</v>
      </c>
      <c r="I167" s="11">
        <f>H167*E167</f>
        <v>0</v>
      </c>
      <c r="J167" s="6">
        <f>'COVER SHEET'!$J$31</f>
        <v>0</v>
      </c>
      <c r="K167" s="11">
        <f>E167*J167</f>
        <v>0</v>
      </c>
      <c r="L167" s="11">
        <f t="shared" si="24"/>
        <v>0</v>
      </c>
      <c r="N167" s="624"/>
      <c r="O167" s="625"/>
      <c r="P167" s="625">
        <f>SUM(L167-N167-O167)</f>
        <v>0</v>
      </c>
      <c r="Q167" s="691"/>
      <c r="R167" s="106"/>
    </row>
    <row r="168" spans="2:18" ht="12.75" customHeight="1">
      <c r="B168" s="2"/>
      <c r="C168" s="2"/>
      <c r="D168" s="10" t="s">
        <v>45</v>
      </c>
      <c r="E168" s="11"/>
      <c r="F168" s="6">
        <f>'COVER SHEET'!$J$28</f>
        <v>0</v>
      </c>
      <c r="G168" s="11">
        <f>F168*E168</f>
        <v>0</v>
      </c>
      <c r="H168" s="6">
        <f>'COVER SHEET'!$J$29</f>
        <v>0</v>
      </c>
      <c r="I168" s="11">
        <f>H168*E168</f>
        <v>0</v>
      </c>
      <c r="J168" s="6">
        <f>'COVER SHEET'!$J$31</f>
        <v>0</v>
      </c>
      <c r="K168" s="11">
        <f>E168*J168</f>
        <v>0</v>
      </c>
      <c r="L168" s="11">
        <f t="shared" si="24"/>
        <v>0</v>
      </c>
      <c r="N168" s="624"/>
      <c r="O168" s="625"/>
      <c r="P168" s="625">
        <f>SUM(L168-N168-O168)</f>
        <v>0</v>
      </c>
      <c r="Q168" s="691"/>
      <c r="R168" s="106"/>
    </row>
    <row r="169" spans="2:18" ht="12.75" customHeight="1">
      <c r="B169" s="2"/>
      <c r="C169" s="2"/>
      <c r="D169" s="10" t="s">
        <v>960</v>
      </c>
      <c r="E169" s="11"/>
      <c r="F169" s="6">
        <f>'COVER SHEET'!$J$28</f>
        <v>0</v>
      </c>
      <c r="G169" s="11">
        <f>F169*E169</f>
        <v>0</v>
      </c>
      <c r="H169" s="6">
        <f>'COVER SHEET'!$J$29</f>
        <v>0</v>
      </c>
      <c r="I169" s="11">
        <f>H169*E169</f>
        <v>0</v>
      </c>
      <c r="J169" s="6">
        <f>'COVER SHEET'!$J$31</f>
        <v>0</v>
      </c>
      <c r="K169" s="11">
        <f>E169*J169</f>
        <v>0</v>
      </c>
      <c r="L169" s="11">
        <f t="shared" si="24"/>
        <v>0</v>
      </c>
      <c r="N169" s="624"/>
      <c r="O169" s="625"/>
      <c r="P169" s="625">
        <f>SUM(L169-N169-O169)</f>
        <v>0</v>
      </c>
      <c r="Q169" s="691"/>
      <c r="R169" s="106"/>
    </row>
    <row r="170" spans="2:18" ht="12.75" customHeight="1">
      <c r="B170" s="2"/>
      <c r="C170" s="2" t="s">
        <v>28</v>
      </c>
      <c r="D170" s="13"/>
      <c r="E170" s="11"/>
      <c r="G170" s="14">
        <f>SUM(G165:G169)</f>
        <v>0</v>
      </c>
      <c r="I170" s="14">
        <f>SUM(I165:I169)</f>
        <v>0</v>
      </c>
      <c r="K170" s="14">
        <f>SUM(K165:K169)</f>
        <v>0</v>
      </c>
      <c r="L170" s="14">
        <f t="shared" si="24"/>
        <v>0</v>
      </c>
      <c r="M170" s="14">
        <f>SUM(L165:L169)</f>
        <v>0</v>
      </c>
      <c r="N170" s="628">
        <f>SUM(N165:N169)</f>
        <v>0</v>
      </c>
      <c r="O170" s="629">
        <f>SUM(O165:O169)</f>
        <v>0</v>
      </c>
      <c r="P170" s="629">
        <f>SUM(P165:P169)</f>
        <v>0</v>
      </c>
      <c r="Q170" s="693"/>
      <c r="R170" s="385"/>
    </row>
    <row r="171" spans="2:18" ht="21.75" customHeight="1">
      <c r="B171" s="2" t="s">
        <v>57</v>
      </c>
      <c r="C171" s="2" t="s">
        <v>426</v>
      </c>
      <c r="D171" s="2"/>
      <c r="E171" s="11"/>
      <c r="N171" s="624"/>
      <c r="O171" s="625"/>
      <c r="P171" s="625"/>
      <c r="Q171" s="691"/>
      <c r="R171" s="105" t="s">
        <v>928</v>
      </c>
    </row>
    <row r="172" spans="2:18" ht="12.75" customHeight="1">
      <c r="B172" s="2"/>
      <c r="C172" s="2"/>
      <c r="D172" s="10" t="s">
        <v>177</v>
      </c>
      <c r="E172" s="11"/>
      <c r="F172" s="6">
        <f>'COVER SHEET'!$J$28</f>
        <v>0</v>
      </c>
      <c r="G172" s="11">
        <f>F172*E172</f>
        <v>0</v>
      </c>
      <c r="H172" s="6">
        <f>'COVER SHEET'!$J$29</f>
        <v>0</v>
      </c>
      <c r="I172" s="11">
        <f>H172*E172</f>
        <v>0</v>
      </c>
      <c r="J172" s="6">
        <f>'COVER SHEET'!$J$31</f>
        <v>0</v>
      </c>
      <c r="K172" s="11">
        <f>E172*J172</f>
        <v>0</v>
      </c>
      <c r="L172" s="11">
        <f t="shared" ref="L172:L177" si="25">G172+I172+K172</f>
        <v>0</v>
      </c>
      <c r="N172" s="624"/>
      <c r="O172" s="625"/>
      <c r="P172" s="625">
        <f>SUM(L172-N172-O172)</f>
        <v>0</v>
      </c>
      <c r="Q172" s="691"/>
      <c r="R172" s="516" t="s">
        <v>824</v>
      </c>
    </row>
    <row r="173" spans="2:18" ht="12.75" customHeight="1">
      <c r="B173" s="2"/>
      <c r="C173" s="2"/>
      <c r="D173" s="10" t="s">
        <v>1015</v>
      </c>
      <c r="E173" s="11"/>
      <c r="F173" s="6">
        <f>'COVER SHEET'!$J$28</f>
        <v>0</v>
      </c>
      <c r="G173" s="11">
        <f>F173*E173</f>
        <v>0</v>
      </c>
      <c r="H173" s="6">
        <f>'COVER SHEET'!$J$29</f>
        <v>0</v>
      </c>
      <c r="I173" s="11">
        <f>H173*E173</f>
        <v>0</v>
      </c>
      <c r="J173" s="6">
        <f>'COVER SHEET'!$J$31</f>
        <v>0</v>
      </c>
      <c r="K173" s="11">
        <f>E173*J173</f>
        <v>0</v>
      </c>
      <c r="L173" s="11">
        <f t="shared" si="25"/>
        <v>0</v>
      </c>
      <c r="N173" s="624"/>
      <c r="O173" s="625"/>
      <c r="P173" s="625">
        <f>SUM(L173-N173-O173)</f>
        <v>0</v>
      </c>
      <c r="Q173" s="691"/>
      <c r="R173" s="106"/>
    </row>
    <row r="174" spans="2:18" ht="12.75" customHeight="1">
      <c r="B174" s="2"/>
      <c r="C174" s="2"/>
      <c r="D174" s="10" t="s">
        <v>887</v>
      </c>
      <c r="E174" s="11"/>
      <c r="F174" s="6">
        <f>'COVER SHEET'!$J$28</f>
        <v>0</v>
      </c>
      <c r="G174" s="11">
        <f>F174*E174</f>
        <v>0</v>
      </c>
      <c r="H174" s="6">
        <f>'COVER SHEET'!$J$29</f>
        <v>0</v>
      </c>
      <c r="I174" s="11">
        <f>H174*E174</f>
        <v>0</v>
      </c>
      <c r="J174" s="6">
        <f>'COVER SHEET'!$J$31</f>
        <v>0</v>
      </c>
      <c r="K174" s="11">
        <f>E174*J174</f>
        <v>0</v>
      </c>
      <c r="L174" s="11">
        <f t="shared" si="25"/>
        <v>0</v>
      </c>
      <c r="N174" s="624"/>
      <c r="O174" s="625"/>
      <c r="P174" s="625">
        <f>SUM(L174-N174-O174)</f>
        <v>0</v>
      </c>
      <c r="Q174" s="691"/>
      <c r="R174" s="106"/>
    </row>
    <row r="175" spans="2:18" ht="12.75" customHeight="1">
      <c r="B175" s="2"/>
      <c r="C175" s="2"/>
      <c r="D175" s="10" t="s">
        <v>888</v>
      </c>
      <c r="E175" s="11"/>
      <c r="F175" s="6">
        <f>'COVER SHEET'!$J$28</f>
        <v>0</v>
      </c>
      <c r="G175" s="11">
        <f>F175*E175</f>
        <v>0</v>
      </c>
      <c r="H175" s="6">
        <f>'COVER SHEET'!$J$29</f>
        <v>0</v>
      </c>
      <c r="I175" s="11">
        <f>H175*E175</f>
        <v>0</v>
      </c>
      <c r="J175" s="6">
        <f>'COVER SHEET'!$J$31</f>
        <v>0</v>
      </c>
      <c r="K175" s="11">
        <f>E175*J175</f>
        <v>0</v>
      </c>
      <c r="L175" s="11">
        <f t="shared" si="25"/>
        <v>0</v>
      </c>
      <c r="N175" s="624"/>
      <c r="O175" s="625"/>
      <c r="P175" s="625">
        <f>SUM(L175-N175-O175)</f>
        <v>0</v>
      </c>
      <c r="Q175" s="691"/>
      <c r="R175" s="106"/>
    </row>
    <row r="176" spans="2:18" ht="12.75" customHeight="1">
      <c r="B176" s="2"/>
      <c r="C176" s="2"/>
      <c r="D176" s="10" t="s">
        <v>960</v>
      </c>
      <c r="E176" s="11"/>
      <c r="F176" s="6">
        <f>'COVER SHEET'!$J$28</f>
        <v>0</v>
      </c>
      <c r="G176" s="11">
        <f>F176*E176</f>
        <v>0</v>
      </c>
      <c r="H176" s="6">
        <f>'COVER SHEET'!$J$29</f>
        <v>0</v>
      </c>
      <c r="I176" s="11">
        <f>H176*E176</f>
        <v>0</v>
      </c>
      <c r="J176" s="6">
        <f>'COVER SHEET'!$J$31</f>
        <v>0</v>
      </c>
      <c r="K176" s="11">
        <f>E176*J176</f>
        <v>0</v>
      </c>
      <c r="L176" s="11">
        <f t="shared" si="25"/>
        <v>0</v>
      </c>
      <c r="N176" s="624"/>
      <c r="O176" s="625"/>
      <c r="P176" s="625">
        <f>SUM(L176-N176-O176)</f>
        <v>0</v>
      </c>
      <c r="Q176" s="691"/>
      <c r="R176" s="106"/>
    </row>
    <row r="177" spans="2:18" ht="12.75" customHeight="1">
      <c r="B177" s="2"/>
      <c r="C177" s="2" t="s">
        <v>28</v>
      </c>
      <c r="D177" s="13"/>
      <c r="E177" s="11"/>
      <c r="G177" s="14">
        <f>SUM(G172:G176)</f>
        <v>0</v>
      </c>
      <c r="I177" s="14">
        <f>SUM(I172:I176)</f>
        <v>0</v>
      </c>
      <c r="K177" s="14">
        <f>SUM(K172:K176)</f>
        <v>0</v>
      </c>
      <c r="L177" s="14">
        <f t="shared" si="25"/>
        <v>0</v>
      </c>
      <c r="M177" s="14">
        <f>SUM(L172:L176)</f>
        <v>0</v>
      </c>
      <c r="N177" s="628">
        <f>SUM(N172:N176)</f>
        <v>0</v>
      </c>
      <c r="O177" s="629">
        <f>SUM(O172:O176)</f>
        <v>0</v>
      </c>
      <c r="P177" s="629">
        <f>SUM(P172:P176)</f>
        <v>0</v>
      </c>
      <c r="Q177" s="693"/>
      <c r="R177" s="385"/>
    </row>
    <row r="178" spans="2:18" ht="21.75" customHeight="1">
      <c r="B178" s="2" t="s">
        <v>59</v>
      </c>
      <c r="C178" s="2" t="s">
        <v>420</v>
      </c>
      <c r="E178" s="11"/>
      <c r="N178" s="624"/>
      <c r="O178" s="625"/>
      <c r="P178" s="625"/>
      <c r="Q178" s="691"/>
      <c r="R178" s="105" t="s">
        <v>879</v>
      </c>
    </row>
    <row r="179" spans="2:18" ht="12.75" customHeight="1">
      <c r="B179" s="2"/>
      <c r="C179" s="2"/>
      <c r="D179" s="10" t="s">
        <v>889</v>
      </c>
      <c r="E179" s="11"/>
      <c r="F179" s="6">
        <f>'COVER SHEET'!$J$28</f>
        <v>0</v>
      </c>
      <c r="G179" s="11">
        <f>F179*E179</f>
        <v>0</v>
      </c>
      <c r="H179" s="6">
        <f>'COVER SHEET'!$J$29</f>
        <v>0</v>
      </c>
      <c r="I179" s="11">
        <f>H179*E179</f>
        <v>0</v>
      </c>
      <c r="J179" s="6">
        <f>'COVER SHEET'!$J$31</f>
        <v>0</v>
      </c>
      <c r="K179" s="11">
        <f>E179*J179</f>
        <v>0</v>
      </c>
      <c r="L179" s="11">
        <f>G179+I179+K179</f>
        <v>0</v>
      </c>
      <c r="N179" s="624"/>
      <c r="O179" s="625"/>
      <c r="P179" s="625">
        <f>SUM(L179-N179-O179)</f>
        <v>0</v>
      </c>
      <c r="Q179" s="691"/>
      <c r="R179" s="106" t="s">
        <v>1006</v>
      </c>
    </row>
    <row r="180" spans="2:18" ht="12.75" customHeight="1">
      <c r="B180" s="2"/>
      <c r="C180" s="2"/>
      <c r="D180" s="10" t="s">
        <v>1007</v>
      </c>
      <c r="E180" s="11"/>
      <c r="F180" s="6">
        <f>'COVER SHEET'!$J$28</f>
        <v>0</v>
      </c>
      <c r="G180" s="11">
        <f>F180*E180</f>
        <v>0</v>
      </c>
      <c r="H180" s="6">
        <f>'COVER SHEET'!$J$29</f>
        <v>0</v>
      </c>
      <c r="I180" s="11">
        <f>H180*E180</f>
        <v>0</v>
      </c>
      <c r="J180" s="6">
        <f>'COVER SHEET'!$J$31</f>
        <v>0</v>
      </c>
      <c r="K180" s="11">
        <f>E180*J180</f>
        <v>0</v>
      </c>
      <c r="L180" s="11">
        <f>G180+I180+K180</f>
        <v>0</v>
      </c>
      <c r="N180" s="624"/>
      <c r="O180" s="625"/>
      <c r="P180" s="625">
        <f>SUM(L180-N180-O180)</f>
        <v>0</v>
      </c>
      <c r="Q180" s="691"/>
      <c r="R180" s="516" t="s">
        <v>824</v>
      </c>
    </row>
    <row r="181" spans="2:18" ht="12.75" customHeight="1">
      <c r="B181" s="2"/>
      <c r="C181" s="2"/>
      <c r="D181" s="10" t="s">
        <v>1008</v>
      </c>
      <c r="E181" s="11"/>
      <c r="F181" s="6">
        <f>'COVER SHEET'!$J$28</f>
        <v>0</v>
      </c>
      <c r="G181" s="11">
        <f>F181*E181</f>
        <v>0</v>
      </c>
      <c r="H181" s="6">
        <f>'COVER SHEET'!$J$29</f>
        <v>0</v>
      </c>
      <c r="I181" s="11">
        <f>H181*E181</f>
        <v>0</v>
      </c>
      <c r="J181" s="6">
        <f>'COVER SHEET'!$J$31</f>
        <v>0</v>
      </c>
      <c r="K181" s="11">
        <f>E181*J181</f>
        <v>0</v>
      </c>
      <c r="L181" s="11">
        <f>G181+I181+K181</f>
        <v>0</v>
      </c>
      <c r="N181" s="624"/>
      <c r="O181" s="625"/>
      <c r="P181" s="625">
        <f>SUM(L181-N181-O181)</f>
        <v>0</v>
      </c>
      <c r="Q181" s="691"/>
      <c r="R181" s="106"/>
    </row>
    <row r="182" spans="2:18" ht="12.75" customHeight="1">
      <c r="B182" s="2"/>
      <c r="C182" s="2"/>
      <c r="D182" s="10" t="s">
        <v>960</v>
      </c>
      <c r="E182" s="11"/>
      <c r="F182" s="6">
        <f>'COVER SHEET'!$J$28</f>
        <v>0</v>
      </c>
      <c r="G182" s="11">
        <f>F182*E182</f>
        <v>0</v>
      </c>
      <c r="H182" s="6">
        <f>'COVER SHEET'!$J$29</f>
        <v>0</v>
      </c>
      <c r="I182" s="11">
        <f>H182*E182</f>
        <v>0</v>
      </c>
      <c r="J182" s="6">
        <f>'COVER SHEET'!$J$31</f>
        <v>0</v>
      </c>
      <c r="K182" s="11">
        <f>E182*J182</f>
        <v>0</v>
      </c>
      <c r="L182" s="11">
        <f>G182+I182+K182</f>
        <v>0</v>
      </c>
      <c r="N182" s="624"/>
      <c r="O182" s="625"/>
      <c r="P182" s="625">
        <f>SUM(L182-N182-O182)</f>
        <v>0</v>
      </c>
      <c r="Q182" s="691"/>
      <c r="R182" s="106"/>
    </row>
    <row r="183" spans="2:18" ht="12.75" customHeight="1">
      <c r="B183" s="2"/>
      <c r="C183" s="2" t="s">
        <v>28</v>
      </c>
      <c r="D183" s="13"/>
      <c r="E183" s="11"/>
      <c r="G183" s="14">
        <f>SUM(G179:G182)</f>
        <v>0</v>
      </c>
      <c r="I183" s="14">
        <f>SUM(I179:I182)</f>
        <v>0</v>
      </c>
      <c r="K183" s="14">
        <f>SUM(K179:K182)</f>
        <v>0</v>
      </c>
      <c r="L183" s="14">
        <f>G183+I183+K183</f>
        <v>0</v>
      </c>
      <c r="M183" s="14">
        <f>SUM(L179:L182)</f>
        <v>0</v>
      </c>
      <c r="N183" s="628">
        <f>SUM(N179:N182)</f>
        <v>0</v>
      </c>
      <c r="O183" s="629">
        <f>SUM(O179:O182)</f>
        <v>0</v>
      </c>
      <c r="P183" s="629">
        <f>SUM(P179:P182)</f>
        <v>0</v>
      </c>
      <c r="Q183" s="693"/>
      <c r="R183" s="106"/>
    </row>
    <row r="184" spans="2:18" ht="21.75" customHeight="1">
      <c r="B184" s="2" t="s">
        <v>60</v>
      </c>
      <c r="C184" s="2" t="s">
        <v>921</v>
      </c>
      <c r="E184" s="11"/>
      <c r="N184" s="624"/>
      <c r="O184" s="625"/>
      <c r="P184" s="625"/>
      <c r="Q184" s="691"/>
      <c r="R184" s="106"/>
    </row>
    <row r="185" spans="2:18" ht="12.75" customHeight="1">
      <c r="B185" s="2"/>
      <c r="C185" s="2"/>
      <c r="D185" s="10" t="s">
        <v>633</v>
      </c>
      <c r="E185" s="11"/>
      <c r="F185" s="6">
        <f>'COVER SHEET'!$J$28</f>
        <v>0</v>
      </c>
      <c r="G185" s="11">
        <f t="shared" ref="G185:G191" si="26">F185*E185</f>
        <v>0</v>
      </c>
      <c r="H185" s="6">
        <f>'COVER SHEET'!$J$29</f>
        <v>0</v>
      </c>
      <c r="I185" s="11">
        <f t="shared" ref="I185:I191" si="27">H185*E185</f>
        <v>0</v>
      </c>
      <c r="J185" s="6">
        <f>'COVER SHEET'!$J$31</f>
        <v>0</v>
      </c>
      <c r="K185" s="11">
        <f t="shared" ref="K185:K191" si="28">E185*J185</f>
        <v>0</v>
      </c>
      <c r="L185" s="11">
        <f t="shared" ref="L185:L191" si="29">G185+I185+K185</f>
        <v>0</v>
      </c>
      <c r="N185" s="624"/>
      <c r="O185" s="625"/>
      <c r="P185" s="625">
        <f t="shared" ref="P185:P192" si="30">SUM(L185-N185-O185)</f>
        <v>0</v>
      </c>
      <c r="Q185" s="691"/>
      <c r="R185" s="516" t="s">
        <v>824</v>
      </c>
    </row>
    <row r="186" spans="2:18">
      <c r="B186" s="2"/>
      <c r="C186" s="2"/>
      <c r="D186" s="10" t="s">
        <v>634</v>
      </c>
      <c r="E186" s="11"/>
      <c r="F186" s="6">
        <f>'COVER SHEET'!$J$28</f>
        <v>0</v>
      </c>
      <c r="G186" s="11">
        <f t="shared" si="26"/>
        <v>0</v>
      </c>
      <c r="H186" s="6">
        <f>'COVER SHEET'!$J$29</f>
        <v>0</v>
      </c>
      <c r="I186" s="11">
        <f t="shared" si="27"/>
        <v>0</v>
      </c>
      <c r="J186" s="6">
        <f>'COVER SHEET'!$J$31</f>
        <v>0</v>
      </c>
      <c r="K186" s="11">
        <f t="shared" si="28"/>
        <v>0</v>
      </c>
      <c r="L186" s="11">
        <f t="shared" si="29"/>
        <v>0</v>
      </c>
      <c r="N186" s="624"/>
      <c r="O186" s="625"/>
      <c r="P186" s="625">
        <f t="shared" si="30"/>
        <v>0</v>
      </c>
      <c r="Q186" s="691"/>
      <c r="R186" s="106"/>
    </row>
    <row r="187" spans="2:18" ht="12.75" customHeight="1">
      <c r="B187" s="2"/>
      <c r="C187" s="2"/>
      <c r="D187" s="10" t="s">
        <v>261</v>
      </c>
      <c r="E187" s="11"/>
      <c r="F187" s="6">
        <f>'COVER SHEET'!$J$28</f>
        <v>0</v>
      </c>
      <c r="G187" s="11">
        <f t="shared" si="26"/>
        <v>0</v>
      </c>
      <c r="H187" s="6">
        <f>'COVER SHEET'!$J$29</f>
        <v>0</v>
      </c>
      <c r="I187" s="11">
        <f t="shared" si="27"/>
        <v>0</v>
      </c>
      <c r="J187" s="6">
        <f>'COVER SHEET'!$J$31</f>
        <v>0</v>
      </c>
      <c r="K187" s="11">
        <f t="shared" si="28"/>
        <v>0</v>
      </c>
      <c r="L187" s="11">
        <f t="shared" si="29"/>
        <v>0</v>
      </c>
      <c r="N187" s="624"/>
      <c r="O187" s="625"/>
      <c r="P187" s="625">
        <f t="shared" si="30"/>
        <v>0</v>
      </c>
      <c r="Q187" s="691"/>
      <c r="R187" s="106" t="s">
        <v>642</v>
      </c>
    </row>
    <row r="188" spans="2:18" ht="12.75" customHeight="1">
      <c r="B188" s="2"/>
      <c r="C188" s="2"/>
      <c r="D188" s="10" t="s">
        <v>272</v>
      </c>
      <c r="E188" s="11"/>
      <c r="F188" s="6">
        <f>'COVER SHEET'!$J$28</f>
        <v>0</v>
      </c>
      <c r="G188" s="11">
        <f t="shared" si="26"/>
        <v>0</v>
      </c>
      <c r="H188" s="6">
        <f>'COVER SHEET'!$J$29</f>
        <v>0</v>
      </c>
      <c r="I188" s="11">
        <f t="shared" si="27"/>
        <v>0</v>
      </c>
      <c r="J188" s="6">
        <f>'COVER SHEET'!$J$31</f>
        <v>0</v>
      </c>
      <c r="K188" s="11">
        <f t="shared" si="28"/>
        <v>0</v>
      </c>
      <c r="L188" s="11">
        <f t="shared" si="29"/>
        <v>0</v>
      </c>
      <c r="N188" s="624"/>
      <c r="O188" s="625"/>
      <c r="P188" s="625">
        <f t="shared" si="30"/>
        <v>0</v>
      </c>
      <c r="Q188" s="691"/>
      <c r="R188" s="106" t="s">
        <v>642</v>
      </c>
    </row>
    <row r="189" spans="2:18" ht="12.75" customHeight="1">
      <c r="B189" s="2"/>
      <c r="C189" s="2"/>
      <c r="D189" s="10" t="s">
        <v>42</v>
      </c>
      <c r="E189" s="11"/>
      <c r="F189" s="6">
        <f>'COVER SHEET'!$J$28</f>
        <v>0</v>
      </c>
      <c r="G189" s="11">
        <f t="shared" si="26"/>
        <v>0</v>
      </c>
      <c r="H189" s="6">
        <f>'COVER SHEET'!$J$29</f>
        <v>0</v>
      </c>
      <c r="I189" s="11">
        <f t="shared" si="27"/>
        <v>0</v>
      </c>
      <c r="J189" s="6">
        <f>'COVER SHEET'!$J$31</f>
        <v>0</v>
      </c>
      <c r="K189" s="11">
        <f t="shared" si="28"/>
        <v>0</v>
      </c>
      <c r="L189" s="11">
        <f t="shared" si="29"/>
        <v>0</v>
      </c>
      <c r="N189" s="624"/>
      <c r="O189" s="625"/>
      <c r="P189" s="625">
        <f t="shared" si="30"/>
        <v>0</v>
      </c>
      <c r="Q189" s="691"/>
      <c r="R189" s="106"/>
    </row>
    <row r="190" spans="2:18" ht="12.75" customHeight="1">
      <c r="B190" s="2"/>
      <c r="C190" s="2"/>
      <c r="D190" s="10" t="s">
        <v>995</v>
      </c>
      <c r="E190" s="11"/>
      <c r="F190" s="6">
        <f>'COVER SHEET'!$J$28</f>
        <v>0</v>
      </c>
      <c r="G190" s="11">
        <f t="shared" si="26"/>
        <v>0</v>
      </c>
      <c r="H190" s="6">
        <f>'COVER SHEET'!$J$29</f>
        <v>0</v>
      </c>
      <c r="I190" s="11">
        <f t="shared" si="27"/>
        <v>0</v>
      </c>
      <c r="J190" s="6">
        <f>'COVER SHEET'!$J$31</f>
        <v>0</v>
      </c>
      <c r="K190" s="11">
        <f t="shared" si="28"/>
        <v>0</v>
      </c>
      <c r="L190" s="11">
        <f t="shared" si="29"/>
        <v>0</v>
      </c>
      <c r="N190" s="624"/>
      <c r="O190" s="625"/>
      <c r="P190" s="625">
        <f t="shared" si="30"/>
        <v>0</v>
      </c>
      <c r="Q190" s="691"/>
      <c r="R190" s="105" t="s">
        <v>1002</v>
      </c>
    </row>
    <row r="191" spans="2:18" ht="12.75" customHeight="1">
      <c r="B191" s="2"/>
      <c r="C191" s="2"/>
      <c r="D191" s="10" t="s">
        <v>999</v>
      </c>
      <c r="E191" s="11"/>
      <c r="F191" s="6">
        <f>'COVER SHEET'!$J$28</f>
        <v>0</v>
      </c>
      <c r="G191" s="11">
        <f t="shared" si="26"/>
        <v>0</v>
      </c>
      <c r="H191" s="6">
        <f>'COVER SHEET'!$J$29</f>
        <v>0</v>
      </c>
      <c r="I191" s="11">
        <f t="shared" si="27"/>
        <v>0</v>
      </c>
      <c r="J191" s="6">
        <f>'COVER SHEET'!$J$31</f>
        <v>0</v>
      </c>
      <c r="K191" s="11">
        <f t="shared" si="28"/>
        <v>0</v>
      </c>
      <c r="L191" s="11">
        <f t="shared" si="29"/>
        <v>0</v>
      </c>
      <c r="N191" s="624"/>
      <c r="O191" s="625"/>
      <c r="P191" s="625">
        <f t="shared" si="30"/>
        <v>0</v>
      </c>
      <c r="Q191" s="691"/>
      <c r="R191" s="106"/>
    </row>
    <row r="192" spans="2:18" ht="12.75" customHeight="1">
      <c r="B192" s="2"/>
      <c r="C192" s="2"/>
      <c r="E192" s="11"/>
      <c r="N192" s="624"/>
      <c r="O192" s="625"/>
      <c r="P192" s="625">
        <f t="shared" si="30"/>
        <v>0</v>
      </c>
      <c r="Q192" s="691"/>
      <c r="R192" s="106"/>
    </row>
    <row r="193" spans="2:18" ht="12.75" customHeight="1">
      <c r="B193" s="2"/>
      <c r="C193" s="2" t="s">
        <v>28</v>
      </c>
      <c r="D193" s="13"/>
      <c r="E193" s="11"/>
      <c r="G193" s="14">
        <f>SUM(G185:G192)</f>
        <v>0</v>
      </c>
      <c r="I193" s="14">
        <f>SUM(I185:I192)</f>
        <v>0</v>
      </c>
      <c r="K193" s="14">
        <f>SUM(K185:K192)</f>
        <v>0</v>
      </c>
      <c r="L193" s="14">
        <f>G193+I193+K193</f>
        <v>0</v>
      </c>
      <c r="M193" s="14">
        <f>SUM(L185:L192)</f>
        <v>0</v>
      </c>
      <c r="N193" s="628">
        <f>SUM(N185:N192)</f>
        <v>0</v>
      </c>
      <c r="O193" s="629">
        <f>SUM(O185:O192)</f>
        <v>0</v>
      </c>
      <c r="P193" s="629">
        <f>SUM(P185:P192)</f>
        <v>0</v>
      </c>
      <c r="Q193" s="693"/>
      <c r="R193" s="106"/>
    </row>
    <row r="194" spans="2:18" ht="21.75" customHeight="1">
      <c r="B194" s="2" t="s">
        <v>149</v>
      </c>
      <c r="C194" s="2" t="s">
        <v>658</v>
      </c>
      <c r="E194" s="11"/>
      <c r="N194" s="624"/>
      <c r="O194" s="625"/>
      <c r="P194" s="625"/>
      <c r="Q194" s="691"/>
      <c r="R194" s="105" t="s">
        <v>1030</v>
      </c>
    </row>
    <row r="195" spans="2:18" ht="12.75" customHeight="1">
      <c r="B195" s="2"/>
      <c r="C195" s="2"/>
      <c r="D195" s="10" t="s">
        <v>782</v>
      </c>
      <c r="E195" s="11"/>
      <c r="F195" s="6">
        <f>'COVER SHEET'!$J$28</f>
        <v>0</v>
      </c>
      <c r="G195" s="11">
        <f t="shared" ref="G195:G202" si="31">F195*E195</f>
        <v>0</v>
      </c>
      <c r="H195" s="6">
        <f>'COVER SHEET'!$J$29</f>
        <v>0</v>
      </c>
      <c r="I195" s="11">
        <f t="shared" ref="I195:I202" si="32">H195*E195</f>
        <v>0</v>
      </c>
      <c r="J195" s="6">
        <f>'COVER SHEET'!$J$31</f>
        <v>0</v>
      </c>
      <c r="K195" s="11">
        <f t="shared" ref="K195:K202" si="33">E195*J195</f>
        <v>0</v>
      </c>
      <c r="L195" s="11">
        <f t="shared" ref="L195:L202" si="34">G195+I195+K195</f>
        <v>0</v>
      </c>
      <c r="N195" s="624"/>
      <c r="O195" s="625"/>
      <c r="P195" s="625">
        <f t="shared" ref="P195:P202" si="35">SUM(L195-N195-O195)</f>
        <v>0</v>
      </c>
      <c r="Q195" s="691"/>
      <c r="R195" s="516" t="s">
        <v>824</v>
      </c>
    </row>
    <row r="196" spans="2:18" ht="12.75" customHeight="1">
      <c r="B196" s="2"/>
      <c r="C196" s="2"/>
      <c r="D196" s="10" t="s">
        <v>515</v>
      </c>
      <c r="E196" s="11"/>
      <c r="F196" s="6">
        <f>'COVER SHEET'!$J$28</f>
        <v>0</v>
      </c>
      <c r="G196" s="11">
        <f t="shared" si="31"/>
        <v>0</v>
      </c>
      <c r="H196" s="6">
        <f>'COVER SHEET'!$J$29</f>
        <v>0</v>
      </c>
      <c r="I196" s="11">
        <f t="shared" si="32"/>
        <v>0</v>
      </c>
      <c r="J196" s="6">
        <f>'COVER SHEET'!$J$31</f>
        <v>0</v>
      </c>
      <c r="K196" s="11">
        <f t="shared" si="33"/>
        <v>0</v>
      </c>
      <c r="L196" s="11">
        <f t="shared" si="34"/>
        <v>0</v>
      </c>
      <c r="N196" s="624"/>
      <c r="O196" s="625"/>
      <c r="P196" s="625">
        <f t="shared" si="35"/>
        <v>0</v>
      </c>
      <c r="Q196" s="691"/>
      <c r="R196" s="106"/>
    </row>
    <row r="197" spans="2:18" ht="12.75" customHeight="1">
      <c r="B197" s="2"/>
      <c r="C197" s="2"/>
      <c r="D197" s="10" t="s">
        <v>665</v>
      </c>
      <c r="E197" s="11"/>
      <c r="F197" s="6">
        <f>'COVER SHEET'!$J$28</f>
        <v>0</v>
      </c>
      <c r="G197" s="11">
        <f t="shared" si="31"/>
        <v>0</v>
      </c>
      <c r="H197" s="6">
        <f>'COVER SHEET'!$J$29</f>
        <v>0</v>
      </c>
      <c r="I197" s="11">
        <f t="shared" si="32"/>
        <v>0</v>
      </c>
      <c r="J197" s="6">
        <f>'COVER SHEET'!$J$31</f>
        <v>0</v>
      </c>
      <c r="K197" s="11">
        <f t="shared" si="33"/>
        <v>0</v>
      </c>
      <c r="L197" s="11">
        <f t="shared" si="34"/>
        <v>0</v>
      </c>
      <c r="N197" s="624"/>
      <c r="O197" s="625">
        <f>L197</f>
        <v>0</v>
      </c>
      <c r="P197" s="625">
        <f t="shared" si="35"/>
        <v>0</v>
      </c>
      <c r="Q197" s="691"/>
      <c r="R197" s="106"/>
    </row>
    <row r="198" spans="2:18" ht="12.75" customHeight="1">
      <c r="B198" s="2"/>
      <c r="C198" s="2"/>
      <c r="D198" s="10" t="s">
        <v>1054</v>
      </c>
      <c r="E198" s="11"/>
      <c r="F198" s="6">
        <f>'COVER SHEET'!$J$28</f>
        <v>0</v>
      </c>
      <c r="G198" s="11">
        <f t="shared" si="31"/>
        <v>0</v>
      </c>
      <c r="H198" s="6">
        <f>'COVER SHEET'!$J$29</f>
        <v>0</v>
      </c>
      <c r="I198" s="11">
        <f t="shared" si="32"/>
        <v>0</v>
      </c>
      <c r="J198" s="6">
        <f>'COVER SHEET'!$J$31</f>
        <v>0</v>
      </c>
      <c r="K198" s="11">
        <f t="shared" si="33"/>
        <v>0</v>
      </c>
      <c r="L198" s="11">
        <f t="shared" si="34"/>
        <v>0</v>
      </c>
      <c r="N198" s="624"/>
      <c r="O198" s="625"/>
      <c r="P198" s="625">
        <f t="shared" si="35"/>
        <v>0</v>
      </c>
      <c r="Q198" s="691"/>
      <c r="R198" s="105" t="s">
        <v>1055</v>
      </c>
    </row>
    <row r="199" spans="2:18" ht="12.75" customHeight="1">
      <c r="B199" s="2"/>
      <c r="C199" s="2"/>
      <c r="D199" s="10" t="s">
        <v>880</v>
      </c>
      <c r="E199" s="11"/>
      <c r="F199" s="6">
        <f>'COVER SHEET'!$J$28</f>
        <v>0</v>
      </c>
      <c r="G199" s="11">
        <f t="shared" si="31"/>
        <v>0</v>
      </c>
      <c r="H199" s="6">
        <f>'COVER SHEET'!$J$29</f>
        <v>0</v>
      </c>
      <c r="I199" s="11">
        <f t="shared" si="32"/>
        <v>0</v>
      </c>
      <c r="J199" s="6">
        <f>'COVER SHEET'!$J$31</f>
        <v>0</v>
      </c>
      <c r="K199" s="11">
        <f t="shared" si="33"/>
        <v>0</v>
      </c>
      <c r="L199" s="11">
        <f t="shared" si="34"/>
        <v>0</v>
      </c>
      <c r="N199" s="624"/>
      <c r="O199" s="625"/>
      <c r="P199" s="625">
        <f t="shared" si="35"/>
        <v>0</v>
      </c>
      <c r="Q199" s="691"/>
      <c r="R199" s="105" t="s">
        <v>1055</v>
      </c>
    </row>
    <row r="200" spans="2:18" ht="12.75" customHeight="1">
      <c r="B200" s="2"/>
      <c r="C200" s="2"/>
      <c r="D200" s="10" t="s">
        <v>146</v>
      </c>
      <c r="E200" s="11"/>
      <c r="F200" s="6">
        <f>'COVER SHEET'!$J$28</f>
        <v>0</v>
      </c>
      <c r="G200" s="11">
        <f t="shared" si="31"/>
        <v>0</v>
      </c>
      <c r="H200" s="6">
        <f>'COVER SHEET'!$J$29</f>
        <v>0</v>
      </c>
      <c r="I200" s="11">
        <f t="shared" si="32"/>
        <v>0</v>
      </c>
      <c r="J200" s="6">
        <f>'COVER SHEET'!$J$31</f>
        <v>0</v>
      </c>
      <c r="K200" s="11">
        <f t="shared" si="33"/>
        <v>0</v>
      </c>
      <c r="L200" s="11">
        <f t="shared" si="34"/>
        <v>0</v>
      </c>
      <c r="N200" s="624"/>
      <c r="O200" s="625"/>
      <c r="P200" s="625">
        <f t="shared" si="35"/>
        <v>0</v>
      </c>
      <c r="Q200" s="691"/>
      <c r="R200" s="250"/>
    </row>
    <row r="201" spans="2:18" ht="12.75" customHeight="1">
      <c r="B201" s="2"/>
      <c r="C201" s="2"/>
      <c r="D201" s="10" t="s">
        <v>775</v>
      </c>
      <c r="E201" s="11"/>
      <c r="F201" s="6">
        <f>'COVER SHEET'!$J$28</f>
        <v>0</v>
      </c>
      <c r="G201" s="11">
        <f t="shared" si="31"/>
        <v>0</v>
      </c>
      <c r="H201" s="6">
        <f>'COVER SHEET'!$J$29</f>
        <v>0</v>
      </c>
      <c r="I201" s="11">
        <f t="shared" si="32"/>
        <v>0</v>
      </c>
      <c r="J201" s="6">
        <f>'COVER SHEET'!$J$31</f>
        <v>0</v>
      </c>
      <c r="K201" s="11">
        <f t="shared" si="33"/>
        <v>0</v>
      </c>
      <c r="L201" s="11">
        <f t="shared" si="34"/>
        <v>0</v>
      </c>
      <c r="N201" s="624"/>
      <c r="O201" s="625">
        <f>L201</f>
        <v>0</v>
      </c>
      <c r="P201" s="625">
        <f t="shared" si="35"/>
        <v>0</v>
      </c>
      <c r="Q201" s="691"/>
      <c r="R201" s="106"/>
    </row>
    <row r="202" spans="2:18" ht="12.75" customHeight="1">
      <c r="B202" s="2"/>
      <c r="C202" s="2"/>
      <c r="D202" s="10" t="s">
        <v>774</v>
      </c>
      <c r="E202" s="11"/>
      <c r="F202" s="6">
        <f>'COVER SHEET'!$J$28</f>
        <v>0</v>
      </c>
      <c r="G202" s="11">
        <f t="shared" si="31"/>
        <v>0</v>
      </c>
      <c r="H202" s="6">
        <f>'COVER SHEET'!$J$29</f>
        <v>0</v>
      </c>
      <c r="I202" s="11">
        <f t="shared" si="32"/>
        <v>0</v>
      </c>
      <c r="J202" s="6">
        <f>'COVER SHEET'!$J$31</f>
        <v>0</v>
      </c>
      <c r="K202" s="11">
        <f t="shared" si="33"/>
        <v>0</v>
      </c>
      <c r="L202" s="11">
        <f t="shared" si="34"/>
        <v>0</v>
      </c>
      <c r="N202" s="624"/>
      <c r="O202" s="625"/>
      <c r="P202" s="625">
        <f t="shared" si="35"/>
        <v>0</v>
      </c>
      <c r="Q202" s="691"/>
      <c r="R202" s="106"/>
    </row>
    <row r="203" spans="2:18" ht="12.75" customHeight="1">
      <c r="B203" s="2"/>
      <c r="C203" s="2" t="s">
        <v>28</v>
      </c>
      <c r="D203" s="13"/>
      <c r="E203" s="11"/>
      <c r="G203" s="14">
        <f>SUM(G195:G202)</f>
        <v>0</v>
      </c>
      <c r="I203" s="14">
        <f>SUM(I195:I202)</f>
        <v>0</v>
      </c>
      <c r="K203" s="14">
        <f>SUM(K195:K202)</f>
        <v>0</v>
      </c>
      <c r="L203" s="14">
        <f>G203+I203+K203</f>
        <v>0</v>
      </c>
      <c r="M203" s="14">
        <f>SUM(L195:L202)</f>
        <v>0</v>
      </c>
      <c r="N203" s="628">
        <f>SUM(N195:N202)</f>
        <v>0</v>
      </c>
      <c r="O203" s="629">
        <f>SUM(O195:O202)</f>
        <v>0</v>
      </c>
      <c r="P203" s="629">
        <f>SUM(P195:P202)</f>
        <v>0</v>
      </c>
      <c r="Q203" s="693"/>
      <c r="R203" s="106"/>
    </row>
    <row r="204" spans="2:18" ht="21.75" customHeight="1">
      <c r="B204" s="2" t="s">
        <v>66</v>
      </c>
      <c r="C204" s="2" t="s">
        <v>419</v>
      </c>
      <c r="E204" s="11"/>
      <c r="N204" s="624"/>
      <c r="O204" s="625"/>
      <c r="P204" s="625"/>
      <c r="Q204" s="691"/>
      <c r="R204" s="105" t="s">
        <v>1120</v>
      </c>
    </row>
    <row r="205" spans="2:18" ht="12.75" customHeight="1">
      <c r="B205" s="2"/>
      <c r="C205" s="2"/>
      <c r="E205" s="11"/>
      <c r="F205" s="6">
        <f>'COVER SHEET'!$J$28</f>
        <v>0</v>
      </c>
      <c r="G205" s="11">
        <f>F205*E205</f>
        <v>0</v>
      </c>
      <c r="H205" s="6">
        <f>'COVER SHEET'!$J$29</f>
        <v>0</v>
      </c>
      <c r="I205" s="11">
        <f>H205*E205</f>
        <v>0</v>
      </c>
      <c r="J205" s="6">
        <f>'COVER SHEET'!$J$31</f>
        <v>0</v>
      </c>
      <c r="K205" s="11">
        <f>E205*J205</f>
        <v>0</v>
      </c>
      <c r="L205" s="11">
        <f>G205+I205+K205</f>
        <v>0</v>
      </c>
      <c r="N205" s="624"/>
      <c r="O205" s="625"/>
      <c r="P205" s="625">
        <f>SUM(L205-N205-O205)</f>
        <v>0</v>
      </c>
      <c r="Q205" s="691"/>
      <c r="R205" s="105" t="s">
        <v>267</v>
      </c>
    </row>
    <row r="206" spans="2:18" ht="12.75" customHeight="1">
      <c r="B206" s="2"/>
      <c r="C206" s="2" t="s">
        <v>28</v>
      </c>
      <c r="D206" s="13"/>
      <c r="E206" s="11"/>
      <c r="G206" s="14">
        <f>SUM(G204:G205)</f>
        <v>0</v>
      </c>
      <c r="I206" s="14">
        <f>SUM(I204:I205)</f>
        <v>0</v>
      </c>
      <c r="K206" s="14">
        <f>SUM(K204:K205)</f>
        <v>0</v>
      </c>
      <c r="L206" s="14">
        <f>G206+I206+K206</f>
        <v>0</v>
      </c>
      <c r="M206" s="14">
        <f>L205</f>
        <v>0</v>
      </c>
      <c r="N206" s="628">
        <f>SUM(N204:N205)</f>
        <v>0</v>
      </c>
      <c r="O206" s="629">
        <f>SUM(O204:O205)</f>
        <v>0</v>
      </c>
      <c r="P206" s="629">
        <f>SUM(P204:P205)</f>
        <v>0</v>
      </c>
      <c r="Q206" s="693"/>
      <c r="R206" s="106"/>
    </row>
    <row r="207" spans="2:18" ht="21.75" customHeight="1">
      <c r="B207" s="2" t="s">
        <v>654</v>
      </c>
      <c r="C207" s="2" t="s">
        <v>659</v>
      </c>
      <c r="E207" s="11"/>
      <c r="N207" s="624"/>
      <c r="O207" s="625"/>
      <c r="P207" s="625"/>
      <c r="Q207" s="691"/>
      <c r="R207" s="105"/>
    </row>
    <row r="208" spans="2:18" ht="12.75" customHeight="1">
      <c r="B208" s="2"/>
      <c r="C208" s="2"/>
      <c r="D208" s="10" t="s">
        <v>203</v>
      </c>
      <c r="E208" s="11"/>
      <c r="F208" s="6">
        <f>'COVER SHEET'!$J$28</f>
        <v>0</v>
      </c>
      <c r="G208" s="11">
        <f t="shared" ref="G208:G217" si="36">F208*E208</f>
        <v>0</v>
      </c>
      <c r="H208" s="6">
        <f>'COVER SHEET'!$J$29</f>
        <v>0</v>
      </c>
      <c r="I208" s="11">
        <f t="shared" ref="I208:I217" si="37">H208*E208</f>
        <v>0</v>
      </c>
      <c r="J208" s="6">
        <f>'COVER SHEET'!$J$31</f>
        <v>0</v>
      </c>
      <c r="K208" s="11">
        <f t="shared" ref="K208:K217" si="38">E208*J208</f>
        <v>0</v>
      </c>
      <c r="L208" s="11">
        <f t="shared" ref="L208:L217" si="39">G208+I208+K208</f>
        <v>0</v>
      </c>
      <c r="N208" s="624"/>
      <c r="O208" s="625">
        <f>L208</f>
        <v>0</v>
      </c>
      <c r="P208" s="625">
        <f t="shared" ref="P208:P217" si="40">SUM(L208-N208-O208)</f>
        <v>0</v>
      </c>
      <c r="Q208" s="691"/>
      <c r="R208" s="105" t="s">
        <v>959</v>
      </c>
    </row>
    <row r="209" spans="2:18" ht="12.75" customHeight="1">
      <c r="B209" s="2"/>
      <c r="C209" s="2"/>
      <c r="D209" s="10" t="s">
        <v>1183</v>
      </c>
      <c r="E209" s="11"/>
      <c r="F209" s="6">
        <f>'COVER SHEET'!$J$28</f>
        <v>0</v>
      </c>
      <c r="G209" s="11">
        <f t="shared" si="36"/>
        <v>0</v>
      </c>
      <c r="H209" s="6">
        <f>'COVER SHEET'!$J$29</f>
        <v>0</v>
      </c>
      <c r="I209" s="11">
        <f t="shared" si="37"/>
        <v>0</v>
      </c>
      <c r="J209" s="6">
        <f>'COVER SHEET'!$J$31</f>
        <v>0</v>
      </c>
      <c r="K209" s="11">
        <f t="shared" si="38"/>
        <v>0</v>
      </c>
      <c r="L209" s="11">
        <f t="shared" si="39"/>
        <v>0</v>
      </c>
      <c r="N209" s="624"/>
      <c r="O209" s="625">
        <f t="shared" ref="O209:O216" si="41">L209</f>
        <v>0</v>
      </c>
      <c r="P209" s="625">
        <f t="shared" si="40"/>
        <v>0</v>
      </c>
      <c r="Q209" s="691"/>
      <c r="R209" s="106"/>
    </row>
    <row r="210" spans="2:18" ht="12.75" customHeight="1">
      <c r="B210" s="2"/>
      <c r="C210" s="2"/>
      <c r="D210" s="10" t="s">
        <v>137</v>
      </c>
      <c r="E210" s="11"/>
      <c r="F210" s="6">
        <f>'COVER SHEET'!$J$28</f>
        <v>0</v>
      </c>
      <c r="G210" s="11">
        <f t="shared" si="36"/>
        <v>0</v>
      </c>
      <c r="H210" s="6">
        <f>'COVER SHEET'!$J$29</f>
        <v>0</v>
      </c>
      <c r="I210" s="11">
        <f t="shared" si="37"/>
        <v>0</v>
      </c>
      <c r="J210" s="6">
        <f>'COVER SHEET'!$J$31</f>
        <v>0</v>
      </c>
      <c r="K210" s="11">
        <f t="shared" si="38"/>
        <v>0</v>
      </c>
      <c r="L210" s="11">
        <f t="shared" si="39"/>
        <v>0</v>
      </c>
      <c r="N210" s="624"/>
      <c r="O210" s="625">
        <f t="shared" si="41"/>
        <v>0</v>
      </c>
      <c r="P210" s="625">
        <f t="shared" si="40"/>
        <v>0</v>
      </c>
      <c r="Q210" s="691"/>
      <c r="R210" s="106"/>
    </row>
    <row r="211" spans="2:18" ht="12.75" customHeight="1">
      <c r="B211" s="2"/>
      <c r="C211" s="2"/>
      <c r="D211" s="10" t="s">
        <v>1184</v>
      </c>
      <c r="E211" s="11"/>
      <c r="F211" s="6">
        <f>'COVER SHEET'!$J$28</f>
        <v>0</v>
      </c>
      <c r="G211" s="11">
        <f t="shared" si="36"/>
        <v>0</v>
      </c>
      <c r="H211" s="6">
        <f>'COVER SHEET'!$J$29</f>
        <v>0</v>
      </c>
      <c r="I211" s="11">
        <f t="shared" si="37"/>
        <v>0</v>
      </c>
      <c r="J211" s="6">
        <f>'COVER SHEET'!$J$31</f>
        <v>0</v>
      </c>
      <c r="K211" s="11">
        <f t="shared" si="38"/>
        <v>0</v>
      </c>
      <c r="L211" s="11">
        <f t="shared" si="39"/>
        <v>0</v>
      </c>
      <c r="N211" s="624"/>
      <c r="O211" s="625">
        <f t="shared" si="41"/>
        <v>0</v>
      </c>
      <c r="P211" s="625">
        <f t="shared" si="40"/>
        <v>0</v>
      </c>
      <c r="Q211" s="691"/>
      <c r="R211" s="106"/>
    </row>
    <row r="212" spans="2:18" ht="12.75" customHeight="1">
      <c r="B212" s="2"/>
      <c r="C212" s="2"/>
      <c r="D212" s="10" t="s">
        <v>663</v>
      </c>
      <c r="E212" s="11"/>
      <c r="F212" s="6">
        <f>'COVER SHEET'!$J$28</f>
        <v>0</v>
      </c>
      <c r="G212" s="11">
        <f t="shared" si="36"/>
        <v>0</v>
      </c>
      <c r="H212" s="6">
        <f>'COVER SHEET'!$J$29</f>
        <v>0</v>
      </c>
      <c r="I212" s="11">
        <f t="shared" si="37"/>
        <v>0</v>
      </c>
      <c r="J212" s="6">
        <f>'COVER SHEET'!$J$31</f>
        <v>0</v>
      </c>
      <c r="K212" s="11">
        <f t="shared" si="38"/>
        <v>0</v>
      </c>
      <c r="L212" s="11">
        <f t="shared" si="39"/>
        <v>0</v>
      </c>
      <c r="N212" s="624"/>
      <c r="O212" s="625">
        <f t="shared" si="41"/>
        <v>0</v>
      </c>
      <c r="P212" s="625">
        <f t="shared" si="40"/>
        <v>0</v>
      </c>
      <c r="Q212" s="691"/>
      <c r="R212" s="105"/>
    </row>
    <row r="213" spans="2:18" ht="12.75" customHeight="1">
      <c r="B213" s="2"/>
      <c r="C213" s="2"/>
      <c r="D213" s="10" t="s">
        <v>664</v>
      </c>
      <c r="E213" s="11"/>
      <c r="F213" s="6">
        <f>'COVER SHEET'!$J$28</f>
        <v>0</v>
      </c>
      <c r="G213" s="11">
        <f t="shared" si="36"/>
        <v>0</v>
      </c>
      <c r="H213" s="6">
        <f>'COVER SHEET'!$J$29</f>
        <v>0</v>
      </c>
      <c r="I213" s="11">
        <f t="shared" si="37"/>
        <v>0</v>
      </c>
      <c r="J213" s="6">
        <f>'COVER SHEET'!$J$31</f>
        <v>0</v>
      </c>
      <c r="K213" s="11">
        <f t="shared" si="38"/>
        <v>0</v>
      </c>
      <c r="L213" s="11">
        <f t="shared" si="39"/>
        <v>0</v>
      </c>
      <c r="N213" s="624"/>
      <c r="O213" s="625">
        <f t="shared" si="41"/>
        <v>0</v>
      </c>
      <c r="P213" s="625">
        <f t="shared" si="40"/>
        <v>0</v>
      </c>
      <c r="Q213" s="691"/>
      <c r="R213" s="105"/>
    </row>
    <row r="214" spans="2:18" ht="12.75" customHeight="1">
      <c r="B214" s="2"/>
      <c r="C214" s="2"/>
      <c r="D214" s="10" t="s">
        <v>509</v>
      </c>
      <c r="E214" s="11"/>
      <c r="F214" s="6">
        <f>'COVER SHEET'!$J$28</f>
        <v>0</v>
      </c>
      <c r="G214" s="11">
        <f t="shared" si="36"/>
        <v>0</v>
      </c>
      <c r="H214" s="6">
        <f>'COVER SHEET'!$J$29</f>
        <v>0</v>
      </c>
      <c r="I214" s="11">
        <f t="shared" si="37"/>
        <v>0</v>
      </c>
      <c r="J214" s="6">
        <f>'COVER SHEET'!$J$31</f>
        <v>0</v>
      </c>
      <c r="K214" s="11">
        <f t="shared" si="38"/>
        <v>0</v>
      </c>
      <c r="L214" s="11">
        <f t="shared" si="39"/>
        <v>0</v>
      </c>
      <c r="N214" s="624"/>
      <c r="O214" s="625">
        <f t="shared" si="41"/>
        <v>0</v>
      </c>
      <c r="P214" s="625">
        <f t="shared" si="40"/>
        <v>0</v>
      </c>
      <c r="Q214" s="691"/>
      <c r="R214" s="105"/>
    </row>
    <row r="215" spans="2:18" ht="12.75" customHeight="1">
      <c r="B215" s="2"/>
      <c r="C215" s="2"/>
      <c r="D215" s="10" t="s">
        <v>510</v>
      </c>
      <c r="E215" s="11"/>
      <c r="F215" s="6">
        <f>'COVER SHEET'!$J$28</f>
        <v>0</v>
      </c>
      <c r="G215" s="11">
        <f t="shared" si="36"/>
        <v>0</v>
      </c>
      <c r="H215" s="6">
        <f>'COVER SHEET'!$J$29</f>
        <v>0</v>
      </c>
      <c r="I215" s="11">
        <f t="shared" si="37"/>
        <v>0</v>
      </c>
      <c r="J215" s="6">
        <f>'COVER SHEET'!$J$31</f>
        <v>0</v>
      </c>
      <c r="K215" s="11">
        <f t="shared" si="38"/>
        <v>0</v>
      </c>
      <c r="L215" s="11">
        <f t="shared" si="39"/>
        <v>0</v>
      </c>
      <c r="N215" s="624"/>
      <c r="O215" s="625">
        <f t="shared" si="41"/>
        <v>0</v>
      </c>
      <c r="P215" s="625">
        <f t="shared" si="40"/>
        <v>0</v>
      </c>
      <c r="Q215" s="691"/>
      <c r="R215" s="105"/>
    </row>
    <row r="216" spans="2:18" ht="12.75" customHeight="1">
      <c r="B216" s="2"/>
      <c r="C216" s="2"/>
      <c r="D216" s="10" t="s">
        <v>476</v>
      </c>
      <c r="E216" s="11"/>
      <c r="F216" s="6">
        <f>'COVER SHEET'!$J$28</f>
        <v>0</v>
      </c>
      <c r="G216" s="11">
        <f t="shared" si="36"/>
        <v>0</v>
      </c>
      <c r="H216" s="6">
        <f>'COVER SHEET'!$J$29</f>
        <v>0</v>
      </c>
      <c r="I216" s="11">
        <f t="shared" si="37"/>
        <v>0</v>
      </c>
      <c r="J216" s="6">
        <f>'COVER SHEET'!$J$31</f>
        <v>0</v>
      </c>
      <c r="K216" s="11">
        <f t="shared" si="38"/>
        <v>0</v>
      </c>
      <c r="L216" s="11">
        <f t="shared" si="39"/>
        <v>0</v>
      </c>
      <c r="N216" s="624"/>
      <c r="O216" s="625">
        <f t="shared" si="41"/>
        <v>0</v>
      </c>
      <c r="P216" s="625">
        <f t="shared" si="40"/>
        <v>0</v>
      </c>
      <c r="Q216" s="691"/>
      <c r="R216" s="105"/>
    </row>
    <row r="217" spans="2:18" ht="12.75" customHeight="1">
      <c r="B217" s="2"/>
      <c r="C217" s="2"/>
      <c r="E217" s="11"/>
      <c r="F217" s="6">
        <f>'COVER SHEET'!$J$28</f>
        <v>0</v>
      </c>
      <c r="G217" s="11">
        <f t="shared" si="36"/>
        <v>0</v>
      </c>
      <c r="H217" s="6">
        <f>'COVER SHEET'!$J$29</f>
        <v>0</v>
      </c>
      <c r="I217" s="11">
        <f t="shared" si="37"/>
        <v>0</v>
      </c>
      <c r="J217" s="6">
        <f>'COVER SHEET'!$J$31</f>
        <v>0</v>
      </c>
      <c r="K217" s="11">
        <f t="shared" si="38"/>
        <v>0</v>
      </c>
      <c r="L217" s="11">
        <f t="shared" si="39"/>
        <v>0</v>
      </c>
      <c r="N217" s="624"/>
      <c r="O217" s="625"/>
      <c r="P217" s="625">
        <f t="shared" si="40"/>
        <v>0</v>
      </c>
      <c r="Q217" s="691"/>
      <c r="R217" s="105"/>
    </row>
    <row r="218" spans="2:18" ht="12.75" customHeight="1">
      <c r="B218" s="2"/>
      <c r="C218" s="2" t="s">
        <v>28</v>
      </c>
      <c r="D218" s="13"/>
      <c r="E218" s="11"/>
      <c r="G218" s="14">
        <f>SUM(G208:G217)</f>
        <v>0</v>
      </c>
      <c r="I218" s="14">
        <f>SUM(I208:I217)</f>
        <v>0</v>
      </c>
      <c r="K218" s="14">
        <f>SUM(K208:K217)</f>
        <v>0</v>
      </c>
      <c r="L218" s="14">
        <f>G218+I218+K218</f>
        <v>0</v>
      </c>
      <c r="M218" s="14">
        <f>SUM(L208:L217)</f>
        <v>0</v>
      </c>
      <c r="N218" s="628">
        <f>SUM(N208:N217)</f>
        <v>0</v>
      </c>
      <c r="O218" s="629">
        <f>SUM(O208:O217)</f>
        <v>0</v>
      </c>
      <c r="P218" s="629">
        <f>SUM(P208:P217)</f>
        <v>0</v>
      </c>
      <c r="Q218" s="693"/>
      <c r="R218" s="106"/>
    </row>
    <row r="219" spans="2:18" ht="21.75" customHeight="1">
      <c r="B219" s="2" t="s">
        <v>97</v>
      </c>
      <c r="C219" s="2" t="s">
        <v>418</v>
      </c>
      <c r="E219" s="11"/>
      <c r="N219" s="624"/>
      <c r="O219" s="625"/>
      <c r="P219" s="625"/>
      <c r="Q219" s="691"/>
      <c r="R219" s="106"/>
    </row>
    <row r="220" spans="2:18" ht="12.75" customHeight="1">
      <c r="B220" s="2"/>
      <c r="C220" s="2"/>
      <c r="D220" s="10" t="s">
        <v>477</v>
      </c>
      <c r="E220" s="11"/>
      <c r="F220" s="6">
        <f>'COVER SHEET'!$J$28</f>
        <v>0</v>
      </c>
      <c r="G220" s="11">
        <f>F220*E220</f>
        <v>0</v>
      </c>
      <c r="H220" s="6">
        <f>'COVER SHEET'!$J$29</f>
        <v>0</v>
      </c>
      <c r="I220" s="11">
        <f>H220*E220</f>
        <v>0</v>
      </c>
      <c r="J220" s="6">
        <f>'COVER SHEET'!$J$31</f>
        <v>0</v>
      </c>
      <c r="K220" s="11">
        <f>E220*J220</f>
        <v>0</v>
      </c>
      <c r="L220" s="11">
        <f>G220+I220+K220</f>
        <v>0</v>
      </c>
      <c r="N220" s="624"/>
      <c r="O220" s="625"/>
      <c r="P220" s="625">
        <f>SUM(L220-N220-O220)</f>
        <v>0</v>
      </c>
      <c r="Q220" s="691"/>
      <c r="R220" s="106"/>
    </row>
    <row r="221" spans="2:18" ht="12.75" customHeight="1">
      <c r="B221" s="2"/>
      <c r="C221" s="2"/>
      <c r="D221" s="10" t="s">
        <v>478</v>
      </c>
      <c r="E221" s="11"/>
      <c r="F221" s="6">
        <f>'COVER SHEET'!$J$28</f>
        <v>0</v>
      </c>
      <c r="G221" s="11">
        <f>F221*E221</f>
        <v>0</v>
      </c>
      <c r="H221" s="6">
        <f>'COVER SHEET'!$J$29</f>
        <v>0</v>
      </c>
      <c r="I221" s="11">
        <f>H221*E221</f>
        <v>0</v>
      </c>
      <c r="J221" s="6">
        <f>'COVER SHEET'!$J$31</f>
        <v>0</v>
      </c>
      <c r="K221" s="11">
        <f>E221*J221</f>
        <v>0</v>
      </c>
      <c r="L221" s="11">
        <f>G221+I221+K221</f>
        <v>0</v>
      </c>
      <c r="N221" s="624"/>
      <c r="O221" s="625"/>
      <c r="P221" s="625">
        <f>SUM(L221-N221-O221)</f>
        <v>0</v>
      </c>
      <c r="Q221" s="691"/>
      <c r="R221" s="106"/>
    </row>
    <row r="222" spans="2:18" ht="12.75" customHeight="1">
      <c r="B222" s="2"/>
      <c r="C222" s="2"/>
      <c r="D222" s="10" t="s">
        <v>479</v>
      </c>
      <c r="E222" s="11"/>
      <c r="F222" s="6">
        <f>'COVER SHEET'!$J$28</f>
        <v>0</v>
      </c>
      <c r="G222" s="11">
        <f>F222*E222</f>
        <v>0</v>
      </c>
      <c r="H222" s="6">
        <f>'COVER SHEET'!$J$29</f>
        <v>0</v>
      </c>
      <c r="I222" s="11">
        <f>H222*E222</f>
        <v>0</v>
      </c>
      <c r="J222" s="6">
        <f>'COVER SHEET'!$J$31</f>
        <v>0</v>
      </c>
      <c r="K222" s="11">
        <f>E222*J222</f>
        <v>0</v>
      </c>
      <c r="L222" s="11">
        <f>G222+I222+K222</f>
        <v>0</v>
      </c>
      <c r="N222" s="624"/>
      <c r="O222" s="625"/>
      <c r="P222" s="625">
        <f>SUM(L222-N222-O222)</f>
        <v>0</v>
      </c>
      <c r="Q222" s="691"/>
      <c r="R222" s="106"/>
    </row>
    <row r="223" spans="2:18" ht="12.75" customHeight="1">
      <c r="B223" s="2"/>
      <c r="C223" s="2"/>
      <c r="D223" s="10" t="s">
        <v>670</v>
      </c>
      <c r="E223" s="11"/>
      <c r="F223" s="6">
        <f>'COVER SHEET'!$J$28</f>
        <v>0</v>
      </c>
      <c r="G223" s="11">
        <f>F223*E223</f>
        <v>0</v>
      </c>
      <c r="H223" s="6">
        <f>'COVER SHEET'!$J$29</f>
        <v>0</v>
      </c>
      <c r="I223" s="11">
        <f>H223*E223</f>
        <v>0</v>
      </c>
      <c r="J223" s="6">
        <f>'COVER SHEET'!$J$31</f>
        <v>0</v>
      </c>
      <c r="K223" s="11">
        <f>E223*J223</f>
        <v>0</v>
      </c>
      <c r="L223" s="11">
        <f>G223+I223+K223</f>
        <v>0</v>
      </c>
      <c r="N223" s="624"/>
      <c r="O223" s="625">
        <f>L223</f>
        <v>0</v>
      </c>
      <c r="P223" s="625">
        <f>SUM(L223-N223-O223)</f>
        <v>0</v>
      </c>
      <c r="Q223" s="691"/>
      <c r="R223" s="106"/>
    </row>
    <row r="224" spans="2:18" ht="12.75" customHeight="1" thickBot="1">
      <c r="B224" s="2"/>
      <c r="C224" s="2" t="s">
        <v>28</v>
      </c>
      <c r="D224" s="13"/>
      <c r="E224" s="11"/>
      <c r="G224" s="14">
        <f>SUM(G220:G223)</f>
        <v>0</v>
      </c>
      <c r="H224" s="19"/>
      <c r="I224" s="14">
        <f>SUM(I220:I223)</f>
        <v>0</v>
      </c>
      <c r="J224" s="19"/>
      <c r="K224" s="14">
        <f>SUM(K220:K223)</f>
        <v>0</v>
      </c>
      <c r="L224" s="14">
        <f>G224+I224+K224</f>
        <v>0</v>
      </c>
      <c r="M224" s="14">
        <f>SUM(L220:L223)</f>
        <v>0</v>
      </c>
      <c r="N224" s="628">
        <f>SUM(N220:N223)</f>
        <v>0</v>
      </c>
      <c r="O224" s="629">
        <f>SUM(O220:O223)</f>
        <v>0</v>
      </c>
      <c r="P224" s="629">
        <f>SUM(P220:P223)</f>
        <v>0</v>
      </c>
      <c r="Q224" s="693"/>
      <c r="R224" s="106"/>
    </row>
    <row r="225" spans="1:76" s="98" customFormat="1" ht="26.25" customHeight="1" thickBot="1">
      <c r="A225" s="130"/>
      <c r="B225" s="487" t="s">
        <v>540</v>
      </c>
      <c r="C225" s="443"/>
      <c r="E225" s="445"/>
      <c r="F225" s="131"/>
      <c r="G225" s="445">
        <f>G224+G218+G206+G203+G193+G183+G177+G170+G163+G157+G152+G142+G137+G132+G126+G121+G114+G109+G100+G96+G92</f>
        <v>0</v>
      </c>
      <c r="H225" s="131"/>
      <c r="I225" s="445">
        <f>I224+I218+I206+I203+I193+I183+I177+I170+I163+I157+I152+I142+I137+I132+I126+I121+I114+I109+I100+I96+I92</f>
        <v>0</v>
      </c>
      <c r="J225" s="131"/>
      <c r="K225" s="445">
        <f>K224+K218+K206+K203+K193+K183+K177+K170+K163+K157+K152+K142+K137+K132+K126+K121+K114+K109+K100+K96+K92</f>
        <v>0</v>
      </c>
      <c r="L225" s="445">
        <f>L224+L218+L206+L203+L193+L183+L177+L170+L163+L157+L152+L142+L137+L132+L126+L121+L114+L109+L100+L96+L92</f>
        <v>0</v>
      </c>
      <c r="M225" s="508">
        <f>SUM(M92:M224)</f>
        <v>0</v>
      </c>
      <c r="N225" s="636">
        <f>N224+N218+N206+N203+N193+N183+N177+N170+N163+N157+N152+N142+N137+N132+N126+N121+N114+N109+N100+N96+N92</f>
        <v>0</v>
      </c>
      <c r="O225" s="637">
        <f>O224+O218+O206+O203+O193+O183+O177+O170+O163+O157+O152+O142+O137+O132+O126+O121+O114+O109+O100+O96+O92</f>
        <v>0</v>
      </c>
      <c r="P225" s="637">
        <f>P224+P218+P206+P203+P193+P183+P177+P170+P163+P157+P152+P142+P137+P132+P126+P121+P114+P109+P100+P96+P92</f>
        <v>0</v>
      </c>
      <c r="Q225" s="697">
        <f>N92+O92+P92+N96+O96+P96+N100+O100+P100+N109+O109+P109+N114+O114+P114+N121+O121+P121+N126+O126+P126+N132+O132+P132+N137+O137+P137+N142+O142+P142+N152+O152+P152+N157+O157+P157+N163+O163+P163+N170+O170+P170+N177+O177+P177+N183+O183+P183+N193+O193+P193+N203+O203+P203+N206+O206+P206+N218+O218+P218+N224+O224+P224</f>
        <v>0</v>
      </c>
      <c r="R225" s="541" t="s">
        <v>825</v>
      </c>
      <c r="S225" s="131"/>
      <c r="T225" s="131"/>
      <c r="U225" s="131"/>
      <c r="V225" s="131"/>
      <c r="W225" s="131"/>
      <c r="X225" s="131"/>
      <c r="Y225" s="131"/>
      <c r="Z225" s="131"/>
      <c r="AA225" s="131"/>
      <c r="AB225" s="131"/>
      <c r="AC225" s="131"/>
      <c r="AD225" s="131"/>
      <c r="AE225" s="131"/>
      <c r="AF225" s="131"/>
      <c r="AG225" s="131"/>
      <c r="AH225" s="131"/>
      <c r="AI225" s="131"/>
      <c r="AJ225" s="131"/>
      <c r="AK225" s="131"/>
      <c r="AL225" s="131"/>
      <c r="AM225" s="131"/>
      <c r="AN225" s="131"/>
      <c r="AO225" s="131"/>
      <c r="AP225" s="131"/>
      <c r="AQ225" s="131"/>
      <c r="AR225" s="131"/>
      <c r="AS225" s="131"/>
      <c r="AT225" s="131"/>
      <c r="AU225" s="131"/>
      <c r="AV225" s="131"/>
      <c r="AW225" s="131"/>
      <c r="AX225" s="131"/>
      <c r="AY225" s="131"/>
      <c r="AZ225" s="131"/>
      <c r="BA225" s="131"/>
      <c r="BB225" s="131"/>
      <c r="BC225" s="131"/>
      <c r="BD225" s="131"/>
      <c r="BE225" s="131"/>
      <c r="BF225" s="131"/>
      <c r="BG225" s="131"/>
      <c r="BH225" s="131"/>
      <c r="BI225" s="131"/>
      <c r="BJ225" s="131"/>
      <c r="BK225" s="131"/>
      <c r="BL225" s="131"/>
      <c r="BM225" s="131"/>
      <c r="BN225" s="131"/>
      <c r="BO225" s="131"/>
      <c r="BP225" s="131"/>
      <c r="BQ225" s="131"/>
      <c r="BR225" s="131"/>
      <c r="BS225" s="131"/>
      <c r="BT225" s="131"/>
      <c r="BU225" s="131"/>
      <c r="BV225" s="131"/>
      <c r="BW225" s="131"/>
      <c r="BX225" s="131"/>
    </row>
    <row r="226" spans="1:76" s="98" customFormat="1" ht="21" customHeight="1">
      <c r="A226" s="130"/>
      <c r="B226" s="99"/>
      <c r="C226" s="444"/>
      <c r="D226" s="443"/>
      <c r="E226" s="445"/>
      <c r="F226" s="131"/>
      <c r="G226" s="445"/>
      <c r="H226" s="131"/>
      <c r="I226" s="445"/>
      <c r="J226" s="131"/>
      <c r="K226" s="445"/>
      <c r="L226" s="445"/>
      <c r="M226" s="456"/>
      <c r="N226" s="638"/>
      <c r="O226" s="639"/>
      <c r="P226" s="639"/>
      <c r="Q226" s="698"/>
      <c r="R226" s="517"/>
      <c r="S226" s="131"/>
      <c r="T226" s="131"/>
      <c r="U226" s="131"/>
      <c r="V226" s="131"/>
      <c r="W226" s="131"/>
      <c r="X226" s="131"/>
      <c r="Y226" s="131"/>
      <c r="Z226" s="131"/>
      <c r="AA226" s="131"/>
      <c r="AB226" s="131"/>
      <c r="AC226" s="131"/>
      <c r="AD226" s="131"/>
      <c r="AE226" s="131"/>
      <c r="AF226" s="131"/>
      <c r="AG226" s="131"/>
      <c r="AH226" s="131"/>
      <c r="AI226" s="131"/>
      <c r="AJ226" s="131"/>
      <c r="AK226" s="131"/>
      <c r="AL226" s="131"/>
      <c r="AM226" s="131"/>
      <c r="AN226" s="131"/>
      <c r="AO226" s="131"/>
      <c r="AP226" s="131"/>
      <c r="AQ226" s="131"/>
      <c r="AR226" s="131"/>
      <c r="AS226" s="131"/>
      <c r="AT226" s="131"/>
      <c r="AU226" s="131"/>
      <c r="AV226" s="131"/>
      <c r="AW226" s="131"/>
      <c r="AX226" s="131"/>
      <c r="AY226" s="131"/>
      <c r="AZ226" s="131"/>
      <c r="BA226" s="131"/>
      <c r="BB226" s="131"/>
      <c r="BC226" s="131"/>
      <c r="BD226" s="131"/>
      <c r="BE226" s="131"/>
      <c r="BF226" s="131"/>
      <c r="BG226" s="131"/>
      <c r="BH226" s="131"/>
      <c r="BI226" s="131"/>
      <c r="BJ226" s="131"/>
      <c r="BK226" s="131"/>
      <c r="BL226" s="131"/>
      <c r="BM226" s="131"/>
      <c r="BN226" s="131"/>
      <c r="BO226" s="131"/>
      <c r="BP226" s="131"/>
      <c r="BQ226" s="131"/>
      <c r="BR226" s="131"/>
      <c r="BS226" s="131"/>
      <c r="BT226" s="131"/>
      <c r="BU226" s="131"/>
      <c r="BV226" s="131"/>
      <c r="BW226" s="131"/>
      <c r="BX226" s="131"/>
    </row>
    <row r="227" spans="1:76" ht="13.5" customHeight="1">
      <c r="B227" s="2"/>
      <c r="C227" s="94"/>
      <c r="D227" s="6"/>
      <c r="L227" s="15"/>
      <c r="M227" s="318"/>
      <c r="N227" s="630"/>
      <c r="O227" s="631"/>
      <c r="P227" s="631"/>
      <c r="Q227" s="693"/>
      <c r="R227" s="106"/>
    </row>
    <row r="228" spans="1:76" ht="13.5" customHeight="1">
      <c r="B228" s="2"/>
      <c r="C228" s="94"/>
      <c r="D228" s="122" t="s">
        <v>963</v>
      </c>
      <c r="E228" s="109"/>
      <c r="F228" s="110"/>
      <c r="G228" s="111"/>
      <c r="H228" s="112"/>
      <c r="I228" s="113"/>
      <c r="L228" s="15"/>
      <c r="M228" s="318"/>
      <c r="N228" s="630"/>
      <c r="O228" s="631"/>
      <c r="P228" s="631"/>
      <c r="Q228" s="693"/>
      <c r="R228" s="106"/>
    </row>
    <row r="229" spans="1:76" ht="13.5" customHeight="1">
      <c r="B229" s="2"/>
      <c r="C229" s="94"/>
      <c r="D229" s="114" t="s">
        <v>993</v>
      </c>
      <c r="E229" s="115"/>
      <c r="F229" s="116"/>
      <c r="G229" s="138">
        <v>1</v>
      </c>
      <c r="H229" s="136"/>
      <c r="I229" s="117">
        <f>(M60+M66+M73)*G229</f>
        <v>0</v>
      </c>
      <c r="L229" s="15"/>
      <c r="M229" s="318"/>
      <c r="N229" s="630"/>
      <c r="O229" s="631"/>
      <c r="P229" s="631"/>
      <c r="Q229" s="693"/>
      <c r="R229" s="106" t="s">
        <v>1121</v>
      </c>
    </row>
    <row r="230" spans="1:76" ht="12.75" customHeight="1">
      <c r="B230" s="2"/>
      <c r="C230" s="94"/>
      <c r="D230" s="118" t="s">
        <v>1056</v>
      </c>
      <c r="E230" s="119"/>
      <c r="F230" s="120"/>
      <c r="G230" s="139">
        <v>0</v>
      </c>
      <c r="H230" s="137"/>
      <c r="I230" s="117">
        <f>(M60+M66+M73)*G230</f>
        <v>0</v>
      </c>
      <c r="L230" s="15"/>
      <c r="M230" s="318"/>
      <c r="N230" s="630"/>
      <c r="O230" s="631"/>
      <c r="P230" s="631"/>
      <c r="Q230" s="693"/>
      <c r="R230" s="106" t="s">
        <v>940</v>
      </c>
    </row>
    <row r="231" spans="1:76" ht="12.75" customHeight="1">
      <c r="B231" s="2"/>
      <c r="C231" s="94"/>
      <c r="D231" s="339" t="s">
        <v>867</v>
      </c>
      <c r="E231" s="375"/>
      <c r="F231" s="340"/>
      <c r="G231" s="341"/>
      <c r="H231" s="342"/>
      <c r="I231" s="343">
        <f>I230</f>
        <v>0</v>
      </c>
      <c r="L231" s="15"/>
      <c r="M231" s="318"/>
      <c r="N231" s="630"/>
      <c r="O231" s="631"/>
      <c r="P231" s="631"/>
      <c r="Q231" s="693"/>
      <c r="R231" s="106"/>
    </row>
    <row r="232" spans="1:76" ht="12.75" customHeight="1">
      <c r="B232" s="2"/>
      <c r="C232" s="94"/>
      <c r="D232" s="6"/>
      <c r="L232" s="15"/>
      <c r="M232" s="318"/>
      <c r="N232" s="630"/>
      <c r="O232" s="631"/>
      <c r="P232" s="631"/>
      <c r="Q232" s="693"/>
      <c r="R232" s="106"/>
    </row>
    <row r="233" spans="1:76" ht="12.75" customHeight="1">
      <c r="B233" s="2"/>
      <c r="C233" s="2"/>
      <c r="D233" s="122" t="s">
        <v>1057</v>
      </c>
      <c r="E233" s="109"/>
      <c r="F233" s="110"/>
      <c r="G233" s="111"/>
      <c r="H233" s="112"/>
      <c r="I233" s="113"/>
      <c r="M233" s="3"/>
      <c r="N233" s="630"/>
      <c r="O233" s="631"/>
      <c r="P233" s="631"/>
      <c r="Q233" s="693"/>
      <c r="R233" s="106" t="s">
        <v>1121</v>
      </c>
    </row>
    <row r="234" spans="1:76" ht="12.75" customHeight="1">
      <c r="B234" s="2"/>
      <c r="C234" s="2"/>
      <c r="D234" s="114" t="s">
        <v>993</v>
      </c>
      <c r="E234" s="115"/>
      <c r="F234" s="116"/>
      <c r="G234" s="138">
        <v>0.2</v>
      </c>
      <c r="H234" s="136"/>
      <c r="I234" s="117">
        <f>(M225-M218-L223)*G234</f>
        <v>0</v>
      </c>
      <c r="M234" s="3"/>
      <c r="N234" s="630"/>
      <c r="O234" s="631"/>
      <c r="P234" s="631"/>
      <c r="Q234" s="693"/>
      <c r="R234" s="106" t="s">
        <v>939</v>
      </c>
    </row>
    <row r="235" spans="1:76">
      <c r="B235" s="2"/>
      <c r="C235" s="2"/>
      <c r="D235" s="118" t="s">
        <v>1056</v>
      </c>
      <c r="E235" s="119"/>
      <c r="F235" s="120"/>
      <c r="G235" s="139">
        <v>0.8</v>
      </c>
      <c r="H235" s="137"/>
      <c r="I235" s="121">
        <f>(M225-M218-L223)*G235</f>
        <v>0</v>
      </c>
      <c r="M235" s="3"/>
      <c r="N235" s="630"/>
      <c r="O235" s="631"/>
      <c r="P235" s="631"/>
      <c r="Q235" s="693"/>
      <c r="R235" s="372"/>
    </row>
    <row r="236" spans="1:76" ht="18.75" customHeight="1">
      <c r="B236" s="2"/>
      <c r="C236" s="2"/>
      <c r="D236" s="152" t="s">
        <v>136</v>
      </c>
      <c r="E236" s="153"/>
      <c r="F236" s="154"/>
      <c r="G236" s="155"/>
      <c r="H236" s="156" t="s">
        <v>167</v>
      </c>
      <c r="I236" s="151">
        <f>L532+L533</f>
        <v>0</v>
      </c>
      <c r="M236" s="3"/>
      <c r="N236" s="630"/>
      <c r="O236" s="631"/>
      <c r="P236" s="631"/>
      <c r="Q236" s="693"/>
      <c r="R236" s="106" t="s">
        <v>571</v>
      </c>
    </row>
    <row r="237" spans="1:76">
      <c r="B237" s="2"/>
      <c r="C237" s="2"/>
      <c r="D237" s="152" t="s">
        <v>1182</v>
      </c>
      <c r="E237" s="164"/>
      <c r="F237" s="165"/>
      <c r="G237" s="166"/>
      <c r="H237" s="156" t="s">
        <v>167</v>
      </c>
      <c r="I237" s="151">
        <f>L553+L559+L565</f>
        <v>0</v>
      </c>
      <c r="M237" s="3"/>
      <c r="N237" s="630"/>
      <c r="O237" s="631"/>
      <c r="P237" s="631"/>
      <c r="Q237" s="693"/>
      <c r="R237" s="105" t="s">
        <v>270</v>
      </c>
    </row>
    <row r="238" spans="1:76">
      <c r="B238" s="2"/>
      <c r="C238" s="2"/>
      <c r="D238" s="339" t="s">
        <v>964</v>
      </c>
      <c r="E238" s="375"/>
      <c r="F238" s="340"/>
      <c r="G238" s="341"/>
      <c r="H238" s="342"/>
      <c r="I238" s="343">
        <f>SUM(I235:I237)</f>
        <v>0</v>
      </c>
      <c r="M238" s="3"/>
      <c r="N238" s="630"/>
      <c r="O238" s="631"/>
      <c r="P238" s="631"/>
      <c r="Q238" s="693"/>
      <c r="R238" s="106"/>
    </row>
    <row r="239" spans="1:76">
      <c r="B239" s="2"/>
      <c r="C239" s="2"/>
      <c r="D239" s="160"/>
      <c r="E239" s="161"/>
      <c r="F239" s="160"/>
      <c r="G239" s="162"/>
      <c r="H239" s="163"/>
      <c r="I239" s="162"/>
      <c r="M239" s="3"/>
      <c r="N239" s="630"/>
      <c r="O239" s="631"/>
      <c r="P239" s="631"/>
      <c r="Q239" s="693"/>
      <c r="R239" s="106"/>
    </row>
    <row r="240" spans="1:76" ht="21.75" customHeight="1">
      <c r="B240" s="2" t="s">
        <v>67</v>
      </c>
      <c r="C240" s="33" t="s">
        <v>165</v>
      </c>
      <c r="G240" s="37"/>
      <c r="N240" s="624"/>
      <c r="O240" s="625"/>
      <c r="P240" s="625"/>
      <c r="Q240" s="691"/>
      <c r="R240" s="106"/>
    </row>
    <row r="241" spans="2:18">
      <c r="B241" s="2"/>
      <c r="C241" s="33"/>
      <c r="D241" s="33" t="s">
        <v>1064</v>
      </c>
      <c r="G241" s="37"/>
      <c r="N241" s="624"/>
      <c r="O241" s="625"/>
      <c r="P241" s="625"/>
      <c r="Q241" s="691"/>
      <c r="R241" s="106" t="s">
        <v>166</v>
      </c>
    </row>
    <row r="242" spans="2:18">
      <c r="B242" s="2"/>
      <c r="C242" s="33"/>
      <c r="D242" s="158" t="s">
        <v>1065</v>
      </c>
      <c r="E242" s="344">
        <v>8.3299999999999999E-2</v>
      </c>
      <c r="G242" s="37"/>
      <c r="N242" s="624"/>
      <c r="O242" s="625"/>
      <c r="P242" s="625"/>
      <c r="Q242" s="691"/>
      <c r="R242" s="105" t="s">
        <v>1001</v>
      </c>
    </row>
    <row r="243" spans="2:18">
      <c r="C243" s="149"/>
      <c r="D243" s="149" t="s">
        <v>877</v>
      </c>
      <c r="E243" s="41"/>
      <c r="G243" s="150"/>
      <c r="N243" s="624"/>
      <c r="O243" s="625"/>
      <c r="P243" s="625">
        <f>SUM(L243-N243-O243)</f>
        <v>0</v>
      </c>
      <c r="Q243" s="691"/>
      <c r="R243" s="372" t="s">
        <v>968</v>
      </c>
    </row>
    <row r="244" spans="2:18">
      <c r="C244" s="149"/>
      <c r="D244" s="149" t="s">
        <v>268</v>
      </c>
      <c r="E244" s="157"/>
      <c r="G244" s="150"/>
      <c r="I244" s="11">
        <f>I235*E242</f>
        <v>0</v>
      </c>
      <c r="L244" s="11">
        <f t="shared" ref="L244:L250" si="42">G244+I244+K244</f>
        <v>0</v>
      </c>
      <c r="N244" s="624"/>
      <c r="O244" s="625"/>
      <c r="P244" s="625">
        <f>SUM(L244-N244-O244)</f>
        <v>0</v>
      </c>
      <c r="Q244" s="691"/>
      <c r="R244" s="106"/>
    </row>
    <row r="245" spans="2:18">
      <c r="C245" s="149"/>
      <c r="D245" s="13" t="s">
        <v>485</v>
      </c>
      <c r="E245" s="41"/>
      <c r="G245" s="150"/>
      <c r="L245" s="11">
        <f t="shared" si="42"/>
        <v>0</v>
      </c>
      <c r="N245" s="624"/>
      <c r="O245" s="625"/>
      <c r="P245" s="625">
        <f>SUM(L245-N245-O245)</f>
        <v>0</v>
      </c>
      <c r="Q245" s="691"/>
      <c r="R245" s="106"/>
    </row>
    <row r="246" spans="2:18">
      <c r="C246" s="149"/>
      <c r="D246" s="158" t="s">
        <v>486</v>
      </c>
      <c r="E246" s="430">
        <v>0.06</v>
      </c>
      <c r="F246" s="6" t="s">
        <v>315</v>
      </c>
      <c r="G246" s="150"/>
      <c r="N246" s="624"/>
      <c r="O246" s="625"/>
      <c r="P246" s="625"/>
      <c r="Q246" s="691"/>
      <c r="R246" s="105" t="s">
        <v>937</v>
      </c>
    </row>
    <row r="247" spans="2:18">
      <c r="C247" s="149"/>
      <c r="D247" s="149" t="s">
        <v>187</v>
      </c>
      <c r="E247" s="41"/>
      <c r="G247" s="150"/>
      <c r="I247" s="11">
        <f>(I231+I243+I255)*E246</f>
        <v>0</v>
      </c>
      <c r="L247" s="11">
        <f t="shared" si="42"/>
        <v>0</v>
      </c>
      <c r="N247" s="624"/>
      <c r="O247" s="625"/>
      <c r="P247" s="625">
        <f>SUM(L247-N247-O247)</f>
        <v>0</v>
      </c>
      <c r="Q247" s="691"/>
      <c r="R247" s="518" t="s">
        <v>1000</v>
      </c>
    </row>
    <row r="248" spans="2:18" ht="13">
      <c r="C248" s="149"/>
      <c r="D248" s="149" t="s">
        <v>268</v>
      </c>
      <c r="E248" s="157"/>
      <c r="G248" s="150"/>
      <c r="I248" s="11">
        <f>(I238+I244+I256)*E246</f>
        <v>0</v>
      </c>
      <c r="L248" s="11">
        <f t="shared" si="42"/>
        <v>0</v>
      </c>
      <c r="N248" s="624"/>
      <c r="O248" s="625"/>
      <c r="P248" s="625">
        <f>SUM(L248-N248-O248)</f>
        <v>0</v>
      </c>
      <c r="Q248" s="691"/>
      <c r="R248" s="519" t="s">
        <v>828</v>
      </c>
    </row>
    <row r="249" spans="2:18">
      <c r="C249" s="149"/>
      <c r="D249" s="149" t="s">
        <v>487</v>
      </c>
      <c r="E249" s="157"/>
      <c r="G249" s="332"/>
      <c r="I249" s="11">
        <f>(L275+L277+L280+L283+L284+L285+I257+L276+L278+L279)*E246</f>
        <v>0</v>
      </c>
      <c r="L249" s="11">
        <f t="shared" si="42"/>
        <v>0</v>
      </c>
      <c r="N249" s="624"/>
      <c r="O249" s="625"/>
      <c r="P249" s="625">
        <f>SUM(L249-N249-O249)</f>
        <v>0</v>
      </c>
      <c r="Q249" s="691"/>
      <c r="R249" s="106"/>
    </row>
    <row r="250" spans="2:18">
      <c r="B250" s="2"/>
      <c r="C250" s="2"/>
      <c r="D250" s="10" t="s">
        <v>1162</v>
      </c>
      <c r="E250" s="157"/>
      <c r="I250" s="11">
        <f>(L281+I258+L282)*E246</f>
        <v>0</v>
      </c>
      <c r="L250" s="11">
        <f t="shared" si="42"/>
        <v>0</v>
      </c>
      <c r="N250" s="624"/>
      <c r="O250" s="625"/>
      <c r="P250" s="625">
        <f>SUM(L250-N250-O250)</f>
        <v>0</v>
      </c>
      <c r="Q250" s="691"/>
      <c r="R250" s="520"/>
    </row>
    <row r="251" spans="2:18">
      <c r="B251" s="2"/>
      <c r="C251" s="2"/>
      <c r="D251" s="13" t="s">
        <v>488</v>
      </c>
      <c r="N251" s="624"/>
      <c r="O251" s="625"/>
      <c r="P251" s="625"/>
      <c r="Q251" s="691"/>
      <c r="R251" s="520"/>
    </row>
    <row r="252" spans="2:18">
      <c r="B252" s="2"/>
      <c r="C252" s="2"/>
      <c r="D252" s="126" t="s">
        <v>357</v>
      </c>
      <c r="L252" s="11">
        <f>G252+I252+K252</f>
        <v>0</v>
      </c>
      <c r="N252" s="624"/>
      <c r="O252" s="625"/>
      <c r="P252" s="625">
        <f>SUM(L252-N252-O252)</f>
        <v>0</v>
      </c>
      <c r="Q252" s="691"/>
      <c r="R252" s="520"/>
    </row>
    <row r="253" spans="2:18">
      <c r="B253" s="2"/>
      <c r="C253" s="2"/>
      <c r="D253" s="126"/>
      <c r="N253" s="624"/>
      <c r="O253" s="625"/>
      <c r="P253" s="625"/>
      <c r="Q253" s="691"/>
      <c r="R253" s="520"/>
    </row>
    <row r="254" spans="2:18">
      <c r="B254" s="2"/>
      <c r="C254" s="2"/>
      <c r="D254" s="159" t="s">
        <v>358</v>
      </c>
      <c r="E254" s="344"/>
      <c r="N254" s="624"/>
      <c r="O254" s="625"/>
      <c r="P254" s="625"/>
      <c r="Q254" s="691"/>
      <c r="R254" s="105" t="s">
        <v>526</v>
      </c>
    </row>
    <row r="255" spans="2:18" ht="12.75" customHeight="1">
      <c r="B255" s="2"/>
      <c r="C255" s="2"/>
      <c r="D255" s="149" t="s">
        <v>877</v>
      </c>
      <c r="E255" s="41"/>
      <c r="G255" s="150"/>
      <c r="N255" s="624"/>
      <c r="O255" s="625"/>
      <c r="P255" s="625">
        <f>SUM(L255-N255-O255)</f>
        <v>0</v>
      </c>
      <c r="Q255" s="691"/>
      <c r="R255" s="372" t="s">
        <v>969</v>
      </c>
    </row>
    <row r="256" spans="2:18" ht="12.75" customHeight="1">
      <c r="B256" s="761"/>
      <c r="C256" s="2"/>
      <c r="D256" s="10" t="s">
        <v>268</v>
      </c>
      <c r="E256" s="760">
        <v>9.5000000000000001E-2</v>
      </c>
      <c r="I256" s="11">
        <f>(I238+I244-M224)*E256</f>
        <v>0</v>
      </c>
      <c r="L256" s="11">
        <f>G256+I256+K256</f>
        <v>0</v>
      </c>
      <c r="N256" s="624"/>
      <c r="O256" s="625"/>
      <c r="P256" s="625">
        <f>SUM(L256-N256-O256)</f>
        <v>0</v>
      </c>
      <c r="Q256" s="691"/>
      <c r="R256" s="105"/>
    </row>
    <row r="257" spans="2:18" ht="12.75" customHeight="1">
      <c r="B257" s="2"/>
      <c r="C257" s="2"/>
      <c r="D257" s="10" t="s">
        <v>359</v>
      </c>
      <c r="E257" s="760">
        <v>0.105</v>
      </c>
      <c r="I257" s="11">
        <f>(L275+L276+L277+L278+L279+L280+L283+L284+L285)*E257</f>
        <v>0</v>
      </c>
      <c r="L257" s="11">
        <f>G257+I257+K257</f>
        <v>0</v>
      </c>
      <c r="N257" s="624"/>
      <c r="O257" s="625"/>
      <c r="P257" s="625">
        <f>SUM(L257-N257-O257)</f>
        <v>0</v>
      </c>
      <c r="Q257" s="691"/>
      <c r="R257" s="105"/>
    </row>
    <row r="258" spans="2:18" ht="12.75" customHeight="1">
      <c r="B258" s="2"/>
      <c r="C258" s="2"/>
      <c r="D258" s="10" t="s">
        <v>122</v>
      </c>
      <c r="E258" s="760">
        <v>0.105</v>
      </c>
      <c r="I258" s="11">
        <f>(L281+L282)*E258</f>
        <v>0</v>
      </c>
      <c r="L258" s="11">
        <f>G258+I258+K258</f>
        <v>0</v>
      </c>
      <c r="N258" s="624"/>
      <c r="O258" s="625"/>
      <c r="P258" s="625">
        <f>SUM(L258-N258-O258)</f>
        <v>0</v>
      </c>
      <c r="Q258" s="691"/>
      <c r="R258" s="105"/>
    </row>
    <row r="259" spans="2:18" ht="12.75" customHeight="1">
      <c r="B259" s="2"/>
      <c r="C259" s="2"/>
      <c r="D259" s="13" t="s">
        <v>360</v>
      </c>
      <c r="E259" s="157"/>
      <c r="N259" s="624"/>
      <c r="O259" s="625"/>
      <c r="P259" s="625"/>
      <c r="Q259" s="691"/>
      <c r="R259" s="521"/>
    </row>
    <row r="260" spans="2:18" ht="12.75" customHeight="1">
      <c r="B260" s="2"/>
      <c r="C260" s="2"/>
      <c r="D260" s="13"/>
      <c r="E260" s="157"/>
      <c r="N260" s="624"/>
      <c r="O260" s="625"/>
      <c r="P260" s="625"/>
      <c r="Q260" s="691"/>
      <c r="R260" s="521"/>
    </row>
    <row r="261" spans="2:18" ht="12.75" customHeight="1">
      <c r="B261" s="2"/>
      <c r="C261" s="2"/>
      <c r="D261" s="159" t="s">
        <v>361</v>
      </c>
      <c r="E261" s="430">
        <v>1.2E-2</v>
      </c>
      <c r="F261" s="6" t="s">
        <v>315</v>
      </c>
      <c r="N261" s="624"/>
      <c r="O261" s="625"/>
      <c r="P261" s="625"/>
      <c r="Q261" s="691"/>
      <c r="R261" s="105" t="s">
        <v>936</v>
      </c>
    </row>
    <row r="262" spans="2:18" ht="12.75" customHeight="1">
      <c r="B262" s="2"/>
      <c r="C262" s="2"/>
      <c r="D262" s="10" t="s">
        <v>362</v>
      </c>
      <c r="I262" s="11">
        <f>(I231+I243+I255)*E261</f>
        <v>0</v>
      </c>
      <c r="L262" s="11">
        <f>G262+I262+K262</f>
        <v>0</v>
      </c>
      <c r="N262" s="624"/>
      <c r="O262" s="625"/>
      <c r="P262" s="625">
        <f>SUM(L262-N262-O262)</f>
        <v>0</v>
      </c>
      <c r="Q262" s="691"/>
      <c r="R262" s="518" t="s">
        <v>938</v>
      </c>
    </row>
    <row r="263" spans="2:18" ht="12.75" customHeight="1">
      <c r="B263" s="2"/>
      <c r="C263" s="2"/>
      <c r="D263" s="10" t="s">
        <v>268</v>
      </c>
      <c r="E263" s="325"/>
      <c r="I263" s="11">
        <f>(I238+I244+I256)*E261</f>
        <v>0</v>
      </c>
      <c r="L263" s="11">
        <f>G263+I263+K263</f>
        <v>0</v>
      </c>
      <c r="N263" s="624"/>
      <c r="O263" s="625"/>
      <c r="P263" s="625">
        <f>SUM(L263-N263-O263)</f>
        <v>0</v>
      </c>
      <c r="Q263" s="691"/>
      <c r="R263" s="519" t="s">
        <v>874</v>
      </c>
    </row>
    <row r="264" spans="2:18" ht="12.75" customHeight="1">
      <c r="B264" s="2"/>
      <c r="C264" s="2"/>
      <c r="D264" s="13" t="s">
        <v>488</v>
      </c>
      <c r="E264" s="326"/>
      <c r="N264" s="624"/>
      <c r="O264" s="625"/>
      <c r="P264" s="625"/>
      <c r="Q264" s="691"/>
      <c r="R264" s="106"/>
    </row>
    <row r="265" spans="2:18" ht="12.75" customHeight="1">
      <c r="B265" s="2"/>
      <c r="C265" s="2"/>
      <c r="D265" s="10" t="s">
        <v>1066</v>
      </c>
      <c r="E265" s="327"/>
      <c r="I265" s="11">
        <f>(L275+L277+L280+L283+L284+L285+L276+L278+L279+I257)*E261</f>
        <v>0</v>
      </c>
      <c r="L265" s="11">
        <f>G265+I265+K265</f>
        <v>0</v>
      </c>
      <c r="N265" s="624"/>
      <c r="O265" s="625"/>
      <c r="P265" s="625">
        <f>SUM(L265-N265-O265)</f>
        <v>0</v>
      </c>
      <c r="Q265" s="691"/>
      <c r="R265" s="106"/>
    </row>
    <row r="266" spans="2:18" ht="12.75" customHeight="1">
      <c r="B266" s="2"/>
      <c r="C266" s="2"/>
      <c r="D266" s="10" t="s">
        <v>1067</v>
      </c>
      <c r="E266" s="328"/>
      <c r="I266" s="11">
        <f>(L281+L282+I258)*E261</f>
        <v>0</v>
      </c>
      <c r="L266" s="11">
        <f>G266+I266+K266</f>
        <v>0</v>
      </c>
      <c r="N266" s="624"/>
      <c r="O266" s="625"/>
      <c r="P266" s="625">
        <f>SUM(L266-N266-O266)</f>
        <v>0</v>
      </c>
      <c r="Q266" s="691"/>
      <c r="R266" s="106"/>
    </row>
    <row r="267" spans="2:18">
      <c r="B267" s="2"/>
      <c r="C267" s="2"/>
      <c r="E267" s="11"/>
      <c r="N267" s="624"/>
      <c r="O267" s="625"/>
      <c r="P267" s="625"/>
      <c r="Q267" s="691"/>
      <c r="R267" s="106"/>
    </row>
    <row r="268" spans="2:18" ht="12.75" customHeight="1">
      <c r="B268" s="2"/>
      <c r="C268" s="2"/>
      <c r="D268" s="10" t="s">
        <v>106</v>
      </c>
      <c r="E268" s="11"/>
      <c r="G268" s="371"/>
      <c r="H268" s="163"/>
      <c r="I268" s="371"/>
      <c r="J268" s="163"/>
      <c r="K268" s="371"/>
      <c r="L268" s="371">
        <f>G268+I268+K268</f>
        <v>0</v>
      </c>
      <c r="N268" s="624"/>
      <c r="O268" s="625"/>
      <c r="P268" s="625">
        <f>SUM(L268-N268-O268)</f>
        <v>0</v>
      </c>
      <c r="Q268" s="691"/>
      <c r="R268" s="106" t="s">
        <v>929</v>
      </c>
    </row>
    <row r="269" spans="2:18" ht="12.75" customHeight="1">
      <c r="B269" s="2"/>
      <c r="C269" s="2" t="s">
        <v>28</v>
      </c>
      <c r="D269" s="13"/>
      <c r="E269" s="11"/>
      <c r="G269" s="14">
        <f>SUM(G240:G268)</f>
        <v>0</v>
      </c>
      <c r="H269" s="19"/>
      <c r="I269" s="14">
        <f>SUM(I240:I268)</f>
        <v>0</v>
      </c>
      <c r="J269" s="19"/>
      <c r="K269" s="14">
        <f>SUM(K240:K268)</f>
        <v>0</v>
      </c>
      <c r="L269" s="14">
        <f>G269+I269+K269</f>
        <v>0</v>
      </c>
      <c r="M269" s="14">
        <f>SUM(L240:L268)</f>
        <v>0</v>
      </c>
      <c r="N269" s="628">
        <f>SUM(N243:N268)</f>
        <v>0</v>
      </c>
      <c r="O269" s="629">
        <f>SUM(O243:O268)</f>
        <v>0</v>
      </c>
      <c r="P269" s="629">
        <f>SUM(P243:P268)</f>
        <v>0</v>
      </c>
      <c r="Q269" s="693"/>
      <c r="R269" s="106"/>
    </row>
    <row r="270" spans="2:18" ht="12.75" customHeight="1">
      <c r="B270" s="2"/>
      <c r="C270" s="2"/>
      <c r="D270" s="13"/>
      <c r="E270" s="11"/>
      <c r="G270" s="19"/>
      <c r="H270" s="19"/>
      <c r="I270" s="19"/>
      <c r="J270" s="19"/>
      <c r="K270" s="19"/>
      <c r="L270" s="19"/>
      <c r="M270" s="19"/>
      <c r="N270" s="630"/>
      <c r="O270" s="631"/>
      <c r="P270" s="631"/>
      <c r="Q270" s="693"/>
      <c r="R270" s="106"/>
    </row>
    <row r="271" spans="2:18" ht="21.75" customHeight="1">
      <c r="B271" s="21" t="s">
        <v>113</v>
      </c>
      <c r="C271" s="21" t="s">
        <v>1252</v>
      </c>
      <c r="D271" s="13"/>
      <c r="E271" s="11"/>
      <c r="G271" s="19"/>
      <c r="H271" s="19"/>
      <c r="I271" s="19"/>
      <c r="J271" s="19"/>
      <c r="K271" s="19"/>
      <c r="L271" s="19"/>
      <c r="M271" s="19"/>
      <c r="N271" s="630"/>
      <c r="O271" s="631"/>
      <c r="P271" s="631"/>
      <c r="Q271" s="693"/>
      <c r="R271" s="105" t="s">
        <v>1156</v>
      </c>
    </row>
    <row r="272" spans="2:18" ht="32.25" customHeight="1">
      <c r="B272" s="21"/>
      <c r="C272" s="21"/>
      <c r="D272" s="21" t="s">
        <v>528</v>
      </c>
      <c r="E272" s="11"/>
      <c r="G272" s="19"/>
      <c r="H272" s="19"/>
      <c r="I272" s="19"/>
      <c r="J272" s="19"/>
      <c r="K272" s="19"/>
      <c r="L272" s="19"/>
      <c r="M272" s="19"/>
      <c r="N272" s="630"/>
      <c r="O272" s="631"/>
      <c r="P272" s="631"/>
      <c r="Q272" s="693"/>
      <c r="R272" s="522" t="s">
        <v>529</v>
      </c>
    </row>
    <row r="273" spans="2:18">
      <c r="B273" s="2"/>
      <c r="C273" s="2" t="s">
        <v>642</v>
      </c>
      <c r="D273" s="10" t="s">
        <v>369</v>
      </c>
      <c r="E273" s="11"/>
      <c r="F273" s="6">
        <f>'COVER SHEET'!$J$28</f>
        <v>0</v>
      </c>
      <c r="G273" s="11">
        <f t="shared" ref="G273:G286" si="43">F273*E273</f>
        <v>0</v>
      </c>
      <c r="H273" s="6">
        <f>'COVER SHEET'!$J$29</f>
        <v>0</v>
      </c>
      <c r="I273" s="11">
        <f t="shared" ref="I273:I286" si="44">H273*E273</f>
        <v>0</v>
      </c>
      <c r="J273" s="6">
        <f>'COVER SHEET'!$J$31</f>
        <v>0</v>
      </c>
      <c r="K273" s="11">
        <f t="shared" ref="K273:K286" si="45">E273*J273</f>
        <v>0</v>
      </c>
      <c r="L273" s="11">
        <f t="shared" ref="L273:L286" si="46">G273+I273+K273</f>
        <v>0</v>
      </c>
      <c r="N273" s="624"/>
      <c r="O273" s="625"/>
      <c r="P273" s="625">
        <f>SUM(L273-N273-O273)</f>
        <v>0</v>
      </c>
      <c r="Q273" s="691"/>
      <c r="R273" s="105" t="s">
        <v>1003</v>
      </c>
    </row>
    <row r="274" spans="2:18">
      <c r="B274" s="2"/>
      <c r="C274" s="2"/>
      <c r="D274" s="10" t="s">
        <v>330</v>
      </c>
      <c r="E274" s="11"/>
      <c r="F274" s="6">
        <f>'COVER SHEET'!$J$28</f>
        <v>0</v>
      </c>
      <c r="G274" s="11">
        <f t="shared" si="43"/>
        <v>0</v>
      </c>
      <c r="H274" s="6">
        <f>'COVER SHEET'!$J$29</f>
        <v>0</v>
      </c>
      <c r="I274" s="11">
        <f t="shared" si="44"/>
        <v>0</v>
      </c>
      <c r="J274" s="6">
        <f>'COVER SHEET'!$J$31</f>
        <v>0</v>
      </c>
      <c r="K274" s="11">
        <f t="shared" si="45"/>
        <v>0</v>
      </c>
      <c r="L274" s="11">
        <f t="shared" si="46"/>
        <v>0</v>
      </c>
      <c r="N274" s="624"/>
      <c r="O274" s="625"/>
      <c r="P274" s="625">
        <f t="shared" ref="P274:P285" si="47">SUM(L274-N274-O274)</f>
        <v>0</v>
      </c>
      <c r="Q274" s="691"/>
      <c r="R274" s="105"/>
    </row>
    <row r="275" spans="2:18" ht="12.75" customHeight="1">
      <c r="B275" s="2"/>
      <c r="C275" s="2"/>
      <c r="D275" s="10" t="s">
        <v>175</v>
      </c>
      <c r="E275" s="11"/>
      <c r="F275" s="6">
        <f>'COVER SHEET'!$J$28</f>
        <v>0</v>
      </c>
      <c r="G275" s="11">
        <f t="shared" si="43"/>
        <v>0</v>
      </c>
      <c r="H275" s="6">
        <f>'COVER SHEET'!$J$29</f>
        <v>0</v>
      </c>
      <c r="I275" s="11">
        <f t="shared" si="44"/>
        <v>0</v>
      </c>
      <c r="J275" s="6">
        <f>'COVER SHEET'!$J$31</f>
        <v>0</v>
      </c>
      <c r="K275" s="11">
        <f t="shared" si="45"/>
        <v>0</v>
      </c>
      <c r="L275" s="11">
        <f t="shared" si="46"/>
        <v>0</v>
      </c>
      <c r="N275" s="624"/>
      <c r="O275" s="625"/>
      <c r="P275" s="625">
        <f t="shared" si="47"/>
        <v>0</v>
      </c>
      <c r="Q275" s="691"/>
      <c r="R275" s="105" t="s">
        <v>1013</v>
      </c>
    </row>
    <row r="276" spans="2:18" ht="12.75" customHeight="1">
      <c r="B276" s="2"/>
      <c r="C276" s="2"/>
      <c r="D276" s="10" t="s">
        <v>43</v>
      </c>
      <c r="E276" s="11"/>
      <c r="F276" s="6">
        <f>'COVER SHEET'!$J$28</f>
        <v>0</v>
      </c>
      <c r="G276" s="11">
        <f t="shared" si="43"/>
        <v>0</v>
      </c>
      <c r="H276" s="6">
        <f>'COVER SHEET'!$J$29</f>
        <v>0</v>
      </c>
      <c r="I276" s="11">
        <f t="shared" si="44"/>
        <v>0</v>
      </c>
      <c r="J276" s="6">
        <f>'COVER SHEET'!$J$31</f>
        <v>0</v>
      </c>
      <c r="K276" s="11">
        <f t="shared" si="45"/>
        <v>0</v>
      </c>
      <c r="L276" s="11">
        <f t="shared" si="46"/>
        <v>0</v>
      </c>
      <c r="N276" s="624"/>
      <c r="O276" s="625"/>
      <c r="P276" s="625">
        <f t="shared" si="47"/>
        <v>0</v>
      </c>
      <c r="Q276" s="691"/>
      <c r="R276" s="105" t="s">
        <v>1014</v>
      </c>
    </row>
    <row r="277" spans="2:18" ht="12.75" customHeight="1">
      <c r="B277" s="2"/>
      <c r="C277" s="2"/>
      <c r="D277" s="10" t="s">
        <v>329</v>
      </c>
      <c r="E277" s="11"/>
      <c r="F277" s="6">
        <f>'COVER SHEET'!$J$28</f>
        <v>0</v>
      </c>
      <c r="G277" s="11">
        <f t="shared" si="43"/>
        <v>0</v>
      </c>
      <c r="H277" s="6">
        <f>'COVER SHEET'!$J$29</f>
        <v>0</v>
      </c>
      <c r="I277" s="11">
        <f t="shared" si="44"/>
        <v>0</v>
      </c>
      <c r="J277" s="6">
        <f>'COVER SHEET'!$J$31</f>
        <v>0</v>
      </c>
      <c r="K277" s="11">
        <f t="shared" si="45"/>
        <v>0</v>
      </c>
      <c r="L277" s="11">
        <f t="shared" si="46"/>
        <v>0</v>
      </c>
      <c r="N277" s="624"/>
      <c r="O277" s="625"/>
      <c r="P277" s="625">
        <f t="shared" si="47"/>
        <v>0</v>
      </c>
      <c r="Q277" s="691"/>
      <c r="R277" s="523" t="s">
        <v>881</v>
      </c>
    </row>
    <row r="278" spans="2:18" ht="12.75" customHeight="1">
      <c r="B278" s="2"/>
      <c r="C278" s="2"/>
      <c r="D278" s="10" t="s">
        <v>43</v>
      </c>
      <c r="E278" s="11"/>
      <c r="F278" s="6">
        <f>'COVER SHEET'!$J$28</f>
        <v>0</v>
      </c>
      <c r="G278" s="11">
        <f t="shared" si="43"/>
        <v>0</v>
      </c>
      <c r="H278" s="6">
        <f>'COVER SHEET'!$J$29</f>
        <v>0</v>
      </c>
      <c r="I278" s="11">
        <f t="shared" si="44"/>
        <v>0</v>
      </c>
      <c r="J278" s="6">
        <f>'COVER SHEET'!$J$31</f>
        <v>0</v>
      </c>
      <c r="K278" s="11">
        <f t="shared" si="45"/>
        <v>0</v>
      </c>
      <c r="L278" s="11">
        <f t="shared" si="46"/>
        <v>0</v>
      </c>
      <c r="N278" s="624"/>
      <c r="O278" s="625"/>
      <c r="P278" s="625">
        <f t="shared" si="47"/>
        <v>0</v>
      </c>
      <c r="Q278" s="691"/>
      <c r="R278" s="523" t="s">
        <v>1053</v>
      </c>
    </row>
    <row r="279" spans="2:18" ht="12.75" customHeight="1">
      <c r="B279" s="2"/>
      <c r="C279" s="2"/>
      <c r="D279" s="10" t="s">
        <v>477</v>
      </c>
      <c r="E279" s="11"/>
      <c r="F279" s="6">
        <f>'COVER SHEET'!$J$28</f>
        <v>0</v>
      </c>
      <c r="G279" s="11">
        <f t="shared" si="43"/>
        <v>0</v>
      </c>
      <c r="H279" s="6">
        <f>'COVER SHEET'!$J$29</f>
        <v>0</v>
      </c>
      <c r="I279" s="11">
        <f t="shared" si="44"/>
        <v>0</v>
      </c>
      <c r="J279" s="6">
        <f>'COVER SHEET'!$J$31</f>
        <v>0</v>
      </c>
      <c r="K279" s="11">
        <f t="shared" si="45"/>
        <v>0</v>
      </c>
      <c r="L279" s="11">
        <f t="shared" si="46"/>
        <v>0</v>
      </c>
      <c r="N279" s="624"/>
      <c r="O279" s="625"/>
      <c r="P279" s="625">
        <f t="shared" si="47"/>
        <v>0</v>
      </c>
      <c r="Q279" s="691"/>
      <c r="R279" s="523"/>
    </row>
    <row r="280" spans="2:18" ht="12.75" customHeight="1">
      <c r="B280" s="2"/>
      <c r="C280" s="2"/>
      <c r="D280" s="10" t="s">
        <v>370</v>
      </c>
      <c r="E280" s="11"/>
      <c r="F280" s="6">
        <f>'COVER SHEET'!$J$28</f>
        <v>0</v>
      </c>
      <c r="G280" s="11">
        <f t="shared" si="43"/>
        <v>0</v>
      </c>
      <c r="H280" s="6">
        <f>'COVER SHEET'!$J$29</f>
        <v>0</v>
      </c>
      <c r="I280" s="11">
        <f t="shared" si="44"/>
        <v>0</v>
      </c>
      <c r="J280" s="6">
        <f>'COVER SHEET'!$J$31</f>
        <v>0</v>
      </c>
      <c r="K280" s="11">
        <f t="shared" si="45"/>
        <v>0</v>
      </c>
      <c r="L280" s="11">
        <f t="shared" si="46"/>
        <v>0</v>
      </c>
      <c r="N280" s="624"/>
      <c r="O280" s="625"/>
      <c r="P280" s="625">
        <f t="shared" si="47"/>
        <v>0</v>
      </c>
      <c r="Q280" s="691"/>
      <c r="R280" s="106"/>
    </row>
    <row r="281" spans="2:18" ht="12.75" customHeight="1">
      <c r="B281" s="2"/>
      <c r="C281" s="2"/>
      <c r="D281" s="10" t="s">
        <v>641</v>
      </c>
      <c r="E281" s="11"/>
      <c r="F281" s="6">
        <f>'COVER SHEET'!$J$28</f>
        <v>0</v>
      </c>
      <c r="G281" s="11">
        <f t="shared" si="43"/>
        <v>0</v>
      </c>
      <c r="H281" s="6">
        <f>'COVER SHEET'!$J$29</f>
        <v>0</v>
      </c>
      <c r="I281" s="11">
        <f t="shared" si="44"/>
        <v>0</v>
      </c>
      <c r="J281" s="6">
        <f>'COVER SHEET'!$J$31</f>
        <v>0</v>
      </c>
      <c r="K281" s="11">
        <f t="shared" si="45"/>
        <v>0</v>
      </c>
      <c r="L281" s="11">
        <f t="shared" si="46"/>
        <v>0</v>
      </c>
      <c r="N281" s="624"/>
      <c r="O281" s="625"/>
      <c r="P281" s="625">
        <f t="shared" si="47"/>
        <v>0</v>
      </c>
      <c r="Q281" s="691"/>
      <c r="R281" s="106"/>
    </row>
    <row r="282" spans="2:18" ht="12.75" customHeight="1">
      <c r="B282" s="2"/>
      <c r="C282" s="2"/>
      <c r="D282" s="10" t="s">
        <v>1089</v>
      </c>
      <c r="E282" s="11"/>
      <c r="F282" s="6">
        <f>'COVER SHEET'!$J$28</f>
        <v>0</v>
      </c>
      <c r="G282" s="11">
        <f t="shared" si="43"/>
        <v>0</v>
      </c>
      <c r="H282" s="6">
        <f>'COVER SHEET'!$J$29</f>
        <v>0</v>
      </c>
      <c r="I282" s="11">
        <f t="shared" si="44"/>
        <v>0</v>
      </c>
      <c r="J282" s="6">
        <f>'COVER SHEET'!$J$31</f>
        <v>0</v>
      </c>
      <c r="K282" s="11">
        <f t="shared" si="45"/>
        <v>0</v>
      </c>
      <c r="L282" s="11">
        <f t="shared" si="46"/>
        <v>0</v>
      </c>
      <c r="N282" s="624"/>
      <c r="O282" s="625"/>
      <c r="P282" s="625">
        <f t="shared" si="47"/>
        <v>0</v>
      </c>
      <c r="Q282" s="691"/>
      <c r="R282" s="106"/>
    </row>
    <row r="283" spans="2:18" ht="12.75" customHeight="1">
      <c r="B283" s="2"/>
      <c r="C283" s="2"/>
      <c r="D283" s="10" t="s">
        <v>531</v>
      </c>
      <c r="E283" s="11"/>
      <c r="F283" s="6">
        <f>'COVER SHEET'!$J$28</f>
        <v>0</v>
      </c>
      <c r="G283" s="11">
        <f t="shared" si="43"/>
        <v>0</v>
      </c>
      <c r="H283" s="6">
        <f>'COVER SHEET'!$J$29</f>
        <v>0</v>
      </c>
      <c r="I283" s="11">
        <f t="shared" si="44"/>
        <v>0</v>
      </c>
      <c r="J283" s="6">
        <f>'COVER SHEET'!$J$31</f>
        <v>0</v>
      </c>
      <c r="K283" s="11">
        <f t="shared" si="45"/>
        <v>0</v>
      </c>
      <c r="L283" s="11">
        <f t="shared" si="46"/>
        <v>0</v>
      </c>
      <c r="N283" s="624"/>
      <c r="O283" s="625"/>
      <c r="P283" s="625">
        <f t="shared" si="47"/>
        <v>0</v>
      </c>
      <c r="Q283" s="691"/>
      <c r="R283" s="512" t="s">
        <v>824</v>
      </c>
    </row>
    <row r="284" spans="2:18" ht="12.75" customHeight="1">
      <c r="B284" s="2"/>
      <c r="C284" s="2"/>
      <c r="D284" s="10" t="s">
        <v>530</v>
      </c>
      <c r="E284" s="11"/>
      <c r="F284" s="6">
        <f>'COVER SHEET'!$J$28</f>
        <v>0</v>
      </c>
      <c r="G284" s="11">
        <f t="shared" si="43"/>
        <v>0</v>
      </c>
      <c r="H284" s="6">
        <f>'COVER SHEET'!$J$29</f>
        <v>0</v>
      </c>
      <c r="I284" s="11">
        <f t="shared" si="44"/>
        <v>0</v>
      </c>
      <c r="J284" s="6">
        <f>'COVER SHEET'!$J$31</f>
        <v>0</v>
      </c>
      <c r="K284" s="11">
        <f t="shared" si="45"/>
        <v>0</v>
      </c>
      <c r="L284" s="11">
        <f t="shared" si="46"/>
        <v>0</v>
      </c>
      <c r="N284" s="624"/>
      <c r="O284" s="625"/>
      <c r="P284" s="625">
        <f t="shared" si="47"/>
        <v>0</v>
      </c>
      <c r="Q284" s="691"/>
      <c r="R284" s="524" t="s">
        <v>734</v>
      </c>
    </row>
    <row r="285" spans="2:18" ht="12.75" customHeight="1">
      <c r="B285" s="2"/>
      <c r="C285" s="2"/>
      <c r="D285" s="10" t="s">
        <v>363</v>
      </c>
      <c r="E285" s="11"/>
      <c r="F285" s="6">
        <f>'COVER SHEET'!$J$28</f>
        <v>0</v>
      </c>
      <c r="G285" s="11">
        <f t="shared" si="43"/>
        <v>0</v>
      </c>
      <c r="H285" s="6">
        <f>'COVER SHEET'!$J$29</f>
        <v>0</v>
      </c>
      <c r="I285" s="11">
        <f t="shared" si="44"/>
        <v>0</v>
      </c>
      <c r="J285" s="6">
        <f>'COVER SHEET'!$J$31</f>
        <v>0</v>
      </c>
      <c r="K285" s="11">
        <f t="shared" si="45"/>
        <v>0</v>
      </c>
      <c r="L285" s="11">
        <f t="shared" si="46"/>
        <v>0</v>
      </c>
      <c r="N285" s="624"/>
      <c r="O285" s="625"/>
      <c r="P285" s="625">
        <f t="shared" si="47"/>
        <v>0</v>
      </c>
      <c r="Q285" s="691"/>
      <c r="R285" s="513" t="s">
        <v>735</v>
      </c>
    </row>
    <row r="286" spans="2:18" ht="12.75" customHeight="1">
      <c r="B286" s="2"/>
      <c r="C286" s="2"/>
      <c r="E286" s="11"/>
      <c r="F286" s="6">
        <f>'COVER SHEET'!$J$28</f>
        <v>0</v>
      </c>
      <c r="G286" s="11">
        <f t="shared" si="43"/>
        <v>0</v>
      </c>
      <c r="H286" s="6">
        <f>'COVER SHEET'!$J$29</f>
        <v>0</v>
      </c>
      <c r="I286" s="11">
        <f t="shared" si="44"/>
        <v>0</v>
      </c>
      <c r="J286" s="6">
        <f>'COVER SHEET'!$J$31</f>
        <v>0</v>
      </c>
      <c r="K286" s="11">
        <f t="shared" si="45"/>
        <v>0</v>
      </c>
      <c r="L286" s="11">
        <f t="shared" si="46"/>
        <v>0</v>
      </c>
      <c r="N286" s="624"/>
      <c r="O286" s="625"/>
      <c r="P286" s="625"/>
      <c r="Q286" s="691"/>
      <c r="R286" s="106"/>
    </row>
    <row r="287" spans="2:18" ht="12.75" customHeight="1">
      <c r="B287" s="2"/>
      <c r="C287" s="2" t="s">
        <v>28</v>
      </c>
      <c r="D287" s="13"/>
      <c r="E287" s="11"/>
      <c r="G287" s="14">
        <f>SUM(G273:G286)</f>
        <v>0</v>
      </c>
      <c r="I287" s="14">
        <f>SUM(I273:I286)</f>
        <v>0</v>
      </c>
      <c r="K287" s="14">
        <f>SUM(K273:K286)</f>
        <v>0</v>
      </c>
      <c r="L287" s="14">
        <f>G287+I287+K287</f>
        <v>0</v>
      </c>
      <c r="M287" s="14">
        <f>SUM(L273:L286)</f>
        <v>0</v>
      </c>
      <c r="N287" s="628">
        <f>SUM(N272:N286)</f>
        <v>0</v>
      </c>
      <c r="O287" s="629">
        <f>SUM(O273:O286)</f>
        <v>0</v>
      </c>
      <c r="P287" s="629">
        <f>SUM(P273:P286)</f>
        <v>0</v>
      </c>
      <c r="Q287" s="693"/>
      <c r="R287" s="106"/>
    </row>
    <row r="288" spans="2:18" ht="12.75" customHeight="1">
      <c r="B288" s="2"/>
      <c r="C288" s="348" t="s">
        <v>644</v>
      </c>
      <c r="D288" s="350"/>
      <c r="E288" s="11"/>
      <c r="G288" s="319"/>
      <c r="H288" s="320"/>
      <c r="I288" s="319"/>
      <c r="J288" s="320"/>
      <c r="K288" s="319"/>
      <c r="L288" s="349">
        <f>M287</f>
        <v>0</v>
      </c>
      <c r="N288" s="624"/>
      <c r="O288" s="625"/>
      <c r="P288" s="625"/>
      <c r="Q288" s="691"/>
      <c r="R288" s="106"/>
    </row>
    <row r="289" spans="2:18" ht="12.75" customHeight="1">
      <c r="B289" s="2"/>
      <c r="C289" s="93"/>
      <c r="D289" s="95"/>
      <c r="E289" s="11"/>
      <c r="L289" s="17"/>
      <c r="N289" s="624"/>
      <c r="O289" s="625"/>
      <c r="P289" s="625"/>
      <c r="Q289" s="691"/>
      <c r="R289" s="106"/>
    </row>
    <row r="290" spans="2:18" ht="21.75" customHeight="1">
      <c r="B290" s="2" t="s">
        <v>656</v>
      </c>
      <c r="C290" s="2" t="s">
        <v>523</v>
      </c>
      <c r="E290" s="11"/>
      <c r="N290" s="624"/>
      <c r="O290" s="625"/>
      <c r="P290" s="625"/>
      <c r="Q290" s="691"/>
      <c r="R290" s="105" t="s">
        <v>928</v>
      </c>
    </row>
    <row r="291" spans="2:18" ht="12.75" customHeight="1">
      <c r="B291" s="2"/>
      <c r="C291" s="2"/>
      <c r="D291" s="10" t="s">
        <v>331</v>
      </c>
      <c r="E291" s="11"/>
      <c r="F291" s="6">
        <f>'COVER SHEET'!$J$28</f>
        <v>0</v>
      </c>
      <c r="G291" s="11">
        <f>F291*E291</f>
        <v>0</v>
      </c>
      <c r="H291" s="6">
        <f>'COVER SHEET'!$J$29</f>
        <v>0</v>
      </c>
      <c r="I291" s="11">
        <f>H291*E291</f>
        <v>0</v>
      </c>
      <c r="J291" s="6">
        <f>'COVER SHEET'!$J$31</f>
        <v>0</v>
      </c>
      <c r="K291" s="11">
        <f>E291*J291</f>
        <v>0</v>
      </c>
      <c r="L291" s="11">
        <f>G291+I291+K291</f>
        <v>0</v>
      </c>
      <c r="N291" s="624"/>
      <c r="O291" s="625"/>
      <c r="P291" s="625">
        <f>SUM(L291-N291-O291)</f>
        <v>0</v>
      </c>
      <c r="Q291" s="691"/>
      <c r="R291" s="516" t="s">
        <v>739</v>
      </c>
    </row>
    <row r="292" spans="2:18" ht="12.75" customHeight="1">
      <c r="B292" s="2"/>
      <c r="C292" s="2"/>
      <c r="D292" s="10" t="s">
        <v>332</v>
      </c>
      <c r="E292" s="11"/>
      <c r="F292" s="6">
        <f>'COVER SHEET'!$J$28</f>
        <v>0</v>
      </c>
      <c r="G292" s="11">
        <f>F292*E292</f>
        <v>0</v>
      </c>
      <c r="H292" s="6">
        <f>'COVER SHEET'!$J$29</f>
        <v>0</v>
      </c>
      <c r="I292" s="11">
        <f>H292*E292</f>
        <v>0</v>
      </c>
      <c r="J292" s="6">
        <f>'COVER SHEET'!$J$31</f>
        <v>0</v>
      </c>
      <c r="K292" s="11">
        <f>E292*J292</f>
        <v>0</v>
      </c>
      <c r="L292" s="11">
        <f>G292+I292+K292</f>
        <v>0</v>
      </c>
      <c r="N292" s="624"/>
      <c r="O292" s="625"/>
      <c r="P292" s="625">
        <f>SUM(L292-N292-O292)</f>
        <v>0</v>
      </c>
      <c r="Q292" s="691"/>
      <c r="R292" s="515"/>
    </row>
    <row r="293" spans="2:18" ht="12.75" customHeight="1">
      <c r="B293" s="2"/>
      <c r="C293" s="2"/>
      <c r="D293" s="10" t="s">
        <v>903</v>
      </c>
      <c r="E293" s="11"/>
      <c r="F293" s="6">
        <f>'COVER SHEET'!$J$28</f>
        <v>0</v>
      </c>
      <c r="G293" s="11">
        <f>F293*E293</f>
        <v>0</v>
      </c>
      <c r="H293" s="6">
        <f>'COVER SHEET'!$J$29</f>
        <v>0</v>
      </c>
      <c r="I293" s="11">
        <f>H293*E293</f>
        <v>0</v>
      </c>
      <c r="J293" s="6">
        <f>'COVER SHEET'!$J$31</f>
        <v>0</v>
      </c>
      <c r="K293" s="11">
        <f>E293*J293</f>
        <v>0</v>
      </c>
      <c r="L293" s="11">
        <f>G293+I293+K293</f>
        <v>0</v>
      </c>
      <c r="N293" s="624"/>
      <c r="O293" s="625"/>
      <c r="P293" s="625">
        <f>SUM(L293-N293-O293)</f>
        <v>0</v>
      </c>
      <c r="Q293" s="691"/>
      <c r="R293" s="106"/>
    </row>
    <row r="294" spans="2:18" ht="12.75" customHeight="1">
      <c r="B294" s="2"/>
      <c r="C294" s="2"/>
      <c r="E294" s="11"/>
      <c r="F294" s="6">
        <f>'COVER SHEET'!$J$28</f>
        <v>0</v>
      </c>
      <c r="G294" s="11">
        <f>F294*E294</f>
        <v>0</v>
      </c>
      <c r="H294" s="6">
        <f>'COVER SHEET'!$J$29</f>
        <v>0</v>
      </c>
      <c r="I294" s="11">
        <f>H294*E294</f>
        <v>0</v>
      </c>
      <c r="J294" s="6">
        <f>'COVER SHEET'!$J$31</f>
        <v>0</v>
      </c>
      <c r="K294" s="11">
        <f>E294*J294</f>
        <v>0</v>
      </c>
      <c r="L294" s="11">
        <f>G294+I294+K294</f>
        <v>0</v>
      </c>
      <c r="N294" s="624"/>
      <c r="O294" s="625"/>
      <c r="P294" s="625"/>
      <c r="Q294" s="691"/>
      <c r="R294" s="106"/>
    </row>
    <row r="295" spans="2:18" ht="12.75" customHeight="1">
      <c r="B295" s="2"/>
      <c r="C295" s="2" t="s">
        <v>28</v>
      </c>
      <c r="D295" s="13"/>
      <c r="E295" s="11"/>
      <c r="G295" s="14">
        <f>SUM(G291:G294)</f>
        <v>0</v>
      </c>
      <c r="I295" s="14">
        <f>SUM(I291:I294)</f>
        <v>0</v>
      </c>
      <c r="K295" s="14">
        <f>SUM(K291:K294)</f>
        <v>0</v>
      </c>
      <c r="L295" s="14">
        <f>G295+I295+K295</f>
        <v>0</v>
      </c>
      <c r="M295" s="14">
        <f>SUM(L291:L294)</f>
        <v>0</v>
      </c>
      <c r="N295" s="628">
        <f>SUM(N290:N294)</f>
        <v>0</v>
      </c>
      <c r="O295" s="629">
        <f>SUM(O290:O294)</f>
        <v>0</v>
      </c>
      <c r="P295" s="629">
        <f>SUM(P290:P294)</f>
        <v>0</v>
      </c>
      <c r="Q295" s="693"/>
      <c r="R295" s="106"/>
    </row>
    <row r="296" spans="2:18" ht="21.75" customHeight="1">
      <c r="B296" s="2" t="s">
        <v>657</v>
      </c>
      <c r="C296" s="2" t="s">
        <v>389</v>
      </c>
      <c r="E296" s="11"/>
      <c r="N296" s="624"/>
      <c r="O296" s="625"/>
      <c r="P296" s="625"/>
      <c r="Q296" s="691"/>
      <c r="R296" s="105" t="s">
        <v>928</v>
      </c>
    </row>
    <row r="297" spans="2:18" ht="13">
      <c r="B297" s="2"/>
      <c r="C297" s="2"/>
      <c r="D297" s="10" t="s">
        <v>364</v>
      </c>
      <c r="E297" s="11"/>
      <c r="F297" s="6">
        <f>'COVER SHEET'!$J$28</f>
        <v>0</v>
      </c>
      <c r="G297" s="11">
        <f>F297*E297</f>
        <v>0</v>
      </c>
      <c r="H297" s="6">
        <f>'COVER SHEET'!$J$29</f>
        <v>0</v>
      </c>
      <c r="I297" s="11">
        <f>H297*E297</f>
        <v>0</v>
      </c>
      <c r="J297" s="6">
        <f>'COVER SHEET'!$J$31</f>
        <v>0</v>
      </c>
      <c r="K297" s="11">
        <f>E297*J297</f>
        <v>0</v>
      </c>
      <c r="L297" s="11">
        <f>G297+I297+K297</f>
        <v>0</v>
      </c>
      <c r="N297" s="624"/>
      <c r="O297" s="625"/>
      <c r="P297" s="625">
        <f>SUM(L297-N297-O297)</f>
        <v>0</v>
      </c>
      <c r="Q297" s="691"/>
      <c r="R297" s="516" t="s">
        <v>740</v>
      </c>
    </row>
    <row r="298" spans="2:18" ht="12.75" customHeight="1">
      <c r="D298" s="10" t="s">
        <v>333</v>
      </c>
      <c r="E298" s="11"/>
      <c r="F298" s="6">
        <f>'COVER SHEET'!$J$28</f>
        <v>0</v>
      </c>
      <c r="G298" s="11">
        <f>F298*E298</f>
        <v>0</v>
      </c>
      <c r="H298" s="6">
        <f>'COVER SHEET'!$J$29</f>
        <v>0</v>
      </c>
      <c r="I298" s="11">
        <f>H298*E298</f>
        <v>0</v>
      </c>
      <c r="J298" s="6">
        <f>'COVER SHEET'!$J$31</f>
        <v>0</v>
      </c>
      <c r="K298" s="11">
        <f>E298*J298</f>
        <v>0</v>
      </c>
      <c r="L298" s="11">
        <f>G298+I298+K298</f>
        <v>0</v>
      </c>
      <c r="N298" s="624"/>
      <c r="O298" s="625"/>
      <c r="P298" s="625">
        <f>SUM(L298-N298-O298)</f>
        <v>0</v>
      </c>
      <c r="Q298" s="691"/>
      <c r="R298" s="106"/>
    </row>
    <row r="299" spans="2:18" ht="12.75" customHeight="1">
      <c r="B299" s="2"/>
      <c r="C299" s="2" t="s">
        <v>28</v>
      </c>
      <c r="D299" s="13"/>
      <c r="E299" s="11"/>
      <c r="G299" s="14">
        <f>SUM(G297:G298)</f>
        <v>0</v>
      </c>
      <c r="I299" s="14">
        <f>SUM(I297:I298)</f>
        <v>0</v>
      </c>
      <c r="K299" s="14">
        <f>SUM(K297:K298)</f>
        <v>0</v>
      </c>
      <c r="L299" s="14">
        <f>G299+I299+K299</f>
        <v>0</v>
      </c>
      <c r="M299" s="14">
        <f>SUM(L297:L298)</f>
        <v>0</v>
      </c>
      <c r="N299" s="628">
        <f>SUM(N297:N298)</f>
        <v>0</v>
      </c>
      <c r="O299" s="629">
        <f>SUM(O297:O298)</f>
        <v>0</v>
      </c>
      <c r="P299" s="629">
        <f>SUM(P297:P298)</f>
        <v>0</v>
      </c>
      <c r="Q299" s="693"/>
      <c r="R299" s="106"/>
    </row>
    <row r="300" spans="2:18" ht="21.75" customHeight="1">
      <c r="B300" s="2" t="s">
        <v>69</v>
      </c>
      <c r="C300" s="2" t="s">
        <v>1153</v>
      </c>
      <c r="E300" s="11"/>
      <c r="N300" s="624"/>
      <c r="O300" s="625"/>
      <c r="P300" s="625"/>
      <c r="Q300" s="691"/>
      <c r="R300" s="106"/>
    </row>
    <row r="301" spans="2:18" ht="12.75" customHeight="1">
      <c r="B301" s="2"/>
      <c r="C301" s="2"/>
      <c r="D301" s="10" t="s">
        <v>129</v>
      </c>
      <c r="E301" s="11"/>
      <c r="G301" s="27">
        <f t="shared" ref="G301:G309" si="48">F301*E301</f>
        <v>0</v>
      </c>
      <c r="I301" s="11">
        <f t="shared" ref="I301:I309" si="49">H301*E301</f>
        <v>0</v>
      </c>
      <c r="K301" s="11">
        <f t="shared" ref="K301:K309" si="50">E301*J301</f>
        <v>0</v>
      </c>
      <c r="L301" s="11">
        <f t="shared" ref="L301:L309" si="51">G301+I301+K301</f>
        <v>0</v>
      </c>
      <c r="N301" s="624"/>
      <c r="O301" s="625"/>
      <c r="P301" s="625">
        <f t="shared" ref="P301:P308" si="52">SUM(L301-N301-O301)</f>
        <v>0</v>
      </c>
      <c r="Q301" s="691"/>
      <c r="R301" s="106"/>
    </row>
    <row r="302" spans="2:18" ht="12.75" customHeight="1">
      <c r="B302" s="2"/>
      <c r="C302" s="2"/>
      <c r="D302" s="10" t="s">
        <v>1063</v>
      </c>
      <c r="E302" s="11"/>
      <c r="G302" s="27">
        <f t="shared" si="48"/>
        <v>0</v>
      </c>
      <c r="I302" s="11">
        <f t="shared" si="49"/>
        <v>0</v>
      </c>
      <c r="K302" s="11">
        <f t="shared" si="50"/>
        <v>0</v>
      </c>
      <c r="L302" s="11">
        <f t="shared" si="51"/>
        <v>0</v>
      </c>
      <c r="N302" s="624"/>
      <c r="O302" s="625">
        <f>L302</f>
        <v>0</v>
      </c>
      <c r="P302" s="625">
        <f t="shared" si="52"/>
        <v>0</v>
      </c>
      <c r="Q302" s="691"/>
      <c r="R302" s="106"/>
    </row>
    <row r="303" spans="2:18" ht="12.75" customHeight="1">
      <c r="B303" s="2"/>
      <c r="C303" s="2"/>
      <c r="D303" s="10" t="s">
        <v>365</v>
      </c>
      <c r="E303" s="11"/>
      <c r="G303" s="27">
        <f t="shared" si="48"/>
        <v>0</v>
      </c>
      <c r="I303" s="11">
        <f t="shared" si="49"/>
        <v>0</v>
      </c>
      <c r="K303" s="11">
        <f t="shared" si="50"/>
        <v>0</v>
      </c>
      <c r="L303" s="11">
        <f t="shared" si="51"/>
        <v>0</v>
      </c>
      <c r="N303" s="624"/>
      <c r="O303" s="625"/>
      <c r="P303" s="625">
        <f t="shared" si="52"/>
        <v>0</v>
      </c>
      <c r="Q303" s="691"/>
      <c r="R303" s="106"/>
    </row>
    <row r="304" spans="2:18" ht="12.75" customHeight="1">
      <c r="B304" s="2"/>
      <c r="C304" s="2"/>
      <c r="D304" s="10" t="s">
        <v>736</v>
      </c>
      <c r="E304" s="11"/>
      <c r="G304" s="27">
        <f t="shared" si="48"/>
        <v>0</v>
      </c>
      <c r="I304" s="11">
        <f t="shared" si="49"/>
        <v>0</v>
      </c>
      <c r="K304" s="11">
        <f t="shared" si="50"/>
        <v>0</v>
      </c>
      <c r="L304" s="11">
        <f t="shared" si="51"/>
        <v>0</v>
      </c>
      <c r="N304" s="624"/>
      <c r="O304" s="625"/>
      <c r="P304" s="625">
        <f t="shared" si="52"/>
        <v>0</v>
      </c>
      <c r="Q304" s="691"/>
      <c r="R304" s="106"/>
    </row>
    <row r="305" spans="2:18" ht="12.75" customHeight="1">
      <c r="B305" s="2"/>
      <c r="C305" s="2"/>
      <c r="D305" s="10" t="s">
        <v>737</v>
      </c>
      <c r="E305" s="11"/>
      <c r="G305" s="27">
        <f t="shared" si="48"/>
        <v>0</v>
      </c>
      <c r="I305" s="11">
        <f t="shared" si="49"/>
        <v>0</v>
      </c>
      <c r="K305" s="11">
        <f t="shared" si="50"/>
        <v>0</v>
      </c>
      <c r="L305" s="11">
        <f t="shared" si="51"/>
        <v>0</v>
      </c>
      <c r="N305" s="624"/>
      <c r="O305" s="625">
        <f>L305</f>
        <v>0</v>
      </c>
      <c r="P305" s="625">
        <f t="shared" si="52"/>
        <v>0</v>
      </c>
      <c r="Q305" s="691"/>
      <c r="R305" s="106"/>
    </row>
    <row r="306" spans="2:18" ht="12.75" customHeight="1">
      <c r="B306" s="2"/>
      <c r="C306" s="2"/>
      <c r="D306" s="10" t="s">
        <v>271</v>
      </c>
      <c r="E306" s="11"/>
      <c r="G306" s="27">
        <f t="shared" si="48"/>
        <v>0</v>
      </c>
      <c r="I306" s="11">
        <f t="shared" si="49"/>
        <v>0</v>
      </c>
      <c r="K306" s="11">
        <f t="shared" si="50"/>
        <v>0</v>
      </c>
      <c r="L306" s="11">
        <f t="shared" si="51"/>
        <v>0</v>
      </c>
      <c r="N306" s="624"/>
      <c r="O306" s="625"/>
      <c r="P306" s="625">
        <f t="shared" si="52"/>
        <v>0</v>
      </c>
      <c r="Q306" s="691"/>
      <c r="R306" s="106"/>
    </row>
    <row r="307" spans="2:18" ht="12.75" customHeight="1">
      <c r="B307" s="2"/>
      <c r="C307" s="2"/>
      <c r="D307" s="10" t="s">
        <v>738</v>
      </c>
      <c r="E307" s="11"/>
      <c r="G307" s="27">
        <f t="shared" si="48"/>
        <v>0</v>
      </c>
      <c r="I307" s="11">
        <f t="shared" si="49"/>
        <v>0</v>
      </c>
      <c r="K307" s="11">
        <f t="shared" si="50"/>
        <v>0</v>
      </c>
      <c r="L307" s="11">
        <f t="shared" si="51"/>
        <v>0</v>
      </c>
      <c r="N307" s="624"/>
      <c r="O307" s="625"/>
      <c r="P307" s="625">
        <f t="shared" si="52"/>
        <v>0</v>
      </c>
      <c r="Q307" s="691"/>
      <c r="R307" s="106"/>
    </row>
    <row r="308" spans="2:18" ht="12.75" customHeight="1">
      <c r="B308" s="2"/>
      <c r="C308" s="2"/>
      <c r="D308" s="10" t="s">
        <v>273</v>
      </c>
      <c r="E308" s="11"/>
      <c r="G308" s="27">
        <f t="shared" si="48"/>
        <v>0</v>
      </c>
      <c r="I308" s="11">
        <f t="shared" si="49"/>
        <v>0</v>
      </c>
      <c r="K308" s="11">
        <f t="shared" si="50"/>
        <v>0</v>
      </c>
      <c r="L308" s="11">
        <f t="shared" si="51"/>
        <v>0</v>
      </c>
      <c r="N308" s="624">
        <f>L308</f>
        <v>0</v>
      </c>
      <c r="O308" s="625"/>
      <c r="P308" s="625">
        <f t="shared" si="52"/>
        <v>0</v>
      </c>
      <c r="Q308" s="691"/>
      <c r="R308" s="471" t="s">
        <v>883</v>
      </c>
    </row>
    <row r="309" spans="2:18" ht="12.75" customHeight="1">
      <c r="B309" s="2"/>
      <c r="C309" s="2"/>
      <c r="E309" s="11"/>
      <c r="G309" s="27">
        <f t="shared" si="48"/>
        <v>0</v>
      </c>
      <c r="I309" s="11">
        <f t="shared" si="49"/>
        <v>0</v>
      </c>
      <c r="K309" s="11">
        <f t="shared" si="50"/>
        <v>0</v>
      </c>
      <c r="L309" s="11">
        <f t="shared" si="51"/>
        <v>0</v>
      </c>
      <c r="N309" s="624"/>
      <c r="O309" s="625"/>
      <c r="P309" s="625"/>
      <c r="Q309" s="691"/>
      <c r="R309" s="106"/>
    </row>
    <row r="310" spans="2:18" ht="12.75" customHeight="1">
      <c r="B310" s="2"/>
      <c r="C310" s="2" t="s">
        <v>28</v>
      </c>
      <c r="D310" s="13"/>
      <c r="E310" s="11"/>
      <c r="G310" s="14">
        <f>SUM(G301:G309)</f>
        <v>0</v>
      </c>
      <c r="I310" s="14">
        <f>SUM(I301:I309)</f>
        <v>0</v>
      </c>
      <c r="K310" s="14">
        <f>SUM(K301:K309)</f>
        <v>0</v>
      </c>
      <c r="L310" s="14">
        <f>G310+I310+K310</f>
        <v>0</v>
      </c>
      <c r="M310" s="14">
        <f>SUM(L301:L309)</f>
        <v>0</v>
      </c>
      <c r="N310" s="628">
        <f>SUM(N300:N309)</f>
        <v>0</v>
      </c>
      <c r="O310" s="629">
        <f>SUM(O300:O309)</f>
        <v>0</v>
      </c>
      <c r="P310" s="629">
        <f>SUM(P300:P309)</f>
        <v>0</v>
      </c>
      <c r="Q310" s="693"/>
      <c r="R310" s="106"/>
    </row>
    <row r="311" spans="2:18" ht="21.75" customHeight="1">
      <c r="B311" s="2" t="s">
        <v>70</v>
      </c>
      <c r="C311" s="2" t="s">
        <v>264</v>
      </c>
      <c r="E311" s="11"/>
      <c r="N311" s="624"/>
      <c r="O311" s="625"/>
      <c r="P311" s="625"/>
      <c r="Q311" s="691"/>
      <c r="R311" s="105" t="s">
        <v>928</v>
      </c>
    </row>
    <row r="312" spans="2:18" ht="12.75" customHeight="1">
      <c r="B312" s="2"/>
      <c r="C312" s="2"/>
      <c r="D312" s="10" t="s">
        <v>262</v>
      </c>
      <c r="E312" s="11"/>
      <c r="G312" s="27">
        <f>F312*E312</f>
        <v>0</v>
      </c>
      <c r="I312" s="11">
        <f>H312*E312</f>
        <v>0</v>
      </c>
      <c r="K312" s="11">
        <f>E312*J312</f>
        <v>0</v>
      </c>
      <c r="L312" s="11">
        <f>G312+I312+K312</f>
        <v>0</v>
      </c>
      <c r="N312" s="624"/>
      <c r="O312" s="625"/>
      <c r="P312" s="625">
        <f>SUM(L312-N312-O312)</f>
        <v>0</v>
      </c>
      <c r="Q312" s="691"/>
      <c r="R312" s="471" t="s">
        <v>396</v>
      </c>
    </row>
    <row r="313" spans="2:18" ht="12.75" customHeight="1">
      <c r="B313" s="2"/>
      <c r="C313" s="2"/>
      <c r="D313" s="10" t="s">
        <v>263</v>
      </c>
      <c r="E313" s="11"/>
      <c r="G313" s="27">
        <f>F313*E313</f>
        <v>0</v>
      </c>
      <c r="I313" s="11">
        <f>H313*E313</f>
        <v>0</v>
      </c>
      <c r="K313" s="11">
        <f>E313*J313</f>
        <v>0</v>
      </c>
      <c r="L313" s="11">
        <f>G313+I313+K313</f>
        <v>0</v>
      </c>
      <c r="N313" s="624"/>
      <c r="O313" s="625"/>
      <c r="P313" s="625">
        <f>SUM(L313-N313-O313)</f>
        <v>0</v>
      </c>
      <c r="Q313" s="691"/>
      <c r="R313" s="106"/>
    </row>
    <row r="314" spans="2:18" ht="12.75" customHeight="1">
      <c r="B314" s="2"/>
      <c r="C314" s="2"/>
      <c r="D314" s="10" t="s">
        <v>550</v>
      </c>
      <c r="E314" s="11"/>
      <c r="G314" s="27">
        <f>F314*E314</f>
        <v>0</v>
      </c>
      <c r="I314" s="11">
        <f>H314*E314</f>
        <v>0</v>
      </c>
      <c r="K314" s="11">
        <f>E314*J314</f>
        <v>0</v>
      </c>
      <c r="L314" s="11">
        <f>G314+I314+K314</f>
        <v>0</v>
      </c>
      <c r="N314" s="624"/>
      <c r="O314" s="625"/>
      <c r="P314" s="625">
        <f>SUM(L314-N314-O314)</f>
        <v>0</v>
      </c>
      <c r="Q314" s="691"/>
      <c r="R314" s="106"/>
    </row>
    <row r="315" spans="2:18" ht="12.75" customHeight="1">
      <c r="B315" s="2"/>
      <c r="C315" s="2"/>
      <c r="D315" s="10" t="s">
        <v>692</v>
      </c>
      <c r="E315" s="11"/>
      <c r="G315" s="27">
        <f>F315*E315</f>
        <v>0</v>
      </c>
      <c r="I315" s="11">
        <f>H315*E315</f>
        <v>0</v>
      </c>
      <c r="K315" s="11">
        <f>E315*J315</f>
        <v>0</v>
      </c>
      <c r="L315" s="11">
        <f>G315+I315+K315</f>
        <v>0</v>
      </c>
      <c r="N315" s="624"/>
      <c r="O315" s="625"/>
      <c r="P315" s="625">
        <f>SUM(L315-N315-O315)</f>
        <v>0</v>
      </c>
      <c r="Q315" s="691"/>
      <c r="R315" s="106"/>
    </row>
    <row r="316" spans="2:18" ht="12.75" customHeight="1">
      <c r="B316" s="2"/>
      <c r="C316" s="2"/>
      <c r="E316" s="11"/>
      <c r="N316" s="624"/>
      <c r="O316" s="625"/>
      <c r="P316" s="625"/>
      <c r="Q316" s="691"/>
      <c r="R316" s="106"/>
    </row>
    <row r="317" spans="2:18" ht="12.75" customHeight="1">
      <c r="B317" s="2"/>
      <c r="C317" s="2" t="s">
        <v>28</v>
      </c>
      <c r="D317" s="13"/>
      <c r="E317" s="11"/>
      <c r="G317" s="14">
        <f>SUM(G312:G316)</f>
        <v>0</v>
      </c>
      <c r="I317" s="14">
        <f>SUM(I312:I316)</f>
        <v>0</v>
      </c>
      <c r="K317" s="14">
        <f>SUM(K312:K316)</f>
        <v>0</v>
      </c>
      <c r="L317" s="14">
        <f>G317+I317+K317</f>
        <v>0</v>
      </c>
      <c r="M317" s="14">
        <f>SUM(L312:L316)</f>
        <v>0</v>
      </c>
      <c r="N317" s="628">
        <f>SUM(N312:N316)</f>
        <v>0</v>
      </c>
      <c r="O317" s="629">
        <f>SUM(O312:O316)</f>
        <v>0</v>
      </c>
      <c r="P317" s="629">
        <f>SUM(P311:P316)</f>
        <v>0</v>
      </c>
      <c r="Q317" s="693"/>
      <c r="R317" s="106"/>
    </row>
    <row r="318" spans="2:18" ht="20.25" customHeight="1">
      <c r="B318" s="22" t="s">
        <v>71</v>
      </c>
      <c r="C318" s="22" t="s">
        <v>72</v>
      </c>
      <c r="E318" s="11"/>
      <c r="N318" s="624"/>
      <c r="O318" s="625"/>
      <c r="P318" s="625"/>
      <c r="Q318" s="691"/>
      <c r="R318" s="106"/>
    </row>
    <row r="319" spans="2:18" ht="21.75" customHeight="1">
      <c r="B319" s="2" t="s">
        <v>73</v>
      </c>
      <c r="C319" s="2" t="s">
        <v>390</v>
      </c>
      <c r="E319" s="11"/>
      <c r="N319" s="624"/>
      <c r="O319" s="625"/>
      <c r="P319" s="625"/>
      <c r="Q319" s="691"/>
      <c r="R319" s="105" t="s">
        <v>928</v>
      </c>
    </row>
    <row r="320" spans="2:18" ht="12.75" customHeight="1">
      <c r="B320" s="2"/>
      <c r="C320" s="2"/>
      <c r="D320" s="10" t="s">
        <v>693</v>
      </c>
      <c r="E320" s="11"/>
      <c r="G320" s="27">
        <f>F320*E320</f>
        <v>0</v>
      </c>
      <c r="I320" s="11">
        <f>H320*E320</f>
        <v>0</v>
      </c>
      <c r="K320" s="11">
        <f>E320*J320</f>
        <v>0</v>
      </c>
      <c r="L320" s="11">
        <f>G320+I320+K320</f>
        <v>0</v>
      </c>
      <c r="N320" s="624"/>
      <c r="O320" s="625"/>
      <c r="P320" s="625">
        <f>SUM(L320-N320-O320)</f>
        <v>0</v>
      </c>
      <c r="Q320" s="691"/>
      <c r="R320" s="512" t="s">
        <v>396</v>
      </c>
    </row>
    <row r="321" spans="2:18" ht="12.75" customHeight="1">
      <c r="B321" s="2"/>
      <c r="C321" s="2"/>
      <c r="D321" s="10" t="s">
        <v>556</v>
      </c>
      <c r="E321" s="11"/>
      <c r="G321" s="27">
        <f>F321*E321</f>
        <v>0</v>
      </c>
      <c r="I321" s="11">
        <f>H321*E321</f>
        <v>0</v>
      </c>
      <c r="K321" s="11">
        <f>E321*J321</f>
        <v>0</v>
      </c>
      <c r="L321" s="11">
        <f>G321+I321+K321</f>
        <v>0</v>
      </c>
      <c r="N321" s="624"/>
      <c r="O321" s="625"/>
      <c r="P321" s="625">
        <f>SUM(L321-N321-O321)</f>
        <v>0</v>
      </c>
      <c r="Q321" s="691"/>
      <c r="R321" s="513" t="s">
        <v>397</v>
      </c>
    </row>
    <row r="322" spans="2:18" ht="12.75" customHeight="1">
      <c r="B322" s="2"/>
      <c r="C322" s="2"/>
      <c r="E322" s="11"/>
      <c r="N322" s="624"/>
      <c r="O322" s="625"/>
      <c r="P322" s="625"/>
      <c r="Q322" s="691"/>
      <c r="R322" s="106"/>
    </row>
    <row r="323" spans="2:18" ht="12.75" customHeight="1">
      <c r="B323" s="2"/>
      <c r="C323" s="2" t="s">
        <v>28</v>
      </c>
      <c r="D323" s="13"/>
      <c r="E323" s="11"/>
      <c r="G323" s="14">
        <f>SUM(G320:G322)</f>
        <v>0</v>
      </c>
      <c r="I323" s="14">
        <f>SUM(I320:I322)</f>
        <v>0</v>
      </c>
      <c r="K323" s="14">
        <f>SUM(K320:K322)</f>
        <v>0</v>
      </c>
      <c r="L323" s="14">
        <f>G323+I323+K323</f>
        <v>0</v>
      </c>
      <c r="M323" s="14">
        <f>SUM(L320:L322)</f>
        <v>0</v>
      </c>
      <c r="N323" s="628">
        <f>SUM(N319:N322)</f>
        <v>0</v>
      </c>
      <c r="O323" s="629">
        <f>SUM(O319:O322)</f>
        <v>0</v>
      </c>
      <c r="P323" s="629">
        <f>SUM(P319:P322)</f>
        <v>0</v>
      </c>
      <c r="Q323" s="693"/>
      <c r="R323" s="106"/>
    </row>
    <row r="324" spans="2:18" ht="21.75" customHeight="1">
      <c r="B324" s="2" t="s">
        <v>1125</v>
      </c>
      <c r="C324" s="2" t="s">
        <v>374</v>
      </c>
      <c r="E324" s="329"/>
      <c r="N324" s="624"/>
      <c r="O324" s="625"/>
      <c r="P324" s="625"/>
      <c r="Q324" s="691"/>
      <c r="R324" s="105" t="s">
        <v>928</v>
      </c>
    </row>
    <row r="325" spans="2:18" ht="12.75" customHeight="1">
      <c r="B325" s="2"/>
      <c r="C325" s="2"/>
      <c r="D325" s="10" t="s">
        <v>622</v>
      </c>
      <c r="E325" s="11"/>
      <c r="G325" s="27">
        <f>F325*E325</f>
        <v>0</v>
      </c>
      <c r="I325" s="11">
        <f>H325*E325</f>
        <v>0</v>
      </c>
      <c r="K325" s="11">
        <f>E325*J325</f>
        <v>0</v>
      </c>
      <c r="L325" s="11">
        <f>G325+I325+K325</f>
        <v>0</v>
      </c>
      <c r="N325" s="624"/>
      <c r="O325" s="625"/>
      <c r="P325" s="625">
        <f>SUM(L325-N325-O325)</f>
        <v>0</v>
      </c>
      <c r="Q325" s="691"/>
      <c r="R325" s="516" t="s">
        <v>808</v>
      </c>
    </row>
    <row r="326" spans="2:18" ht="12.75" customHeight="1">
      <c r="B326" s="2"/>
      <c r="C326" s="2"/>
      <c r="D326" s="10" t="s">
        <v>843</v>
      </c>
      <c r="E326" s="11"/>
      <c r="G326" s="27">
        <f>F326*E326</f>
        <v>0</v>
      </c>
      <c r="I326" s="11">
        <f>H326*E326</f>
        <v>0</v>
      </c>
      <c r="K326" s="11">
        <f>E326*J326</f>
        <v>0</v>
      </c>
      <c r="L326" s="11">
        <f>G326+I326+K326</f>
        <v>0</v>
      </c>
      <c r="N326" s="624"/>
      <c r="O326" s="625"/>
      <c r="P326" s="625">
        <f>SUM(L326-N326-O326)</f>
        <v>0</v>
      </c>
      <c r="Q326" s="691"/>
      <c r="R326" s="106"/>
    </row>
    <row r="327" spans="2:18" ht="12.75" customHeight="1">
      <c r="B327" s="2"/>
      <c r="C327" s="2" t="s">
        <v>28</v>
      </c>
      <c r="D327" s="13"/>
      <c r="E327" s="11"/>
      <c r="G327" s="14">
        <f>SUM(G325:G326)</f>
        <v>0</v>
      </c>
      <c r="I327" s="14">
        <f>SUM(I325:I326)</f>
        <v>0</v>
      </c>
      <c r="K327" s="14">
        <f>SUM(K325:K326)</f>
        <v>0</v>
      </c>
      <c r="L327" s="14">
        <f>G327+I327+K327</f>
        <v>0</v>
      </c>
      <c r="M327" s="14">
        <f>SUM(L325:L326)</f>
        <v>0</v>
      </c>
      <c r="N327" s="628">
        <f>SUM(N325:N326)</f>
        <v>0</v>
      </c>
      <c r="O327" s="629">
        <f>SUM(O325:O326)</f>
        <v>0</v>
      </c>
      <c r="P327" s="629">
        <f>SUM(P325:P326)</f>
        <v>0</v>
      </c>
      <c r="Q327" s="693"/>
      <c r="R327" s="386"/>
    </row>
    <row r="328" spans="2:18" ht="21.75" customHeight="1">
      <c r="B328" s="2" t="s">
        <v>1126</v>
      </c>
      <c r="C328" s="2" t="s">
        <v>373</v>
      </c>
      <c r="E328" s="329"/>
      <c r="N328" s="624"/>
      <c r="O328" s="625"/>
      <c r="P328" s="625"/>
      <c r="Q328" s="691"/>
      <c r="R328" s="105" t="s">
        <v>928</v>
      </c>
    </row>
    <row r="329" spans="2:18" ht="13">
      <c r="B329" s="2"/>
      <c r="C329" s="2"/>
      <c r="D329" s="10" t="s">
        <v>844</v>
      </c>
      <c r="E329" s="11"/>
      <c r="G329" s="27">
        <f>F329*E329</f>
        <v>0</v>
      </c>
      <c r="I329" s="11">
        <f>H329*E329</f>
        <v>0</v>
      </c>
      <c r="K329" s="11">
        <f>E329*J329</f>
        <v>0</v>
      </c>
      <c r="L329" s="11">
        <f>G329+I329+K329</f>
        <v>0</v>
      </c>
      <c r="N329" s="624"/>
      <c r="O329" s="625"/>
      <c r="P329" s="625">
        <f>SUM(L329-N329-O329)</f>
        <v>0</v>
      </c>
      <c r="Q329" s="691"/>
      <c r="R329" s="516" t="s">
        <v>808</v>
      </c>
    </row>
    <row r="330" spans="2:18" ht="12.75" customHeight="1">
      <c r="B330" s="2"/>
      <c r="C330" s="2"/>
      <c r="D330" s="10" t="s">
        <v>943</v>
      </c>
      <c r="E330" s="11"/>
      <c r="G330" s="27">
        <f>F330*E330</f>
        <v>0</v>
      </c>
      <c r="I330" s="11">
        <f>H330*E330</f>
        <v>0</v>
      </c>
      <c r="K330" s="11">
        <f>E330*J330</f>
        <v>0</v>
      </c>
      <c r="L330" s="11">
        <f>G330+I330+K330</f>
        <v>0</v>
      </c>
      <c r="N330" s="624"/>
      <c r="O330" s="625"/>
      <c r="P330" s="625">
        <f>SUM(L330-N330-O330)</f>
        <v>0</v>
      </c>
      <c r="Q330" s="691"/>
      <c r="R330" s="106"/>
    </row>
    <row r="331" spans="2:18" ht="12.75" customHeight="1">
      <c r="B331" s="2"/>
      <c r="C331" s="2"/>
      <c r="D331" s="10" t="s">
        <v>944</v>
      </c>
      <c r="E331" s="11"/>
      <c r="G331" s="27">
        <f>F331*E331</f>
        <v>0</v>
      </c>
      <c r="I331" s="11">
        <f>H331*E331</f>
        <v>0</v>
      </c>
      <c r="K331" s="11">
        <f>E331*J331</f>
        <v>0</v>
      </c>
      <c r="L331" s="11">
        <f>G331+I331+K331</f>
        <v>0</v>
      </c>
      <c r="N331" s="624"/>
      <c r="O331" s="625"/>
      <c r="P331" s="625">
        <f>SUM(L331-N331-O331)</f>
        <v>0</v>
      </c>
      <c r="Q331" s="691"/>
      <c r="R331" s="106"/>
    </row>
    <row r="332" spans="2:18" ht="12.75" customHeight="1">
      <c r="B332" s="2"/>
      <c r="C332" s="2" t="s">
        <v>28</v>
      </c>
      <c r="D332" s="13"/>
      <c r="E332" s="11"/>
      <c r="G332" s="14">
        <f>SUM(G328:G331)</f>
        <v>0</v>
      </c>
      <c r="I332" s="14">
        <f>SUM(I328:I331)</f>
        <v>0</v>
      </c>
      <c r="K332" s="14">
        <f>SUM(K328:K331)</f>
        <v>0</v>
      </c>
      <c r="L332" s="14">
        <f>G332+I332+K332</f>
        <v>0</v>
      </c>
      <c r="M332" s="14">
        <f>SUM(L328:L331)</f>
        <v>0</v>
      </c>
      <c r="N332" s="628">
        <f>SUM(N329:N331)</f>
        <v>0</v>
      </c>
      <c r="O332" s="629">
        <f>SUM(O329:O331)</f>
        <v>0</v>
      </c>
      <c r="P332" s="629">
        <f>SUM(P329:P331)</f>
        <v>0</v>
      </c>
      <c r="Q332" s="693"/>
      <c r="R332" s="106"/>
    </row>
    <row r="333" spans="2:18" ht="21.75" customHeight="1">
      <c r="B333" s="2" t="s">
        <v>429</v>
      </c>
      <c r="C333" s="2" t="s">
        <v>372</v>
      </c>
      <c r="E333" s="329"/>
      <c r="N333" s="624"/>
      <c r="O333" s="625"/>
      <c r="P333" s="625"/>
      <c r="Q333" s="691"/>
      <c r="R333" s="105" t="s">
        <v>928</v>
      </c>
    </row>
    <row r="334" spans="2:18" ht="13">
      <c r="B334" s="2"/>
      <c r="C334" s="2"/>
      <c r="D334" s="10" t="s">
        <v>948</v>
      </c>
      <c r="E334" s="11"/>
      <c r="G334" s="27">
        <f>F334*E334</f>
        <v>0</v>
      </c>
      <c r="I334" s="11">
        <f>H334*E334</f>
        <v>0</v>
      </c>
      <c r="K334" s="11">
        <f>E334*J334</f>
        <v>0</v>
      </c>
      <c r="L334" s="11">
        <f>G334+I334+K334</f>
        <v>0</v>
      </c>
      <c r="N334" s="624"/>
      <c r="O334" s="625"/>
      <c r="P334" s="625">
        <f>SUM(L334-N334-O334)</f>
        <v>0</v>
      </c>
      <c r="Q334" s="691"/>
      <c r="R334" s="516" t="s">
        <v>396</v>
      </c>
    </row>
    <row r="335" spans="2:18">
      <c r="B335" s="2"/>
      <c r="C335" s="2"/>
      <c r="D335" s="10" t="s">
        <v>945</v>
      </c>
      <c r="E335" s="11"/>
      <c r="G335" s="27">
        <f>F335*E335</f>
        <v>0</v>
      </c>
      <c r="I335" s="11">
        <f>H335*E335</f>
        <v>0</v>
      </c>
      <c r="K335" s="11">
        <f>E335*J335</f>
        <v>0</v>
      </c>
      <c r="L335" s="11">
        <f>G335+I335+K335</f>
        <v>0</v>
      </c>
      <c r="N335" s="624"/>
      <c r="O335" s="625"/>
      <c r="P335" s="625">
        <f>SUM(L335-N335-O335)</f>
        <v>0</v>
      </c>
      <c r="Q335" s="691"/>
      <c r="R335" s="105"/>
    </row>
    <row r="336" spans="2:18">
      <c r="B336" s="2"/>
      <c r="C336" s="2"/>
      <c r="D336" s="10" t="s">
        <v>946</v>
      </c>
      <c r="E336" s="11"/>
      <c r="G336" s="27">
        <f>F336*E336</f>
        <v>0</v>
      </c>
      <c r="I336" s="11">
        <f>H336*E336</f>
        <v>0</v>
      </c>
      <c r="K336" s="11">
        <f>E336*J336</f>
        <v>0</v>
      </c>
      <c r="L336" s="11">
        <f>G336+I336+K336</f>
        <v>0</v>
      </c>
      <c r="N336" s="624"/>
      <c r="O336" s="625"/>
      <c r="P336" s="625">
        <f>SUM(L336-N336-O336)</f>
        <v>0</v>
      </c>
      <c r="Q336" s="691"/>
      <c r="R336" s="105"/>
    </row>
    <row r="337" spans="2:18">
      <c r="B337" s="2"/>
      <c r="C337" s="2"/>
      <c r="D337" s="10" t="s">
        <v>947</v>
      </c>
      <c r="E337" s="11"/>
      <c r="G337" s="27">
        <f>F337*E337</f>
        <v>0</v>
      </c>
      <c r="I337" s="11">
        <f>H337*E337</f>
        <v>0</v>
      </c>
      <c r="K337" s="11">
        <f>E337*J337</f>
        <v>0</v>
      </c>
      <c r="L337" s="11">
        <f>G337+I337+K337</f>
        <v>0</v>
      </c>
      <c r="N337" s="624"/>
      <c r="O337" s="625"/>
      <c r="P337" s="625">
        <f>SUM(L337-N337-O337)</f>
        <v>0</v>
      </c>
      <c r="Q337" s="691"/>
      <c r="R337" s="105"/>
    </row>
    <row r="338" spans="2:18" ht="12.75" customHeight="1">
      <c r="B338" s="2"/>
      <c r="C338" s="2" t="s">
        <v>28</v>
      </c>
      <c r="D338" s="13"/>
      <c r="E338" s="11"/>
      <c r="G338" s="14">
        <f>SUM(G334:G337)</f>
        <v>0</v>
      </c>
      <c r="I338" s="14">
        <f>SUM(I334:I337)</f>
        <v>0</v>
      </c>
      <c r="K338" s="14">
        <f>SUM(K334:K337)</f>
        <v>0</v>
      </c>
      <c r="L338" s="14">
        <f>G338+I338+K338</f>
        <v>0</v>
      </c>
      <c r="M338" s="14">
        <f>SUM(L334:L337)</f>
        <v>0</v>
      </c>
      <c r="N338" s="628">
        <f>SUM(N334:N337)</f>
        <v>0</v>
      </c>
      <c r="O338" s="629">
        <f>SUM(O334:O337)</f>
        <v>0</v>
      </c>
      <c r="P338" s="629">
        <f>SUM(P334:P337)</f>
        <v>0</v>
      </c>
      <c r="Q338" s="693"/>
      <c r="R338" s="106"/>
    </row>
    <row r="339" spans="2:18" ht="21.75" customHeight="1">
      <c r="B339" s="2" t="s">
        <v>405</v>
      </c>
      <c r="C339" s="2" t="s">
        <v>504</v>
      </c>
      <c r="E339" s="11"/>
      <c r="N339" s="624"/>
      <c r="O339" s="625"/>
      <c r="P339" s="625"/>
      <c r="Q339" s="691"/>
      <c r="R339" s="105" t="s">
        <v>928</v>
      </c>
    </row>
    <row r="340" spans="2:18" ht="12.75" customHeight="1">
      <c r="B340" s="2"/>
      <c r="C340" s="2"/>
      <c r="D340" s="10" t="s">
        <v>841</v>
      </c>
      <c r="E340" s="11"/>
      <c r="G340" s="27">
        <f>F340*E340</f>
        <v>0</v>
      </c>
      <c r="I340" s="11">
        <f>H340*E340</f>
        <v>0</v>
      </c>
      <c r="K340" s="11">
        <f>E340*J340</f>
        <v>0</v>
      </c>
      <c r="L340" s="11">
        <f t="shared" ref="L340:L345" si="53">G340+I340+K340</f>
        <v>0</v>
      </c>
      <c r="N340" s="624"/>
      <c r="O340" s="625"/>
      <c r="P340" s="625">
        <f>SUM(L340-N340-O340)</f>
        <v>0</v>
      </c>
      <c r="Q340" s="691"/>
      <c r="R340" s="516" t="s">
        <v>396</v>
      </c>
    </row>
    <row r="341" spans="2:18" ht="12.75" customHeight="1">
      <c r="B341" s="2"/>
      <c r="C341" s="2"/>
      <c r="D341" s="10" t="s">
        <v>179</v>
      </c>
      <c r="E341" s="11"/>
      <c r="G341" s="27">
        <f>F341*E341</f>
        <v>0</v>
      </c>
      <c r="I341" s="11">
        <f>H341*E341</f>
        <v>0</v>
      </c>
      <c r="K341" s="11">
        <f>E341*J341</f>
        <v>0</v>
      </c>
      <c r="L341" s="11">
        <f t="shared" si="53"/>
        <v>0</v>
      </c>
      <c r="N341" s="624"/>
      <c r="O341" s="625"/>
      <c r="P341" s="625">
        <f>SUM(L341-N341-O341)</f>
        <v>0</v>
      </c>
      <c r="Q341" s="691"/>
      <c r="R341" s="106"/>
    </row>
    <row r="342" spans="2:18" ht="12.75" customHeight="1">
      <c r="B342" s="2"/>
      <c r="C342" s="2"/>
      <c r="D342" s="10" t="s">
        <v>842</v>
      </c>
      <c r="E342" s="11"/>
      <c r="G342" s="27">
        <f>F342*E342</f>
        <v>0</v>
      </c>
      <c r="I342" s="11">
        <f>H342*E342</f>
        <v>0</v>
      </c>
      <c r="K342" s="11">
        <f>E342*J342</f>
        <v>0</v>
      </c>
      <c r="L342" s="11">
        <f t="shared" si="53"/>
        <v>0</v>
      </c>
      <c r="N342" s="624"/>
      <c r="O342" s="625"/>
      <c r="P342" s="625">
        <f>SUM(L342-N342-O342)</f>
        <v>0</v>
      </c>
      <c r="Q342" s="691"/>
      <c r="R342" s="106"/>
    </row>
    <row r="343" spans="2:18" ht="12.75" customHeight="1">
      <c r="B343" s="2"/>
      <c r="C343" s="2"/>
      <c r="D343" s="10" t="s">
        <v>1009</v>
      </c>
      <c r="E343" s="11"/>
      <c r="G343" s="27">
        <f>F343*E343</f>
        <v>0</v>
      </c>
      <c r="I343" s="11">
        <f>H343*E343</f>
        <v>0</v>
      </c>
      <c r="K343" s="11">
        <f>E343*J343</f>
        <v>0</v>
      </c>
      <c r="L343" s="11">
        <f t="shared" si="53"/>
        <v>0</v>
      </c>
      <c r="N343" s="624"/>
      <c r="O343" s="625"/>
      <c r="P343" s="625">
        <f>SUM(L343-N343-O343)</f>
        <v>0</v>
      </c>
      <c r="Q343" s="691"/>
      <c r="R343" s="106" t="s">
        <v>1010</v>
      </c>
    </row>
    <row r="344" spans="2:18" ht="12.75" customHeight="1">
      <c r="B344" s="2"/>
      <c r="C344" s="2"/>
      <c r="D344" s="10" t="s">
        <v>1011</v>
      </c>
      <c r="E344" s="11"/>
      <c r="G344" s="27">
        <f>F344*E344</f>
        <v>0</v>
      </c>
      <c r="I344" s="11">
        <f>H344*E344</f>
        <v>0</v>
      </c>
      <c r="K344" s="11">
        <f>E344*J344</f>
        <v>0</v>
      </c>
      <c r="L344" s="11">
        <f t="shared" si="53"/>
        <v>0</v>
      </c>
      <c r="N344" s="624"/>
      <c r="O344" s="625"/>
      <c r="P344" s="625">
        <f>SUM(L344-N344-O344)</f>
        <v>0</v>
      </c>
      <c r="Q344" s="691"/>
      <c r="R344" s="106"/>
    </row>
    <row r="345" spans="2:18" ht="12.75" customHeight="1">
      <c r="B345" s="2"/>
      <c r="C345" s="2" t="s">
        <v>28</v>
      </c>
      <c r="D345" s="13"/>
      <c r="E345" s="11"/>
      <c r="G345" s="14">
        <f>SUM(G340:G344)</f>
        <v>0</v>
      </c>
      <c r="I345" s="14">
        <f>SUM(I340:I344)</f>
        <v>0</v>
      </c>
      <c r="K345" s="14">
        <f>SUM(K340:K344)</f>
        <v>0</v>
      </c>
      <c r="L345" s="14">
        <f t="shared" si="53"/>
        <v>0</v>
      </c>
      <c r="M345" s="14">
        <f>SUM(L340:L344)</f>
        <v>0</v>
      </c>
      <c r="N345" s="628">
        <f>SUM(N340:N344)</f>
        <v>0</v>
      </c>
      <c r="O345" s="629">
        <f>SUM(O340:O344)</f>
        <v>0</v>
      </c>
      <c r="P345" s="629">
        <f>SUM(P340:P344)</f>
        <v>0</v>
      </c>
      <c r="Q345" s="693"/>
      <c r="R345" s="106"/>
    </row>
    <row r="346" spans="2:18" ht="21.75" customHeight="1">
      <c r="B346" s="2" t="s">
        <v>326</v>
      </c>
      <c r="C346" s="2" t="s">
        <v>652</v>
      </c>
      <c r="E346" s="11"/>
      <c r="N346" s="624"/>
      <c r="O346" s="625"/>
      <c r="P346" s="625"/>
      <c r="Q346" s="691"/>
      <c r="R346" s="105" t="s">
        <v>928</v>
      </c>
    </row>
    <row r="347" spans="2:18">
      <c r="B347" s="2"/>
      <c r="C347" s="10" t="s">
        <v>1157</v>
      </c>
      <c r="E347" s="11"/>
      <c r="N347" s="624"/>
      <c r="O347" s="625"/>
      <c r="P347" s="625"/>
      <c r="Q347" s="691"/>
      <c r="R347" s="106" t="s">
        <v>178</v>
      </c>
    </row>
    <row r="348" spans="2:18" ht="12.75" customHeight="1">
      <c r="B348" s="2"/>
      <c r="C348" s="2"/>
      <c r="D348" s="10" t="s">
        <v>179</v>
      </c>
      <c r="E348" s="11"/>
      <c r="G348" s="27">
        <f>F348*E348</f>
        <v>0</v>
      </c>
      <c r="I348" s="11">
        <f>H348*E348</f>
        <v>0</v>
      </c>
      <c r="K348" s="11">
        <f>E348*J348</f>
        <v>0</v>
      </c>
      <c r="L348" s="11">
        <f>G348+I348+K348</f>
        <v>0</v>
      </c>
      <c r="N348" s="624"/>
      <c r="O348" s="625"/>
      <c r="P348" s="625">
        <f>SUM(L348-N348-O348)</f>
        <v>0</v>
      </c>
      <c r="Q348" s="691"/>
      <c r="R348" s="516" t="s">
        <v>808</v>
      </c>
    </row>
    <row r="349" spans="2:18" ht="12.75" customHeight="1">
      <c r="B349" s="2"/>
      <c r="C349" s="2"/>
      <c r="D349" s="10" t="s">
        <v>180</v>
      </c>
      <c r="E349" s="11"/>
      <c r="G349" s="27">
        <f>F349*E349</f>
        <v>0</v>
      </c>
      <c r="I349" s="11">
        <f>H349*E349</f>
        <v>0</v>
      </c>
      <c r="K349" s="11">
        <f>E349*J349</f>
        <v>0</v>
      </c>
      <c r="L349" s="11">
        <f>G349+I349+K349</f>
        <v>0</v>
      </c>
      <c r="N349" s="624"/>
      <c r="O349" s="625"/>
      <c r="P349" s="625">
        <f>SUM(L349-N349-O349)</f>
        <v>0</v>
      </c>
      <c r="Q349" s="691"/>
      <c r="R349" s="106"/>
    </row>
    <row r="350" spans="2:18" ht="12.75" customHeight="1">
      <c r="B350" s="2"/>
      <c r="C350" s="2"/>
      <c r="D350" s="10" t="s">
        <v>181</v>
      </c>
      <c r="E350" s="11"/>
      <c r="G350" s="27">
        <f>F350*E350</f>
        <v>0</v>
      </c>
      <c r="I350" s="11">
        <f>H350*E350</f>
        <v>0</v>
      </c>
      <c r="K350" s="11">
        <f>E350*J350</f>
        <v>0</v>
      </c>
      <c r="L350" s="11">
        <f>G350+I350+K350</f>
        <v>0</v>
      </c>
      <c r="N350" s="624"/>
      <c r="O350" s="625"/>
      <c r="P350" s="625">
        <f>SUM(L350-N350-O350)</f>
        <v>0</v>
      </c>
      <c r="Q350" s="691"/>
      <c r="R350" s="106"/>
    </row>
    <row r="351" spans="2:18">
      <c r="B351" s="2"/>
      <c r="C351" s="2" t="s">
        <v>28</v>
      </c>
      <c r="D351" s="13"/>
      <c r="E351" s="382"/>
      <c r="G351" s="14">
        <f>SUM(G347:G350)</f>
        <v>0</v>
      </c>
      <c r="I351" s="14">
        <f>SUM(I347:I350)</f>
        <v>0</v>
      </c>
      <c r="K351" s="14">
        <f>SUM(K347:K350)</f>
        <v>0</v>
      </c>
      <c r="L351" s="14">
        <f>G351+I351+K351</f>
        <v>0</v>
      </c>
      <c r="M351" s="14">
        <f>SUM(L347:L350)</f>
        <v>0</v>
      </c>
      <c r="N351" s="628">
        <f>SUM(N347:N350)</f>
        <v>0</v>
      </c>
      <c r="O351" s="629">
        <f>SUM(O347:O350)</f>
        <v>0</v>
      </c>
      <c r="P351" s="629">
        <f>SUM(P347:P350)</f>
        <v>0</v>
      </c>
      <c r="Q351" s="693"/>
      <c r="R351" s="106"/>
    </row>
    <row r="352" spans="2:18" ht="21.75" customHeight="1">
      <c r="B352" s="2" t="s">
        <v>327</v>
      </c>
      <c r="C352" s="2" t="s">
        <v>651</v>
      </c>
      <c r="E352" s="11"/>
      <c r="N352" s="624"/>
      <c r="O352" s="625"/>
      <c r="P352" s="625"/>
      <c r="Q352" s="691"/>
      <c r="R352" s="105" t="s">
        <v>928</v>
      </c>
    </row>
    <row r="353" spans="2:18">
      <c r="B353" s="2"/>
      <c r="C353" s="10" t="s">
        <v>1157</v>
      </c>
      <c r="E353" s="11"/>
      <c r="N353" s="624"/>
      <c r="O353" s="625"/>
      <c r="P353" s="625"/>
      <c r="Q353" s="691"/>
      <c r="R353" s="106" t="s">
        <v>178</v>
      </c>
    </row>
    <row r="354" spans="2:18" ht="12.75" customHeight="1">
      <c r="B354" s="2"/>
      <c r="C354" s="2"/>
      <c r="D354" s="10" t="s">
        <v>179</v>
      </c>
      <c r="E354" s="11"/>
      <c r="G354" s="27">
        <f>F354*E354</f>
        <v>0</v>
      </c>
      <c r="I354" s="11">
        <f>H354*E354</f>
        <v>0</v>
      </c>
      <c r="K354" s="11">
        <f>E354*J354</f>
        <v>0</v>
      </c>
      <c r="L354" s="11">
        <f>G354+I354+K354</f>
        <v>0</v>
      </c>
      <c r="N354" s="624"/>
      <c r="O354" s="625"/>
      <c r="P354" s="625">
        <f>SUM(L354-N354-O354)</f>
        <v>0</v>
      </c>
      <c r="Q354" s="691"/>
      <c r="R354" s="516" t="s">
        <v>808</v>
      </c>
    </row>
    <row r="355" spans="2:18" ht="12.75" customHeight="1">
      <c r="B355" s="2"/>
      <c r="C355" s="2"/>
      <c r="D355" s="10" t="s">
        <v>180</v>
      </c>
      <c r="E355" s="11"/>
      <c r="G355" s="27">
        <f>F355*E355</f>
        <v>0</v>
      </c>
      <c r="I355" s="11">
        <f>H355*E355</f>
        <v>0</v>
      </c>
      <c r="K355" s="11">
        <f>E355*J355</f>
        <v>0</v>
      </c>
      <c r="L355" s="11">
        <f>G355+I355+K355</f>
        <v>0</v>
      </c>
      <c r="N355" s="624"/>
      <c r="O355" s="625"/>
      <c r="P355" s="625">
        <f>SUM(L355-N355-O355)</f>
        <v>0</v>
      </c>
      <c r="Q355" s="691"/>
      <c r="R355" s="106"/>
    </row>
    <row r="356" spans="2:18" ht="12.75" customHeight="1">
      <c r="B356" s="2"/>
      <c r="C356" s="2"/>
      <c r="D356" s="10" t="s">
        <v>181</v>
      </c>
      <c r="E356" s="11"/>
      <c r="G356" s="27">
        <f>F356*E356</f>
        <v>0</v>
      </c>
      <c r="I356" s="11">
        <f>H356*E356</f>
        <v>0</v>
      </c>
      <c r="K356" s="11">
        <f>E356*J356</f>
        <v>0</v>
      </c>
      <c r="L356" s="11">
        <f>G356+I356+K356</f>
        <v>0</v>
      </c>
      <c r="N356" s="624"/>
      <c r="O356" s="625"/>
      <c r="P356" s="625">
        <f>SUM(L356-N356-O356)</f>
        <v>0</v>
      </c>
      <c r="Q356" s="691"/>
      <c r="R356" s="106"/>
    </row>
    <row r="357" spans="2:18" ht="12.75" customHeight="1">
      <c r="B357" s="2"/>
      <c r="C357" s="2" t="s">
        <v>28</v>
      </c>
      <c r="D357" s="13"/>
      <c r="E357" s="11"/>
      <c r="G357" s="14">
        <f>SUM(G353:G356)</f>
        <v>0</v>
      </c>
      <c r="I357" s="14">
        <f>SUM(I353:I356)</f>
        <v>0</v>
      </c>
      <c r="K357" s="14">
        <f>SUM(K353:K356)</f>
        <v>0</v>
      </c>
      <c r="L357" s="14">
        <f>G357+I357+K357</f>
        <v>0</v>
      </c>
      <c r="M357" s="14">
        <f>SUM(L353:L356)</f>
        <v>0</v>
      </c>
      <c r="N357" s="628">
        <f>SUM(N353:N356)</f>
        <v>0</v>
      </c>
      <c r="O357" s="629">
        <f>SUM(O353:O356)</f>
        <v>0</v>
      </c>
      <c r="P357" s="629">
        <f>SUM(P353:P356)</f>
        <v>0</v>
      </c>
      <c r="Q357" s="693"/>
      <c r="R357" s="106"/>
    </row>
    <row r="358" spans="2:18" ht="12.75" customHeight="1">
      <c r="B358" s="2"/>
      <c r="C358" s="2"/>
      <c r="D358" s="13"/>
      <c r="E358" s="11"/>
      <c r="G358" s="19"/>
      <c r="I358" s="19"/>
      <c r="K358" s="19"/>
      <c r="L358" s="19"/>
      <c r="M358" s="19"/>
      <c r="N358" s="630"/>
      <c r="O358" s="631"/>
      <c r="P358" s="631"/>
      <c r="Q358" s="693"/>
      <c r="R358" s="106"/>
    </row>
    <row r="359" spans="2:18" ht="12.75" customHeight="1">
      <c r="B359" s="2"/>
      <c r="C359" s="348" t="s">
        <v>406</v>
      </c>
      <c r="D359" s="163"/>
      <c r="E359" s="11"/>
      <c r="G359" s="319"/>
      <c r="H359" s="320"/>
      <c r="I359" s="319"/>
      <c r="J359" s="320"/>
      <c r="K359" s="319"/>
      <c r="L359" s="349">
        <f>SUM(M319:M357)</f>
        <v>0</v>
      </c>
      <c r="M359" s="3"/>
      <c r="N359" s="630"/>
      <c r="O359" s="631"/>
      <c r="P359" s="631"/>
      <c r="Q359" s="693"/>
      <c r="R359" s="106"/>
    </row>
    <row r="360" spans="2:18" ht="12.75" customHeight="1">
      <c r="B360" s="2"/>
      <c r="C360" s="348"/>
      <c r="D360" s="163"/>
      <c r="E360" s="11"/>
      <c r="G360" s="319"/>
      <c r="H360" s="320"/>
      <c r="I360" s="319"/>
      <c r="J360" s="320"/>
      <c r="K360" s="319"/>
      <c r="L360" s="349"/>
      <c r="M360" s="3"/>
      <c r="N360" s="630"/>
      <c r="O360" s="631"/>
      <c r="P360" s="631"/>
      <c r="Q360" s="693"/>
      <c r="R360" s="106"/>
    </row>
    <row r="361" spans="2:18" ht="21.75" customHeight="1">
      <c r="B361" s="2" t="s">
        <v>1158</v>
      </c>
      <c r="C361" s="5" t="s">
        <v>1160</v>
      </c>
      <c r="E361" s="11"/>
      <c r="G361" s="319"/>
      <c r="H361" s="320"/>
      <c r="I361" s="319"/>
      <c r="J361" s="320"/>
      <c r="K361" s="319"/>
      <c r="L361" s="349"/>
      <c r="M361" s="3"/>
      <c r="N361" s="630"/>
      <c r="O361" s="631"/>
      <c r="P361" s="631"/>
      <c r="Q361" s="693"/>
      <c r="R361" s="106"/>
    </row>
    <row r="362" spans="2:18" ht="12.75" customHeight="1">
      <c r="B362" s="2"/>
      <c r="C362" s="351" t="s">
        <v>125</v>
      </c>
      <c r="D362" s="352"/>
      <c r="E362" s="11"/>
      <c r="G362" s="319"/>
      <c r="H362" s="320"/>
      <c r="I362" s="319"/>
      <c r="J362" s="320"/>
      <c r="K362" s="319"/>
      <c r="L362" s="349"/>
      <c r="M362" s="3"/>
      <c r="N362" s="630"/>
      <c r="O362" s="631"/>
      <c r="P362" s="631"/>
      <c r="Q362" s="693"/>
      <c r="R362" s="106"/>
    </row>
    <row r="363" spans="2:18" ht="12.75" customHeight="1">
      <c r="B363" s="2"/>
      <c r="C363" s="351" t="s">
        <v>869</v>
      </c>
      <c r="D363" s="352"/>
      <c r="E363" s="11"/>
      <c r="L363" s="17"/>
      <c r="M363" s="3"/>
      <c r="N363" s="630"/>
      <c r="O363" s="631"/>
      <c r="P363" s="631"/>
      <c r="Q363" s="693"/>
      <c r="R363" s="106"/>
    </row>
    <row r="364" spans="2:18" ht="12.75" customHeight="1">
      <c r="B364" s="2"/>
      <c r="C364" s="351"/>
      <c r="D364" s="352"/>
      <c r="E364" s="11"/>
      <c r="L364" s="17"/>
      <c r="M364" s="3"/>
      <c r="N364" s="630"/>
      <c r="O364" s="631"/>
      <c r="P364" s="631"/>
      <c r="Q364" s="693"/>
      <c r="R364" s="106"/>
    </row>
    <row r="365" spans="2:18" ht="21.75" customHeight="1">
      <c r="B365" s="2" t="s">
        <v>1036</v>
      </c>
      <c r="C365" s="21" t="s">
        <v>865</v>
      </c>
      <c r="E365" s="11"/>
      <c r="G365" s="4"/>
      <c r="K365" s="34"/>
      <c r="L365" s="4"/>
      <c r="N365" s="624"/>
      <c r="O365" s="625"/>
      <c r="P365" s="625"/>
      <c r="Q365" s="691"/>
      <c r="R365" s="147" t="s">
        <v>884</v>
      </c>
    </row>
    <row r="366" spans="2:18" ht="12.75" customHeight="1">
      <c r="B366" s="2"/>
      <c r="C366" s="2" t="s">
        <v>54</v>
      </c>
      <c r="D366" s="2"/>
      <c r="E366" s="3"/>
      <c r="F366" s="5"/>
      <c r="G366" s="3"/>
      <c r="H366" s="460"/>
      <c r="K366" s="141"/>
      <c r="N366" s="624"/>
      <c r="O366" s="625"/>
      <c r="P366" s="625"/>
      <c r="Q366" s="691"/>
      <c r="R366" s="105" t="s">
        <v>957</v>
      </c>
    </row>
    <row r="367" spans="2:18" ht="16.5" customHeight="1">
      <c r="B367" s="2"/>
      <c r="C367" s="2" t="s">
        <v>381</v>
      </c>
      <c r="E367" s="459" t="s">
        <v>640</v>
      </c>
      <c r="G367" s="291" t="s">
        <v>380</v>
      </c>
      <c r="N367" s="624"/>
      <c r="O367" s="625"/>
      <c r="P367" s="625"/>
      <c r="Q367" s="691"/>
      <c r="R367" s="105"/>
    </row>
    <row r="368" spans="2:18" ht="12.75" customHeight="1">
      <c r="B368" s="2"/>
      <c r="C368" s="35"/>
      <c r="D368" s="10" t="s">
        <v>1159</v>
      </c>
      <c r="E368" s="431">
        <v>0</v>
      </c>
      <c r="F368" s="457" t="s">
        <v>13</v>
      </c>
      <c r="G368" s="353">
        <v>0</v>
      </c>
      <c r="I368" s="11">
        <f>G368*E368</f>
        <v>0</v>
      </c>
      <c r="K368" s="38"/>
      <c r="L368" s="11">
        <f>I368+K368</f>
        <v>0</v>
      </c>
      <c r="N368" s="624"/>
      <c r="O368" s="625"/>
      <c r="P368" s="625">
        <f>SUM(L368-N368-O368)</f>
        <v>0</v>
      </c>
      <c r="Q368" s="691"/>
      <c r="R368" s="512" t="s">
        <v>812</v>
      </c>
    </row>
    <row r="369" spans="2:18" ht="12.75" customHeight="1">
      <c r="B369" s="2"/>
      <c r="D369" s="36" t="s">
        <v>557</v>
      </c>
      <c r="E369" s="435">
        <v>0</v>
      </c>
      <c r="F369" s="458" t="s">
        <v>13</v>
      </c>
      <c r="G369" s="355">
        <v>0</v>
      </c>
      <c r="I369" s="11">
        <f>G369*E369</f>
        <v>0</v>
      </c>
      <c r="K369" s="38"/>
      <c r="L369" s="11">
        <f>I369+K369</f>
        <v>0</v>
      </c>
      <c r="N369" s="624"/>
      <c r="O369" s="625"/>
      <c r="P369" s="625">
        <f>SUM(L369-N369-O369)</f>
        <v>0</v>
      </c>
      <c r="Q369" s="691"/>
      <c r="R369" s="513" t="s">
        <v>872</v>
      </c>
    </row>
    <row r="370" spans="2:18" ht="12.75" customHeight="1">
      <c r="B370" s="2"/>
      <c r="C370" s="2" t="s">
        <v>518</v>
      </c>
      <c r="D370" s="36"/>
      <c r="E370" s="11"/>
      <c r="G370" s="7"/>
      <c r="K370" s="38"/>
      <c r="N370" s="624"/>
      <c r="O370" s="625"/>
      <c r="P370" s="625"/>
      <c r="Q370" s="691"/>
      <c r="R370" s="105"/>
    </row>
    <row r="371" spans="2:18" ht="12.75" customHeight="1">
      <c r="B371" s="2"/>
      <c r="D371" s="36" t="s">
        <v>559</v>
      </c>
      <c r="E371" s="431"/>
      <c r="F371" s="457" t="s">
        <v>13</v>
      </c>
      <c r="G371" s="353"/>
      <c r="I371" s="11">
        <f>G371*E371</f>
        <v>0</v>
      </c>
      <c r="K371" s="38"/>
      <c r="L371" s="11">
        <f>I371+K371</f>
        <v>0</v>
      </c>
      <c r="N371" s="624"/>
      <c r="O371" s="625"/>
      <c r="P371" s="625">
        <f>SUM(L371-N371-O371)</f>
        <v>0</v>
      </c>
      <c r="Q371" s="691"/>
      <c r="R371" s="105" t="s">
        <v>335</v>
      </c>
    </row>
    <row r="372" spans="2:18" ht="12.75" customHeight="1">
      <c r="B372" s="2"/>
      <c r="D372" s="36" t="s">
        <v>278</v>
      </c>
      <c r="E372" s="433">
        <v>0</v>
      </c>
      <c r="F372" s="6" t="s">
        <v>13</v>
      </c>
      <c r="G372" s="354">
        <v>0</v>
      </c>
      <c r="I372" s="11">
        <f>G372*E372</f>
        <v>0</v>
      </c>
      <c r="K372" s="38"/>
      <c r="L372" s="11">
        <f>I372+K372</f>
        <v>0</v>
      </c>
      <c r="N372" s="624"/>
      <c r="O372" s="625"/>
      <c r="P372" s="625">
        <f>SUM(L372-N372-O372)</f>
        <v>0</v>
      </c>
      <c r="Q372" s="691"/>
      <c r="R372" s="105"/>
    </row>
    <row r="373" spans="2:18" ht="12.75" customHeight="1">
      <c r="B373" s="2"/>
      <c r="D373" s="36" t="s">
        <v>279</v>
      </c>
      <c r="E373" s="439"/>
      <c r="F373" s="458" t="s">
        <v>1178</v>
      </c>
      <c r="G373" s="355"/>
      <c r="I373" s="11">
        <f>G373*E373</f>
        <v>0</v>
      </c>
      <c r="K373" s="38"/>
      <c r="L373" s="11">
        <f>I373+K373</f>
        <v>0</v>
      </c>
      <c r="N373" s="624"/>
      <c r="O373" s="625"/>
      <c r="P373" s="625">
        <f>SUM(L373-N373-O373)</f>
        <v>0</v>
      </c>
      <c r="Q373" s="691"/>
      <c r="R373" s="105"/>
    </row>
    <row r="374" spans="2:18" ht="12.75" customHeight="1">
      <c r="B374" s="2"/>
      <c r="C374" s="2" t="s">
        <v>516</v>
      </c>
      <c r="D374" s="36"/>
      <c r="E374" s="11"/>
      <c r="G374" s="7"/>
      <c r="K374" s="38"/>
      <c r="N374" s="624"/>
      <c r="O374" s="625"/>
      <c r="P374" s="625"/>
      <c r="Q374" s="691"/>
      <c r="R374" s="105"/>
    </row>
    <row r="375" spans="2:18" ht="12.75" customHeight="1">
      <c r="B375" s="2"/>
      <c r="C375" s="35"/>
      <c r="D375" s="36" t="s">
        <v>280</v>
      </c>
      <c r="E375" s="437"/>
      <c r="F375" s="457" t="s">
        <v>577</v>
      </c>
      <c r="G375" s="353"/>
      <c r="I375" s="11">
        <f>E375*G375</f>
        <v>0</v>
      </c>
      <c r="K375" s="38"/>
      <c r="L375" s="11">
        <f>I375+K375</f>
        <v>0</v>
      </c>
      <c r="N375" s="624"/>
      <c r="O375" s="625"/>
      <c r="P375" s="625">
        <f>SUM(L375-N375-O375)</f>
        <v>0</v>
      </c>
      <c r="Q375" s="691"/>
      <c r="R375" s="105"/>
    </row>
    <row r="376" spans="2:18" ht="12.75" customHeight="1">
      <c r="B376" s="2"/>
      <c r="C376" s="35"/>
      <c r="D376" s="36" t="s">
        <v>281</v>
      </c>
      <c r="E376" s="438"/>
      <c r="F376" s="6" t="s">
        <v>577</v>
      </c>
      <c r="G376" s="354"/>
      <c r="I376" s="11">
        <f>E376*G376</f>
        <v>0</v>
      </c>
      <c r="K376" s="38"/>
      <c r="L376" s="11">
        <f>I376+K376</f>
        <v>0</v>
      </c>
      <c r="N376" s="624"/>
      <c r="O376" s="625"/>
      <c r="P376" s="625">
        <f>SUM(L376-N376-O376)</f>
        <v>0</v>
      </c>
      <c r="Q376" s="691"/>
      <c r="R376" s="105" t="s">
        <v>1130</v>
      </c>
    </row>
    <row r="377" spans="2:18" ht="12.75" customHeight="1">
      <c r="B377" s="2"/>
      <c r="C377" s="35"/>
      <c r="D377" s="36" t="s">
        <v>459</v>
      </c>
      <c r="E377" s="438"/>
      <c r="F377" s="6" t="s">
        <v>577</v>
      </c>
      <c r="G377" s="354"/>
      <c r="I377" s="11">
        <f>E377*G377</f>
        <v>0</v>
      </c>
      <c r="K377" s="38"/>
      <c r="L377" s="11">
        <f>I377+K377</f>
        <v>0</v>
      </c>
      <c r="N377" s="624"/>
      <c r="O377" s="625"/>
      <c r="P377" s="625">
        <f>SUM(L377-N377-O377)</f>
        <v>0</v>
      </c>
      <c r="Q377" s="691"/>
      <c r="R377" s="106"/>
    </row>
    <row r="378" spans="2:18" ht="12.75" customHeight="1">
      <c r="B378" s="2"/>
      <c r="D378" s="36" t="s">
        <v>607</v>
      </c>
      <c r="E378" s="439"/>
      <c r="F378" s="458" t="s">
        <v>577</v>
      </c>
      <c r="G378" s="355"/>
      <c r="I378" s="11">
        <f>E378*G378</f>
        <v>0</v>
      </c>
      <c r="K378" s="38"/>
      <c r="L378" s="11">
        <f>I378+K378</f>
        <v>0</v>
      </c>
      <c r="N378" s="624"/>
      <c r="O378" s="625"/>
      <c r="P378" s="625">
        <f>SUM(L378-N378-O378)</f>
        <v>0</v>
      </c>
      <c r="Q378" s="691"/>
      <c r="R378" s="106"/>
    </row>
    <row r="379" spans="2:18" ht="12.75" customHeight="1">
      <c r="B379" s="2"/>
      <c r="C379" s="2" t="s">
        <v>517</v>
      </c>
      <c r="D379" s="36"/>
      <c r="E379" s="11"/>
      <c r="G379" s="7"/>
      <c r="K379" s="38"/>
      <c r="N379" s="624"/>
      <c r="O379" s="625"/>
      <c r="P379" s="625"/>
      <c r="Q379" s="691"/>
      <c r="R379" s="106"/>
    </row>
    <row r="380" spans="2:18" ht="12.75" customHeight="1">
      <c r="B380" s="2"/>
      <c r="C380" s="35"/>
      <c r="D380" s="36" t="s">
        <v>549</v>
      </c>
      <c r="E380" s="437"/>
      <c r="F380" s="457" t="s">
        <v>577</v>
      </c>
      <c r="G380" s="353"/>
      <c r="I380" s="11">
        <f>E380*G380</f>
        <v>0</v>
      </c>
      <c r="K380" s="38"/>
      <c r="L380" s="11">
        <f>I380+K380</f>
        <v>0</v>
      </c>
      <c r="N380" s="624"/>
      <c r="O380" s="625"/>
      <c r="P380" s="625">
        <f>SUM(L380-N380-O380)</f>
        <v>0</v>
      </c>
      <c r="Q380" s="691"/>
      <c r="R380" s="461" t="s">
        <v>845</v>
      </c>
    </row>
    <row r="381" spans="2:18" ht="12.75" customHeight="1">
      <c r="B381" s="2"/>
      <c r="C381" s="35"/>
      <c r="D381" s="36" t="s">
        <v>300</v>
      </c>
      <c r="E381" s="439"/>
      <c r="F381" s="458" t="s">
        <v>577</v>
      </c>
      <c r="G381" s="355"/>
      <c r="I381" s="11">
        <f>E381*G381</f>
        <v>0</v>
      </c>
      <c r="K381" s="38"/>
      <c r="L381" s="11">
        <f>I381+K381</f>
        <v>0</v>
      </c>
      <c r="N381" s="624"/>
      <c r="O381" s="625"/>
      <c r="P381" s="625">
        <f>SUM(L381-N381-O381)</f>
        <v>0</v>
      </c>
      <c r="Q381" s="691"/>
      <c r="R381" s="525" t="s">
        <v>873</v>
      </c>
    </row>
    <row r="382" spans="2:18" ht="12.75" customHeight="1">
      <c r="B382" s="2"/>
      <c r="C382" s="2"/>
      <c r="E382" s="11"/>
      <c r="N382" s="624"/>
      <c r="O382" s="625"/>
      <c r="P382" s="625"/>
      <c r="Q382" s="691"/>
      <c r="R382" s="106"/>
    </row>
    <row r="383" spans="2:18" ht="12.75" customHeight="1">
      <c r="B383" s="2"/>
      <c r="C383" s="2" t="s">
        <v>28</v>
      </c>
      <c r="D383" s="13"/>
      <c r="E383" s="11"/>
      <c r="G383" s="14">
        <f>G369</f>
        <v>0</v>
      </c>
      <c r="I383" s="14">
        <f>SUM(I367:I382)</f>
        <v>0</v>
      </c>
      <c r="K383" s="14">
        <f>SUM(K367:K382)</f>
        <v>0</v>
      </c>
      <c r="L383" s="14">
        <f>G383+I383+K383</f>
        <v>0</v>
      </c>
      <c r="M383" s="14">
        <f>SUM(L367:L382)</f>
        <v>0</v>
      </c>
      <c r="N383" s="628">
        <f>SUM(N368:N382)</f>
        <v>0</v>
      </c>
      <c r="O383" s="629">
        <f>SUM(O368:O382)</f>
        <v>0</v>
      </c>
      <c r="P383" s="629">
        <f>SUM(P368:P382)</f>
        <v>0</v>
      </c>
      <c r="Q383" s="693"/>
      <c r="R383" s="106"/>
    </row>
    <row r="384" spans="2:18" ht="21.75" customHeight="1">
      <c r="B384" s="2" t="s">
        <v>1037</v>
      </c>
      <c r="C384" s="21" t="s">
        <v>914</v>
      </c>
      <c r="E384" s="11"/>
      <c r="N384" s="624"/>
      <c r="O384" s="625"/>
      <c r="P384" s="625"/>
      <c r="Q384" s="691"/>
      <c r="R384" s="147" t="s">
        <v>47</v>
      </c>
    </row>
    <row r="385" spans="2:18">
      <c r="B385" s="2"/>
      <c r="C385" s="2" t="s">
        <v>54</v>
      </c>
      <c r="E385" s="11"/>
      <c r="N385" s="624"/>
      <c r="O385" s="625"/>
      <c r="P385" s="625"/>
      <c r="Q385" s="691"/>
      <c r="R385" s="105" t="s">
        <v>957</v>
      </c>
    </row>
    <row r="386" spans="2:18">
      <c r="B386" s="2"/>
      <c r="C386" s="2"/>
      <c r="E386" s="459" t="s">
        <v>640</v>
      </c>
      <c r="F386" s="459"/>
      <c r="N386" s="624"/>
      <c r="O386" s="625"/>
      <c r="P386" s="625"/>
      <c r="Q386" s="691"/>
      <c r="R386" s="105"/>
    </row>
    <row r="387" spans="2:18" ht="12.75" customHeight="1">
      <c r="B387" s="2"/>
      <c r="D387" s="36" t="s">
        <v>558</v>
      </c>
      <c r="E387" s="7"/>
      <c r="G387" s="11">
        <f>E387*F387</f>
        <v>0</v>
      </c>
      <c r="I387" s="11">
        <f>H387*E387</f>
        <v>0</v>
      </c>
      <c r="K387" s="11">
        <f>J387*E387</f>
        <v>0</v>
      </c>
      <c r="L387" s="11">
        <f>G387+I387+K387</f>
        <v>0</v>
      </c>
      <c r="N387" s="624"/>
      <c r="O387" s="625"/>
      <c r="P387" s="625">
        <f>SUM(L387-N387-O387)</f>
        <v>0</v>
      </c>
      <c r="Q387" s="691"/>
      <c r="R387" s="461" t="s">
        <v>845</v>
      </c>
    </row>
    <row r="388" spans="2:18" ht="12.75" customHeight="1">
      <c r="B388" s="2"/>
      <c r="D388" s="36" t="s">
        <v>558</v>
      </c>
      <c r="E388" s="7"/>
      <c r="G388" s="11">
        <f>E388*F388</f>
        <v>0</v>
      </c>
      <c r="I388" s="11">
        <f>H388*E388</f>
        <v>0</v>
      </c>
      <c r="K388" s="11">
        <f>J388*E388</f>
        <v>0</v>
      </c>
      <c r="L388" s="11">
        <f>G388+I388+K388</f>
        <v>0</v>
      </c>
      <c r="N388" s="624"/>
      <c r="O388" s="625"/>
      <c r="P388" s="625">
        <f>SUM(L388-N388-O388)</f>
        <v>0</v>
      </c>
      <c r="Q388" s="691"/>
      <c r="R388" s="525" t="s">
        <v>846</v>
      </c>
    </row>
    <row r="389" spans="2:18" ht="12.75" customHeight="1">
      <c r="B389" s="2"/>
      <c r="D389" s="36" t="s">
        <v>558</v>
      </c>
      <c r="E389" s="7"/>
      <c r="G389" s="11">
        <f>E389*F389</f>
        <v>0</v>
      </c>
      <c r="I389" s="11">
        <f>H389*E389</f>
        <v>0</v>
      </c>
      <c r="K389" s="11">
        <f>J389*E389</f>
        <v>0</v>
      </c>
      <c r="L389" s="11">
        <f>G389+I389+K389</f>
        <v>0</v>
      </c>
      <c r="N389" s="624"/>
      <c r="O389" s="625"/>
      <c r="P389" s="625">
        <f>SUM(L389-N389-O389)</f>
        <v>0</v>
      </c>
      <c r="Q389" s="691"/>
      <c r="R389" s="106"/>
    </row>
    <row r="390" spans="2:18" ht="12.75" customHeight="1">
      <c r="B390" s="2"/>
      <c r="C390" s="2" t="s">
        <v>516</v>
      </c>
      <c r="E390" s="7"/>
      <c r="N390" s="624"/>
      <c r="O390" s="625"/>
      <c r="P390" s="625"/>
      <c r="Q390" s="691"/>
      <c r="R390" s="105"/>
    </row>
    <row r="391" spans="2:18" ht="12.75" customHeight="1">
      <c r="B391" s="2"/>
      <c r="C391" s="35"/>
      <c r="D391" s="36" t="s">
        <v>1042</v>
      </c>
      <c r="E391" s="7"/>
      <c r="G391" s="11">
        <f>E391*F391</f>
        <v>0</v>
      </c>
      <c r="I391" s="11">
        <f>H391*E391</f>
        <v>0</v>
      </c>
      <c r="K391" s="11">
        <f>J391*E391</f>
        <v>0</v>
      </c>
      <c r="L391" s="11">
        <f>G391+I391+K391</f>
        <v>0</v>
      </c>
      <c r="N391" s="624"/>
      <c r="O391" s="625"/>
      <c r="P391" s="625">
        <f>SUM(L391-N391-O391)</f>
        <v>0</v>
      </c>
      <c r="Q391" s="691"/>
      <c r="R391" s="106"/>
    </row>
    <row r="392" spans="2:18" ht="12.75" customHeight="1">
      <c r="B392" s="2"/>
      <c r="D392" s="36" t="s">
        <v>548</v>
      </c>
      <c r="E392" s="7"/>
      <c r="G392" s="11">
        <f>E392*F392</f>
        <v>0</v>
      </c>
      <c r="I392" s="11">
        <f>H392*E392</f>
        <v>0</v>
      </c>
      <c r="K392" s="11">
        <f>J392*E392</f>
        <v>0</v>
      </c>
      <c r="L392" s="11">
        <f>G392+I392+K392</f>
        <v>0</v>
      </c>
      <c r="N392" s="624"/>
      <c r="O392" s="625"/>
      <c r="P392" s="625">
        <f>SUM(L392-N392-O392)</f>
        <v>0</v>
      </c>
      <c r="Q392" s="691"/>
      <c r="R392" s="106"/>
    </row>
    <row r="393" spans="2:18" ht="12.75" customHeight="1">
      <c r="B393" s="2"/>
      <c r="C393" s="2" t="s">
        <v>517</v>
      </c>
      <c r="D393" s="36"/>
      <c r="E393" s="7"/>
      <c r="N393" s="624"/>
      <c r="O393" s="625"/>
      <c r="P393" s="625"/>
      <c r="Q393" s="691"/>
      <c r="R393" s="106"/>
    </row>
    <row r="394" spans="2:18" ht="12.75" customHeight="1">
      <c r="B394" s="2"/>
      <c r="C394" s="35"/>
      <c r="D394" s="36" t="s">
        <v>549</v>
      </c>
      <c r="E394" s="7"/>
      <c r="G394" s="11">
        <f>E394*F394</f>
        <v>0</v>
      </c>
      <c r="I394" s="11">
        <f>H394*E394</f>
        <v>0</v>
      </c>
      <c r="K394" s="11">
        <f>J394*E394</f>
        <v>0</v>
      </c>
      <c r="L394" s="11">
        <f>G394+I394+K394</f>
        <v>0</v>
      </c>
      <c r="N394" s="624"/>
      <c r="O394" s="625"/>
      <c r="P394" s="625">
        <f>SUM(L394-N394-O394)</f>
        <v>0</v>
      </c>
      <c r="Q394" s="691"/>
      <c r="R394" s="106"/>
    </row>
    <row r="395" spans="2:18" ht="12.75" customHeight="1">
      <c r="B395" s="2"/>
      <c r="C395" s="35"/>
      <c r="D395" s="36" t="s">
        <v>300</v>
      </c>
      <c r="E395" s="7"/>
      <c r="G395" s="11">
        <f>E395*F395</f>
        <v>0</v>
      </c>
      <c r="I395" s="11">
        <f>H395*E395</f>
        <v>0</v>
      </c>
      <c r="K395" s="11">
        <f>J395*E395</f>
        <v>0</v>
      </c>
      <c r="L395" s="11">
        <f>G395+I395+K395</f>
        <v>0</v>
      </c>
      <c r="N395" s="624"/>
      <c r="O395" s="625"/>
      <c r="P395" s="625">
        <f>SUM(L395-N395-O395)</f>
        <v>0</v>
      </c>
      <c r="Q395" s="691"/>
      <c r="R395" s="106"/>
    </row>
    <row r="396" spans="2:18" ht="12.75" customHeight="1">
      <c r="B396" s="2"/>
      <c r="C396" s="2"/>
      <c r="E396" s="330"/>
      <c r="N396" s="624"/>
      <c r="O396" s="625"/>
      <c r="P396" s="625"/>
      <c r="Q396" s="691"/>
      <c r="R396" s="106"/>
    </row>
    <row r="397" spans="2:18" ht="12.75" customHeight="1">
      <c r="B397" s="2"/>
      <c r="C397" s="2" t="s">
        <v>28</v>
      </c>
      <c r="D397" s="13"/>
      <c r="E397" s="11"/>
      <c r="G397" s="14">
        <f>SUM(G387:G396)</f>
        <v>0</v>
      </c>
      <c r="H397" s="19"/>
      <c r="I397" s="14">
        <f>SUM(I387:I396)</f>
        <v>0</v>
      </c>
      <c r="J397" s="19"/>
      <c r="K397" s="14">
        <f>SUM(K387:K396)</f>
        <v>0</v>
      </c>
      <c r="L397" s="14">
        <f>G397+I397+K397</f>
        <v>0</v>
      </c>
      <c r="M397" s="14">
        <f>SUM(L387:L396)</f>
        <v>0</v>
      </c>
      <c r="N397" s="628">
        <f>SUM(N387:N396)</f>
        <v>0</v>
      </c>
      <c r="O397" s="629">
        <f>SUM(O387:O396)</f>
        <v>0</v>
      </c>
      <c r="P397" s="629">
        <f>SUM(P387:P396)</f>
        <v>0</v>
      </c>
      <c r="Q397" s="693"/>
      <c r="R397" s="106"/>
    </row>
    <row r="398" spans="2:18" ht="12.75" customHeight="1">
      <c r="B398" s="2"/>
      <c r="C398" s="2"/>
      <c r="D398" s="13"/>
      <c r="E398" s="11"/>
      <c r="G398" s="19"/>
      <c r="H398" s="19"/>
      <c r="I398" s="19"/>
      <c r="J398" s="19"/>
      <c r="K398" s="19"/>
      <c r="L398" s="19"/>
      <c r="M398" s="19"/>
      <c r="N398" s="630"/>
      <c r="O398" s="631"/>
      <c r="P398" s="631"/>
      <c r="Q398" s="693"/>
      <c r="R398" s="106"/>
    </row>
    <row r="399" spans="2:18" ht="21.75" customHeight="1">
      <c r="B399" s="2" t="s">
        <v>655</v>
      </c>
      <c r="C399" s="2" t="s">
        <v>1004</v>
      </c>
      <c r="N399" s="624"/>
      <c r="O399" s="625"/>
      <c r="P399" s="625"/>
      <c r="Q399" s="691"/>
      <c r="R399" s="523" t="s">
        <v>904</v>
      </c>
    </row>
    <row r="400" spans="2:18">
      <c r="B400" s="2"/>
      <c r="C400" s="2"/>
      <c r="D400" s="2" t="s">
        <v>729</v>
      </c>
      <c r="G400" s="7"/>
      <c r="N400" s="624"/>
      <c r="O400" s="625"/>
      <c r="P400" s="625"/>
      <c r="Q400" s="691"/>
      <c r="R400" s="523" t="s">
        <v>48</v>
      </c>
    </row>
    <row r="401" spans="2:18" ht="13">
      <c r="B401" s="2"/>
      <c r="C401" s="2"/>
      <c r="D401" s="36" t="s">
        <v>922</v>
      </c>
      <c r="E401" s="144"/>
      <c r="G401" s="11">
        <f t="shared" ref="G401:G408" si="54">E401*F401</f>
        <v>0</v>
      </c>
      <c r="I401" s="11">
        <f t="shared" ref="I401:I408" si="55">H401*E401</f>
        <v>0</v>
      </c>
      <c r="K401" s="11">
        <f t="shared" ref="K401:K408" si="56">J401*E401</f>
        <v>0</v>
      </c>
      <c r="L401" s="11">
        <f t="shared" ref="L401:L408" si="57">G401+I401+K401</f>
        <v>0</v>
      </c>
      <c r="N401" s="624"/>
      <c r="O401" s="625"/>
      <c r="P401" s="625">
        <f t="shared" ref="P401:P408" si="58">SUM(L401-N401-O401)</f>
        <v>0</v>
      </c>
      <c r="Q401" s="691"/>
      <c r="R401" s="560" t="s">
        <v>826</v>
      </c>
    </row>
    <row r="402" spans="2:18">
      <c r="B402" s="2"/>
      <c r="C402" s="2"/>
      <c r="D402" s="36" t="s">
        <v>923</v>
      </c>
      <c r="E402" s="144"/>
      <c r="G402" s="11">
        <f t="shared" si="54"/>
        <v>0</v>
      </c>
      <c r="I402" s="11">
        <f t="shared" si="55"/>
        <v>0</v>
      </c>
      <c r="K402" s="11">
        <f t="shared" si="56"/>
        <v>0</v>
      </c>
      <c r="L402" s="11">
        <f t="shared" si="57"/>
        <v>0</v>
      </c>
      <c r="N402" s="624"/>
      <c r="O402" s="625"/>
      <c r="P402" s="625">
        <f t="shared" si="58"/>
        <v>0</v>
      </c>
      <c r="Q402" s="691"/>
      <c r="R402" s="250" t="s">
        <v>249</v>
      </c>
    </row>
    <row r="403" spans="2:18">
      <c r="B403" s="2"/>
      <c r="C403" s="2"/>
      <c r="D403" s="36" t="s">
        <v>924</v>
      </c>
      <c r="E403" s="144"/>
      <c r="G403" s="11">
        <f t="shared" si="54"/>
        <v>0</v>
      </c>
      <c r="I403" s="11">
        <f t="shared" si="55"/>
        <v>0</v>
      </c>
      <c r="K403" s="11">
        <f t="shared" si="56"/>
        <v>0</v>
      </c>
      <c r="L403" s="11">
        <f t="shared" si="57"/>
        <v>0</v>
      </c>
      <c r="N403" s="624"/>
      <c r="O403" s="625"/>
      <c r="P403" s="625">
        <f t="shared" si="58"/>
        <v>0</v>
      </c>
      <c r="Q403" s="691"/>
      <c r="R403" s="250" t="s">
        <v>249</v>
      </c>
    </row>
    <row r="404" spans="2:18">
      <c r="B404" s="2"/>
      <c r="C404" s="2"/>
      <c r="D404" s="36" t="s">
        <v>925</v>
      </c>
      <c r="E404" s="144"/>
      <c r="G404" s="11">
        <f t="shared" si="54"/>
        <v>0</v>
      </c>
      <c r="I404" s="11">
        <f t="shared" si="55"/>
        <v>0</v>
      </c>
      <c r="K404" s="11">
        <f t="shared" si="56"/>
        <v>0</v>
      </c>
      <c r="L404" s="11">
        <f t="shared" si="57"/>
        <v>0</v>
      </c>
      <c r="N404" s="624"/>
      <c r="O404" s="625"/>
      <c r="P404" s="625">
        <f t="shared" si="58"/>
        <v>0</v>
      </c>
      <c r="Q404" s="691"/>
      <c r="R404" s="106" t="s">
        <v>1041</v>
      </c>
    </row>
    <row r="405" spans="2:18">
      <c r="B405" s="2"/>
      <c r="C405" s="2"/>
      <c r="D405" s="36" t="s">
        <v>1039</v>
      </c>
      <c r="E405" s="144"/>
      <c r="G405" s="11">
        <f t="shared" si="54"/>
        <v>0</v>
      </c>
      <c r="I405" s="11">
        <f t="shared" si="55"/>
        <v>0</v>
      </c>
      <c r="K405" s="11">
        <f t="shared" si="56"/>
        <v>0</v>
      </c>
      <c r="L405" s="11">
        <f t="shared" si="57"/>
        <v>0</v>
      </c>
      <c r="N405" s="624"/>
      <c r="O405" s="625"/>
      <c r="P405" s="625">
        <f t="shared" si="58"/>
        <v>0</v>
      </c>
      <c r="Q405" s="691"/>
      <c r="R405" s="106" t="s">
        <v>248</v>
      </c>
    </row>
    <row r="406" spans="2:18">
      <c r="B406" s="2"/>
      <c r="C406" s="2"/>
      <c r="D406" s="10" t="s">
        <v>989</v>
      </c>
      <c r="E406" s="11"/>
      <c r="G406" s="11">
        <f t="shared" si="54"/>
        <v>0</v>
      </c>
      <c r="I406" s="11">
        <f t="shared" si="55"/>
        <v>0</v>
      </c>
      <c r="K406" s="11">
        <f t="shared" si="56"/>
        <v>0</v>
      </c>
      <c r="L406" s="11">
        <f t="shared" si="57"/>
        <v>0</v>
      </c>
      <c r="N406" s="624"/>
      <c r="O406" s="625"/>
      <c r="P406" s="625">
        <f t="shared" si="58"/>
        <v>0</v>
      </c>
      <c r="Q406" s="691"/>
      <c r="R406" s="106"/>
    </row>
    <row r="407" spans="2:18">
      <c r="B407" s="2"/>
      <c r="C407" s="2"/>
      <c r="D407" s="10" t="s">
        <v>990</v>
      </c>
      <c r="E407" s="11"/>
      <c r="G407" s="11">
        <f t="shared" si="54"/>
        <v>0</v>
      </c>
      <c r="I407" s="11">
        <f t="shared" si="55"/>
        <v>0</v>
      </c>
      <c r="K407" s="11">
        <f t="shared" si="56"/>
        <v>0</v>
      </c>
      <c r="L407" s="11">
        <f t="shared" si="57"/>
        <v>0</v>
      </c>
      <c r="N407" s="624"/>
      <c r="O407" s="625"/>
      <c r="P407" s="625">
        <f t="shared" si="58"/>
        <v>0</v>
      </c>
      <c r="Q407" s="691"/>
      <c r="R407" s="106" t="s">
        <v>958</v>
      </c>
    </row>
    <row r="408" spans="2:18">
      <c r="B408" s="2"/>
      <c r="C408" s="2"/>
      <c r="D408" s="36" t="s">
        <v>1040</v>
      </c>
      <c r="E408" s="144"/>
      <c r="G408" s="11">
        <f t="shared" si="54"/>
        <v>0</v>
      </c>
      <c r="I408" s="11">
        <f t="shared" si="55"/>
        <v>0</v>
      </c>
      <c r="K408" s="11">
        <f t="shared" si="56"/>
        <v>0</v>
      </c>
      <c r="L408" s="11">
        <f t="shared" si="57"/>
        <v>0</v>
      </c>
      <c r="N408" s="624"/>
      <c r="O408" s="625"/>
      <c r="P408" s="625">
        <f t="shared" si="58"/>
        <v>0</v>
      </c>
      <c r="Q408" s="691"/>
      <c r="R408" s="523"/>
    </row>
    <row r="409" spans="2:18">
      <c r="B409" s="2"/>
      <c r="C409" s="2"/>
      <c r="N409" s="624"/>
      <c r="O409" s="625"/>
      <c r="P409" s="625"/>
      <c r="Q409" s="691"/>
      <c r="R409" s="523"/>
    </row>
    <row r="410" spans="2:18" ht="12.75" customHeight="1">
      <c r="B410" s="2"/>
      <c r="C410" s="2"/>
      <c r="D410" s="2" t="s">
        <v>730</v>
      </c>
      <c r="G410" s="7"/>
      <c r="N410" s="624"/>
      <c r="O410" s="625"/>
      <c r="P410" s="625"/>
      <c r="Q410" s="691"/>
      <c r="R410" s="523"/>
    </row>
    <row r="411" spans="2:18" ht="12.75" customHeight="1">
      <c r="B411" s="2"/>
      <c r="C411" s="2"/>
      <c r="D411" s="36" t="s">
        <v>922</v>
      </c>
      <c r="E411" s="144"/>
      <c r="G411" s="11">
        <f t="shared" ref="G411:G418" si="59">E411*F411</f>
        <v>0</v>
      </c>
      <c r="I411" s="11">
        <f t="shared" ref="I411:I418" si="60">H411*E411</f>
        <v>0</v>
      </c>
      <c r="K411" s="11">
        <f t="shared" ref="K411:K418" si="61">J411*E411</f>
        <v>0</v>
      </c>
      <c r="L411" s="11">
        <f t="shared" ref="L411:L418" si="62">G411+I411+K411</f>
        <v>0</v>
      </c>
      <c r="N411" s="624"/>
      <c r="O411" s="625">
        <f>L411</f>
        <v>0</v>
      </c>
      <c r="P411" s="625">
        <f t="shared" ref="P411:P418" si="63">SUM(L411-N411-O411)</f>
        <v>0</v>
      </c>
      <c r="Q411" s="691"/>
      <c r="R411" s="523"/>
    </row>
    <row r="412" spans="2:18" ht="12.75" customHeight="1">
      <c r="B412" s="2"/>
      <c r="C412" s="2"/>
      <c r="D412" s="36" t="s">
        <v>923</v>
      </c>
      <c r="E412" s="144"/>
      <c r="G412" s="11">
        <f t="shared" si="59"/>
        <v>0</v>
      </c>
      <c r="I412" s="11">
        <f t="shared" si="60"/>
        <v>0</v>
      </c>
      <c r="K412" s="11">
        <f t="shared" si="61"/>
        <v>0</v>
      </c>
      <c r="L412" s="11">
        <f t="shared" si="62"/>
        <v>0</v>
      </c>
      <c r="N412" s="624"/>
      <c r="O412" s="625">
        <f t="shared" ref="O412:O418" si="64">L412</f>
        <v>0</v>
      </c>
      <c r="P412" s="625">
        <f t="shared" si="63"/>
        <v>0</v>
      </c>
      <c r="Q412" s="691"/>
      <c r="R412" s="523"/>
    </row>
    <row r="413" spans="2:18" ht="12.75" customHeight="1">
      <c r="B413" s="2"/>
      <c r="C413" s="2"/>
      <c r="D413" s="36" t="s">
        <v>924</v>
      </c>
      <c r="E413" s="144"/>
      <c r="G413" s="11">
        <f t="shared" si="59"/>
        <v>0</v>
      </c>
      <c r="I413" s="11">
        <f t="shared" si="60"/>
        <v>0</v>
      </c>
      <c r="K413" s="11">
        <f t="shared" si="61"/>
        <v>0</v>
      </c>
      <c r="L413" s="11">
        <f t="shared" si="62"/>
        <v>0</v>
      </c>
      <c r="N413" s="624"/>
      <c r="O413" s="625">
        <f t="shared" si="64"/>
        <v>0</v>
      </c>
      <c r="P413" s="625">
        <f t="shared" si="63"/>
        <v>0</v>
      </c>
      <c r="Q413" s="691"/>
      <c r="R413" s="523"/>
    </row>
    <row r="414" spans="2:18" ht="12.75" customHeight="1">
      <c r="B414" s="2"/>
      <c r="C414" s="2"/>
      <c r="D414" s="36" t="s">
        <v>925</v>
      </c>
      <c r="E414" s="144"/>
      <c r="G414" s="11">
        <f t="shared" si="59"/>
        <v>0</v>
      </c>
      <c r="I414" s="11">
        <f t="shared" si="60"/>
        <v>0</v>
      </c>
      <c r="K414" s="11">
        <f t="shared" si="61"/>
        <v>0</v>
      </c>
      <c r="L414" s="11">
        <f t="shared" si="62"/>
        <v>0</v>
      </c>
      <c r="N414" s="624"/>
      <c r="O414" s="625">
        <f t="shared" si="64"/>
        <v>0</v>
      </c>
      <c r="P414" s="625">
        <f t="shared" si="63"/>
        <v>0</v>
      </c>
      <c r="Q414" s="691"/>
      <c r="R414" s="523"/>
    </row>
    <row r="415" spans="2:18" ht="12.75" customHeight="1">
      <c r="B415" s="2"/>
      <c r="C415" s="2"/>
      <c r="D415" s="36" t="s">
        <v>1039</v>
      </c>
      <c r="E415" s="144"/>
      <c r="G415" s="11">
        <f t="shared" si="59"/>
        <v>0</v>
      </c>
      <c r="I415" s="11">
        <f t="shared" si="60"/>
        <v>0</v>
      </c>
      <c r="K415" s="11">
        <f t="shared" si="61"/>
        <v>0</v>
      </c>
      <c r="L415" s="11">
        <f t="shared" si="62"/>
        <v>0</v>
      </c>
      <c r="N415" s="624"/>
      <c r="O415" s="625">
        <f t="shared" si="64"/>
        <v>0</v>
      </c>
      <c r="P415" s="625">
        <f t="shared" si="63"/>
        <v>0</v>
      </c>
      <c r="Q415" s="691"/>
      <c r="R415" s="523"/>
    </row>
    <row r="416" spans="2:18" ht="12.75" customHeight="1">
      <c r="B416" s="2"/>
      <c r="C416" s="2"/>
      <c r="D416" s="10" t="s">
        <v>989</v>
      </c>
      <c r="E416" s="11"/>
      <c r="G416" s="11">
        <f t="shared" si="59"/>
        <v>0</v>
      </c>
      <c r="I416" s="11">
        <f t="shared" si="60"/>
        <v>0</v>
      </c>
      <c r="K416" s="11">
        <f t="shared" si="61"/>
        <v>0</v>
      </c>
      <c r="L416" s="11">
        <f t="shared" si="62"/>
        <v>0</v>
      </c>
      <c r="N416" s="624"/>
      <c r="O416" s="625">
        <f t="shared" si="64"/>
        <v>0</v>
      </c>
      <c r="P416" s="625">
        <f t="shared" si="63"/>
        <v>0</v>
      </c>
      <c r="Q416" s="691"/>
      <c r="R416" s="523"/>
    </row>
    <row r="417" spans="2:18" ht="12.75" customHeight="1">
      <c r="B417" s="2"/>
      <c r="C417" s="2"/>
      <c r="D417" s="10" t="s">
        <v>990</v>
      </c>
      <c r="E417" s="11"/>
      <c r="G417" s="11">
        <f t="shared" si="59"/>
        <v>0</v>
      </c>
      <c r="I417" s="11">
        <f t="shared" si="60"/>
        <v>0</v>
      </c>
      <c r="K417" s="11">
        <f t="shared" si="61"/>
        <v>0</v>
      </c>
      <c r="L417" s="11">
        <f t="shared" si="62"/>
        <v>0</v>
      </c>
      <c r="N417" s="624"/>
      <c r="O417" s="625">
        <f t="shared" si="64"/>
        <v>0</v>
      </c>
      <c r="P417" s="625">
        <f t="shared" si="63"/>
        <v>0</v>
      </c>
      <c r="Q417" s="691"/>
      <c r="R417" s="523"/>
    </row>
    <row r="418" spans="2:18" ht="12.75" customHeight="1">
      <c r="B418" s="2"/>
      <c r="C418" s="2"/>
      <c r="D418" s="36" t="s">
        <v>1040</v>
      </c>
      <c r="E418" s="144"/>
      <c r="G418" s="11">
        <f t="shared" si="59"/>
        <v>0</v>
      </c>
      <c r="I418" s="11">
        <f t="shared" si="60"/>
        <v>0</v>
      </c>
      <c r="K418" s="11">
        <f t="shared" si="61"/>
        <v>0</v>
      </c>
      <c r="L418" s="11">
        <f t="shared" si="62"/>
        <v>0</v>
      </c>
      <c r="N418" s="624"/>
      <c r="O418" s="625">
        <f t="shared" si="64"/>
        <v>0</v>
      </c>
      <c r="P418" s="625">
        <f t="shared" si="63"/>
        <v>0</v>
      </c>
      <c r="Q418" s="691"/>
      <c r="R418" s="523"/>
    </row>
    <row r="419" spans="2:18">
      <c r="B419" s="2"/>
      <c r="C419" s="2" t="s">
        <v>28</v>
      </c>
      <c r="D419" s="13"/>
      <c r="G419" s="14">
        <f>SUM(G400:G418)</f>
        <v>0</v>
      </c>
      <c r="H419" s="19"/>
      <c r="I419" s="14">
        <f>SUM(I400:I418)</f>
        <v>0</v>
      </c>
      <c r="J419" s="19"/>
      <c r="K419" s="14">
        <f>SUM(K400:K418)</f>
        <v>0</v>
      </c>
      <c r="L419" s="14">
        <f>G419+K419+I419</f>
        <v>0</v>
      </c>
      <c r="M419" s="14">
        <f>SUM(L400:L418)</f>
        <v>0</v>
      </c>
      <c r="N419" s="628">
        <f>SUM(N401:N418)</f>
        <v>0</v>
      </c>
      <c r="O419" s="629">
        <f>SUM(O401:O418)</f>
        <v>0</v>
      </c>
      <c r="P419" s="629">
        <f>SUM(P401:P418)</f>
        <v>0</v>
      </c>
      <c r="Q419" s="693"/>
      <c r="R419" s="106"/>
    </row>
    <row r="420" spans="2:18" ht="12.75" customHeight="1">
      <c r="B420" s="2"/>
      <c r="C420" s="2"/>
      <c r="D420" s="13"/>
      <c r="E420" s="11"/>
      <c r="G420" s="19"/>
      <c r="H420" s="19"/>
      <c r="I420" s="19"/>
      <c r="J420" s="19"/>
      <c r="K420" s="19"/>
      <c r="L420" s="19"/>
      <c r="M420" s="19"/>
      <c r="N420" s="630"/>
      <c r="O420" s="631"/>
      <c r="P420" s="631"/>
      <c r="Q420" s="693"/>
      <c r="R420" s="106"/>
    </row>
    <row r="421" spans="2:18" ht="17.25" customHeight="1">
      <c r="B421" s="22" t="s">
        <v>241</v>
      </c>
      <c r="C421" s="22" t="s">
        <v>502</v>
      </c>
      <c r="D421" s="316"/>
      <c r="E421" s="11"/>
      <c r="N421" s="624"/>
      <c r="O421" s="625"/>
      <c r="P421" s="625"/>
      <c r="Q421" s="691"/>
      <c r="R421" s="106"/>
    </row>
    <row r="422" spans="2:18" ht="21.75" customHeight="1">
      <c r="B422" s="2" t="s">
        <v>15</v>
      </c>
      <c r="C422" s="2" t="s">
        <v>98</v>
      </c>
      <c r="E422" s="11"/>
      <c r="N422" s="624"/>
      <c r="O422" s="625"/>
      <c r="P422" s="625"/>
      <c r="Q422" s="691"/>
      <c r="R422" s="471" t="s">
        <v>808</v>
      </c>
    </row>
    <row r="423" spans="2:18" ht="12.75" customHeight="1">
      <c r="B423" s="2"/>
      <c r="C423" s="2"/>
      <c r="D423" s="10" t="s">
        <v>156</v>
      </c>
      <c r="E423" s="11"/>
      <c r="L423" s="11">
        <f t="shared" ref="L423:L430" si="65">K423+I423+G423</f>
        <v>0</v>
      </c>
      <c r="N423" s="624"/>
      <c r="O423" s="625"/>
      <c r="P423" s="625">
        <f t="shared" ref="P423:P431" si="66">SUM(L423-N423-O423)</f>
        <v>0</v>
      </c>
      <c r="Q423" s="691"/>
      <c r="R423" s="106"/>
    </row>
    <row r="424" spans="2:18" ht="13.5" customHeight="1">
      <c r="B424" s="2"/>
      <c r="C424" s="2"/>
      <c r="D424" s="10" t="s">
        <v>199</v>
      </c>
      <c r="E424" s="11"/>
      <c r="G424" s="550"/>
      <c r="L424" s="11">
        <f t="shared" si="65"/>
        <v>0</v>
      </c>
      <c r="N424" s="624"/>
      <c r="O424" s="625"/>
      <c r="P424" s="625">
        <f t="shared" si="66"/>
        <v>0</v>
      </c>
      <c r="Q424" s="691"/>
      <c r="R424" s="106"/>
    </row>
    <row r="425" spans="2:18">
      <c r="B425" s="2"/>
      <c r="C425" s="2"/>
      <c r="D425" s="10" t="s">
        <v>200</v>
      </c>
      <c r="E425" s="11"/>
      <c r="G425" s="550"/>
      <c r="L425" s="11">
        <f>K425+I425+G425</f>
        <v>0</v>
      </c>
      <c r="N425" s="624"/>
      <c r="O425" s="625"/>
      <c r="P425" s="625">
        <f t="shared" si="66"/>
        <v>0</v>
      </c>
      <c r="Q425" s="691"/>
      <c r="R425" s="106"/>
    </row>
    <row r="426" spans="2:18">
      <c r="B426" s="2"/>
      <c r="C426" s="2"/>
      <c r="D426" s="10" t="s">
        <v>201</v>
      </c>
      <c r="E426" s="11"/>
      <c r="G426" s="550"/>
      <c r="L426" s="11">
        <f>K426+I426+G426</f>
        <v>0</v>
      </c>
      <c r="N426" s="624"/>
      <c r="O426" s="625"/>
      <c r="P426" s="625">
        <f t="shared" si="66"/>
        <v>0</v>
      </c>
      <c r="Q426" s="691"/>
      <c r="R426" s="106"/>
    </row>
    <row r="427" spans="2:18">
      <c r="B427" s="2"/>
      <c r="C427" s="2"/>
      <c r="D427" s="10" t="s">
        <v>202</v>
      </c>
      <c r="E427" s="11"/>
      <c r="G427" s="550"/>
      <c r="L427" s="11">
        <f>K427+I427+G427</f>
        <v>0</v>
      </c>
      <c r="N427" s="624"/>
      <c r="O427" s="625"/>
      <c r="P427" s="625">
        <f t="shared" si="66"/>
        <v>0</v>
      </c>
      <c r="Q427" s="691"/>
      <c r="R427" s="106"/>
    </row>
    <row r="428" spans="2:18">
      <c r="B428" s="2"/>
      <c r="C428" s="2"/>
      <c r="D428" s="10" t="s">
        <v>74</v>
      </c>
      <c r="E428" s="11"/>
      <c r="G428" s="550"/>
      <c r="L428" s="11">
        <f>K428+I428+G428</f>
        <v>0</v>
      </c>
      <c r="N428" s="624"/>
      <c r="O428" s="625"/>
      <c r="P428" s="625">
        <f t="shared" si="66"/>
        <v>0</v>
      </c>
      <c r="Q428" s="691"/>
      <c r="R428" s="106"/>
    </row>
    <row r="429" spans="2:18">
      <c r="B429" s="2"/>
      <c r="C429" s="2"/>
      <c r="D429" s="10" t="s">
        <v>160</v>
      </c>
      <c r="E429" s="11"/>
      <c r="G429" s="550"/>
      <c r="L429" s="11">
        <f t="shared" si="65"/>
        <v>0</v>
      </c>
      <c r="N429" s="624"/>
      <c r="O429" s="625"/>
      <c r="P429" s="625">
        <f t="shared" si="66"/>
        <v>0</v>
      </c>
      <c r="Q429" s="691"/>
      <c r="R429" s="106"/>
    </row>
    <row r="430" spans="2:18" ht="13.5" customHeight="1">
      <c r="B430" s="2"/>
      <c r="C430" s="2"/>
      <c r="D430" s="10" t="s">
        <v>161</v>
      </c>
      <c r="E430" s="11"/>
      <c r="G430" s="550"/>
      <c r="L430" s="11">
        <f t="shared" si="65"/>
        <v>0</v>
      </c>
      <c r="N430" s="624"/>
      <c r="O430" s="625"/>
      <c r="P430" s="625">
        <f t="shared" si="66"/>
        <v>0</v>
      </c>
      <c r="Q430" s="691"/>
      <c r="R430" s="106"/>
    </row>
    <row r="431" spans="2:18" ht="12.75" customHeight="1">
      <c r="B431" s="2"/>
      <c r="C431" s="2"/>
      <c r="D431" s="10" t="s">
        <v>162</v>
      </c>
      <c r="E431" s="11"/>
      <c r="G431" s="550"/>
      <c r="L431" s="11">
        <f>K431+I431+G431</f>
        <v>0</v>
      </c>
      <c r="N431" s="624"/>
      <c r="O431" s="625"/>
      <c r="P431" s="625">
        <f t="shared" si="66"/>
        <v>0</v>
      </c>
      <c r="Q431" s="691"/>
      <c r="R431" s="106"/>
    </row>
    <row r="432" spans="2:18" ht="12.75" customHeight="1">
      <c r="B432" s="2"/>
      <c r="C432" s="2"/>
      <c r="E432" s="11"/>
      <c r="N432" s="624"/>
      <c r="O432" s="625"/>
      <c r="P432" s="625"/>
      <c r="Q432" s="691"/>
      <c r="R432" s="106"/>
    </row>
    <row r="433" spans="2:18" ht="12.75" customHeight="1">
      <c r="B433" s="2"/>
      <c r="C433" s="2" t="s">
        <v>28</v>
      </c>
      <c r="D433" s="13"/>
      <c r="E433" s="11"/>
      <c r="G433" s="14">
        <f>SUM(G423:G432)</f>
        <v>0</v>
      </c>
      <c r="I433" s="14">
        <f>SUM(I423:I432)</f>
        <v>0</v>
      </c>
      <c r="K433" s="14">
        <f>SUM(K423:K432)</f>
        <v>0</v>
      </c>
      <c r="L433" s="14">
        <f>K433+I433+G433</f>
        <v>0</v>
      </c>
      <c r="M433" s="14">
        <f>SUM(L423:L432)</f>
        <v>0</v>
      </c>
      <c r="N433" s="628">
        <f>SUM(N422:N432)</f>
        <v>0</v>
      </c>
      <c r="O433" s="629">
        <f>SUM(O422:O432)</f>
        <v>0</v>
      </c>
      <c r="P433" s="629">
        <f>SUM(P423:P432)</f>
        <v>0</v>
      </c>
      <c r="Q433" s="693"/>
      <c r="R433" s="106"/>
    </row>
    <row r="434" spans="2:18" ht="21.75" customHeight="1">
      <c r="B434" s="2" t="s">
        <v>16</v>
      </c>
      <c r="C434" s="2" t="s">
        <v>688</v>
      </c>
      <c r="E434" s="11"/>
      <c r="N434" s="624"/>
      <c r="O434" s="625"/>
      <c r="P434" s="625"/>
      <c r="Q434" s="691"/>
      <c r="R434" s="516" t="s">
        <v>808</v>
      </c>
    </row>
    <row r="435" spans="2:18" ht="12.75" customHeight="1">
      <c r="B435" s="2"/>
      <c r="C435" s="2"/>
      <c r="D435" s="10" t="s">
        <v>193</v>
      </c>
      <c r="E435" s="11"/>
      <c r="G435" s="11">
        <v>0</v>
      </c>
      <c r="I435" s="11">
        <f>H435*E435</f>
        <v>0</v>
      </c>
      <c r="L435" s="11">
        <f>K435+I435+G435</f>
        <v>0</v>
      </c>
      <c r="N435" s="624"/>
      <c r="O435" s="625"/>
      <c r="P435" s="625">
        <f>SUM(L435-N435-O435)</f>
        <v>0</v>
      </c>
      <c r="Q435" s="691"/>
      <c r="R435" s="106"/>
    </row>
    <row r="436" spans="2:18" ht="12.75" customHeight="1">
      <c r="B436" s="2"/>
      <c r="C436" s="2"/>
      <c r="D436" s="10" t="s">
        <v>341</v>
      </c>
      <c r="E436" s="11"/>
      <c r="G436" s="11">
        <v>0</v>
      </c>
      <c r="I436" s="11">
        <f>H436*E436</f>
        <v>0</v>
      </c>
      <c r="L436" s="11">
        <f>K436+I436+G436</f>
        <v>0</v>
      </c>
      <c r="N436" s="624"/>
      <c r="O436" s="625"/>
      <c r="P436" s="625">
        <f>SUM(L436-N436-O436)</f>
        <v>0</v>
      </c>
      <c r="Q436" s="691"/>
      <c r="R436" s="106"/>
    </row>
    <row r="437" spans="2:18" ht="12.75" customHeight="1">
      <c r="B437" s="2"/>
      <c r="C437" s="2"/>
      <c r="D437" s="10" t="s">
        <v>342</v>
      </c>
      <c r="E437" s="11"/>
      <c r="G437" s="11">
        <v>0</v>
      </c>
      <c r="I437" s="11">
        <f>H437*E437</f>
        <v>0</v>
      </c>
      <c r="L437" s="11">
        <f>K437+I437+G437</f>
        <v>0</v>
      </c>
      <c r="N437" s="624"/>
      <c r="O437" s="625"/>
      <c r="P437" s="625">
        <f>SUM(L437-N437-O437)</f>
        <v>0</v>
      </c>
      <c r="Q437" s="691"/>
      <c r="R437" s="106"/>
    </row>
    <row r="438" spans="2:18" ht="12.75" customHeight="1">
      <c r="B438" s="2"/>
      <c r="C438" s="2"/>
      <c r="E438" s="11"/>
      <c r="N438" s="624"/>
      <c r="O438" s="625"/>
      <c r="P438" s="625"/>
      <c r="Q438" s="691"/>
      <c r="R438" s="106"/>
    </row>
    <row r="439" spans="2:18" ht="12.75" customHeight="1">
      <c r="B439" s="2"/>
      <c r="C439" s="2" t="s">
        <v>28</v>
      </c>
      <c r="D439" s="13"/>
      <c r="E439" s="11"/>
      <c r="G439" s="14">
        <f>SUM(G435:G438)</f>
        <v>0</v>
      </c>
      <c r="I439" s="14">
        <f>SUM(I435:I438)</f>
        <v>0</v>
      </c>
      <c r="K439" s="14">
        <f>SUM(K435:K438)</f>
        <v>0</v>
      </c>
      <c r="L439" s="14">
        <f>K439+I439+G439</f>
        <v>0</v>
      </c>
      <c r="M439" s="14">
        <f>SUM(L435:L438)</f>
        <v>0</v>
      </c>
      <c r="N439" s="628">
        <f>SUM(N435:N438)</f>
        <v>0</v>
      </c>
      <c r="O439" s="629">
        <f>SUM(O435:O438)</f>
        <v>0</v>
      </c>
      <c r="P439" s="629">
        <f>SUM(P435:P438)</f>
        <v>0</v>
      </c>
      <c r="Q439" s="693"/>
      <c r="R439" s="106"/>
    </row>
    <row r="440" spans="2:18" ht="21.75" customHeight="1">
      <c r="B440" s="2" t="s">
        <v>17</v>
      </c>
      <c r="C440" s="2" t="s">
        <v>105</v>
      </c>
      <c r="E440" s="11"/>
      <c r="N440" s="624"/>
      <c r="O440" s="625"/>
      <c r="P440" s="625"/>
      <c r="Q440" s="691"/>
      <c r="R440" s="516" t="s">
        <v>808</v>
      </c>
    </row>
    <row r="441" spans="2:18" ht="12.75" customHeight="1">
      <c r="B441" s="2"/>
      <c r="C441" s="2"/>
      <c r="D441" s="10" t="s">
        <v>163</v>
      </c>
      <c r="E441" s="11"/>
      <c r="G441" s="11">
        <v>0</v>
      </c>
      <c r="I441" s="11">
        <f t="shared" ref="I441:I447" si="67">H441*E441</f>
        <v>0</v>
      </c>
      <c r="L441" s="11">
        <f t="shared" ref="L441:L447" si="68">K441+I441+G441</f>
        <v>0</v>
      </c>
      <c r="N441" s="624"/>
      <c r="O441" s="625"/>
      <c r="P441" s="625">
        <f t="shared" ref="P441:P446" si="69">SUM(L441-N441-O441)</f>
        <v>0</v>
      </c>
      <c r="Q441" s="691"/>
      <c r="R441" s="106"/>
    </row>
    <row r="442" spans="2:18" ht="12.75" customHeight="1">
      <c r="B442" s="2"/>
      <c r="C442" s="2"/>
      <c r="D442" s="10" t="s">
        <v>164</v>
      </c>
      <c r="E442" s="11"/>
      <c r="G442" s="11">
        <v>0</v>
      </c>
      <c r="I442" s="11">
        <f t="shared" si="67"/>
        <v>0</v>
      </c>
      <c r="L442" s="11">
        <f t="shared" si="68"/>
        <v>0</v>
      </c>
      <c r="N442" s="624"/>
      <c r="O442" s="625"/>
      <c r="P442" s="625">
        <f t="shared" si="69"/>
        <v>0</v>
      </c>
      <c r="Q442" s="691"/>
      <c r="R442" s="106"/>
    </row>
    <row r="443" spans="2:18" ht="12.75" customHeight="1">
      <c r="B443" s="2"/>
      <c r="C443" s="2"/>
      <c r="D443" s="10" t="s">
        <v>77</v>
      </c>
      <c r="E443" s="11"/>
      <c r="G443" s="11">
        <v>0</v>
      </c>
      <c r="I443" s="11">
        <f t="shared" si="67"/>
        <v>0</v>
      </c>
      <c r="L443" s="11">
        <f t="shared" si="68"/>
        <v>0</v>
      </c>
      <c r="N443" s="624"/>
      <c r="O443" s="625"/>
      <c r="P443" s="625">
        <f t="shared" si="69"/>
        <v>0</v>
      </c>
      <c r="Q443" s="691"/>
      <c r="R443" s="106"/>
    </row>
    <row r="444" spans="2:18" ht="12.75" customHeight="1">
      <c r="B444" s="2"/>
      <c r="C444" s="2"/>
      <c r="D444" s="10" t="s">
        <v>899</v>
      </c>
      <c r="E444" s="11"/>
      <c r="G444" s="11">
        <v>0</v>
      </c>
      <c r="I444" s="11">
        <f t="shared" si="67"/>
        <v>0</v>
      </c>
      <c r="L444" s="11">
        <f t="shared" si="68"/>
        <v>0</v>
      </c>
      <c r="N444" s="624"/>
      <c r="O444" s="625"/>
      <c r="P444" s="625">
        <f t="shared" si="69"/>
        <v>0</v>
      </c>
      <c r="Q444" s="691"/>
      <c r="R444" s="106"/>
    </row>
    <row r="445" spans="2:18">
      <c r="B445" s="2"/>
      <c r="C445" s="2"/>
      <c r="D445" s="10" t="s">
        <v>1072</v>
      </c>
      <c r="E445" s="11"/>
      <c r="G445" s="11">
        <v>0</v>
      </c>
      <c r="I445" s="11">
        <f t="shared" si="67"/>
        <v>0</v>
      </c>
      <c r="L445" s="11">
        <f t="shared" si="68"/>
        <v>0</v>
      </c>
      <c r="N445" s="624"/>
      <c r="O445" s="625"/>
      <c r="P445" s="625">
        <f t="shared" si="69"/>
        <v>0</v>
      </c>
      <c r="Q445" s="691"/>
      <c r="R445" s="106"/>
    </row>
    <row r="446" spans="2:18" ht="12.75" customHeight="1">
      <c r="B446" s="2"/>
      <c r="C446" s="2"/>
      <c r="D446" s="10" t="s">
        <v>1071</v>
      </c>
      <c r="E446" s="11"/>
      <c r="G446" s="11">
        <v>0</v>
      </c>
      <c r="I446" s="11">
        <f t="shared" si="67"/>
        <v>0</v>
      </c>
      <c r="L446" s="11">
        <f t="shared" si="68"/>
        <v>0</v>
      </c>
      <c r="N446" s="624"/>
      <c r="O446" s="625"/>
      <c r="P446" s="625">
        <f t="shared" si="69"/>
        <v>0</v>
      </c>
      <c r="Q446" s="691"/>
      <c r="R446" s="106"/>
    </row>
    <row r="447" spans="2:18" ht="12.75" customHeight="1">
      <c r="B447" s="2"/>
      <c r="C447" s="2"/>
      <c r="E447" s="11"/>
      <c r="G447" s="11">
        <v>0</v>
      </c>
      <c r="I447" s="11">
        <f t="shared" si="67"/>
        <v>0</v>
      </c>
      <c r="L447" s="11">
        <f t="shared" si="68"/>
        <v>0</v>
      </c>
      <c r="N447" s="624"/>
      <c r="O447" s="625"/>
      <c r="P447" s="625"/>
      <c r="Q447" s="691"/>
      <c r="R447" s="106"/>
    </row>
    <row r="448" spans="2:18" ht="12.75" customHeight="1">
      <c r="B448" s="2"/>
      <c r="C448" s="2" t="s">
        <v>28</v>
      </c>
      <c r="D448" s="13"/>
      <c r="E448" s="11"/>
      <c r="G448" s="14">
        <f>SUM(G441:G447)</f>
        <v>0</v>
      </c>
      <c r="I448" s="14">
        <f>SUM(I441:I447)</f>
        <v>0</v>
      </c>
      <c r="K448" s="14">
        <f>SUM(K441:K447)</f>
        <v>0</v>
      </c>
      <c r="L448" s="14">
        <f>K448+I448+G448</f>
        <v>0</v>
      </c>
      <c r="M448" s="14">
        <f>SUM(L441:L447)</f>
        <v>0</v>
      </c>
      <c r="N448" s="628">
        <f>SUM(N441:N447)</f>
        <v>0</v>
      </c>
      <c r="O448" s="629">
        <f>SUM(O441:O447)</f>
        <v>0</v>
      </c>
      <c r="P448" s="629">
        <f>SUM(P441:P447)</f>
        <v>0</v>
      </c>
      <c r="Q448" s="693"/>
      <c r="R448" s="106"/>
    </row>
    <row r="449" spans="2:18" ht="21.75" customHeight="1">
      <c r="B449" s="2" t="s">
        <v>520</v>
      </c>
      <c r="C449" s="2" t="s">
        <v>650</v>
      </c>
      <c r="E449" s="11"/>
      <c r="I449" s="3"/>
      <c r="N449" s="624"/>
      <c r="O449" s="625"/>
      <c r="P449" s="625"/>
      <c r="Q449" s="691"/>
      <c r="R449" s="516" t="s">
        <v>808</v>
      </c>
    </row>
    <row r="450" spans="2:18" ht="12.75" customHeight="1">
      <c r="B450" s="2"/>
      <c r="C450" s="2"/>
      <c r="D450" s="10" t="s">
        <v>163</v>
      </c>
      <c r="E450" s="11"/>
      <c r="G450" s="11">
        <v>0</v>
      </c>
      <c r="I450" s="11">
        <f>H450*E450</f>
        <v>0</v>
      </c>
      <c r="L450" s="11">
        <f t="shared" ref="L450:L458" si="70">K450+I450+G450</f>
        <v>0</v>
      </c>
      <c r="N450" s="624"/>
      <c r="O450" s="625"/>
      <c r="P450" s="625">
        <f t="shared" ref="P450:P458" si="71">SUM(L450-N450-O450)</f>
        <v>0</v>
      </c>
      <c r="Q450" s="691"/>
      <c r="R450" s="106" t="s">
        <v>388</v>
      </c>
    </row>
    <row r="451" spans="2:18" ht="12.75" customHeight="1">
      <c r="B451" s="2"/>
      <c r="C451" s="2"/>
      <c r="D451" s="10" t="s">
        <v>164</v>
      </c>
      <c r="E451" s="11"/>
      <c r="G451" s="11">
        <v>0</v>
      </c>
      <c r="I451" s="11">
        <f t="shared" ref="I451:I458" si="72">H451*E451</f>
        <v>0</v>
      </c>
      <c r="L451" s="11">
        <f t="shared" si="70"/>
        <v>0</v>
      </c>
      <c r="N451" s="624"/>
      <c r="O451" s="625"/>
      <c r="P451" s="625">
        <f t="shared" si="71"/>
        <v>0</v>
      </c>
      <c r="Q451" s="691"/>
      <c r="R451" s="106"/>
    </row>
    <row r="452" spans="2:18" ht="12.75" customHeight="1">
      <c r="B452" s="2"/>
      <c r="C452" s="2"/>
      <c r="D452" s="10" t="s">
        <v>77</v>
      </c>
      <c r="E452" s="11"/>
      <c r="G452" s="11">
        <v>0</v>
      </c>
      <c r="I452" s="11">
        <f t="shared" si="72"/>
        <v>0</v>
      </c>
      <c r="L452" s="11">
        <f t="shared" si="70"/>
        <v>0</v>
      </c>
      <c r="N452" s="624"/>
      <c r="O452" s="625"/>
      <c r="P452" s="625">
        <f t="shared" si="71"/>
        <v>0</v>
      </c>
      <c r="Q452" s="691"/>
      <c r="R452" s="106"/>
    </row>
    <row r="453" spans="2:18" ht="12.75" customHeight="1">
      <c r="B453" s="2"/>
      <c r="C453" s="2"/>
      <c r="D453" s="10" t="s">
        <v>118</v>
      </c>
      <c r="E453" s="11"/>
      <c r="G453" s="11">
        <v>0</v>
      </c>
      <c r="I453" s="11">
        <f>H453*E453</f>
        <v>0</v>
      </c>
      <c r="L453" s="11">
        <f>K453+I453+G453</f>
        <v>0</v>
      </c>
      <c r="N453" s="624"/>
      <c r="O453" s="625"/>
      <c r="P453" s="625">
        <f t="shared" si="71"/>
        <v>0</v>
      </c>
      <c r="Q453" s="691"/>
      <c r="R453" s="106"/>
    </row>
    <row r="454" spans="2:18" ht="12.75" customHeight="1">
      <c r="B454" s="2"/>
      <c r="C454" s="2"/>
      <c r="D454" s="10" t="s">
        <v>119</v>
      </c>
      <c r="E454" s="11"/>
      <c r="G454" s="11">
        <v>0</v>
      </c>
      <c r="I454" s="11">
        <f>H454*E454</f>
        <v>0</v>
      </c>
      <c r="L454" s="11">
        <f>K454+I454+G454</f>
        <v>0</v>
      </c>
      <c r="N454" s="624"/>
      <c r="O454" s="625"/>
      <c r="P454" s="625">
        <f t="shared" si="71"/>
        <v>0</v>
      </c>
      <c r="Q454" s="691"/>
      <c r="R454" s="106"/>
    </row>
    <row r="455" spans="2:18" ht="12.75" customHeight="1">
      <c r="B455" s="2"/>
      <c r="C455" s="2"/>
      <c r="D455" s="10" t="s">
        <v>117</v>
      </c>
      <c r="E455" s="11"/>
      <c r="G455" s="11">
        <v>0</v>
      </c>
      <c r="I455" s="11">
        <f>H455*E455</f>
        <v>0</v>
      </c>
      <c r="L455" s="11">
        <f>K455+I455+G455</f>
        <v>0</v>
      </c>
      <c r="N455" s="624"/>
      <c r="O455" s="625"/>
      <c r="P455" s="625">
        <f t="shared" si="71"/>
        <v>0</v>
      </c>
      <c r="Q455" s="691"/>
      <c r="R455" s="106"/>
    </row>
    <row r="456" spans="2:18" ht="12.75" customHeight="1">
      <c r="B456" s="2"/>
      <c r="C456" s="2"/>
      <c r="D456" s="10" t="s">
        <v>1069</v>
      </c>
      <c r="E456" s="11"/>
      <c r="G456" s="11">
        <v>0</v>
      </c>
      <c r="I456" s="11">
        <f>H456*E456</f>
        <v>0</v>
      </c>
      <c r="L456" s="11">
        <f>K456+I456+G456</f>
        <v>0</v>
      </c>
      <c r="N456" s="624"/>
      <c r="O456" s="625"/>
      <c r="P456" s="625">
        <f t="shared" si="71"/>
        <v>0</v>
      </c>
      <c r="Q456" s="691"/>
      <c r="R456" s="106"/>
    </row>
    <row r="457" spans="2:18" ht="12.75" customHeight="1">
      <c r="B457" s="2"/>
      <c r="C457" s="2"/>
      <c r="D457" s="10" t="s">
        <v>1070</v>
      </c>
      <c r="E457" s="11"/>
      <c r="G457" s="11">
        <v>0</v>
      </c>
      <c r="I457" s="11">
        <f t="shared" si="72"/>
        <v>0</v>
      </c>
      <c r="L457" s="11">
        <f t="shared" si="70"/>
        <v>0</v>
      </c>
      <c r="N457" s="624"/>
      <c r="O457" s="625"/>
      <c r="P457" s="625">
        <f t="shared" si="71"/>
        <v>0</v>
      </c>
      <c r="Q457" s="691"/>
      <c r="R457" s="106"/>
    </row>
    <row r="458" spans="2:18" ht="12.75" customHeight="1">
      <c r="B458" s="2"/>
      <c r="C458" s="2"/>
      <c r="D458" s="10" t="s">
        <v>1071</v>
      </c>
      <c r="E458" s="11"/>
      <c r="G458" s="11">
        <v>0</v>
      </c>
      <c r="I458" s="11">
        <f t="shared" si="72"/>
        <v>0</v>
      </c>
      <c r="L458" s="11">
        <f t="shared" si="70"/>
        <v>0</v>
      </c>
      <c r="N458" s="624"/>
      <c r="O458" s="625"/>
      <c r="P458" s="625">
        <f t="shared" si="71"/>
        <v>0</v>
      </c>
      <c r="Q458" s="691"/>
      <c r="R458" s="106"/>
    </row>
    <row r="459" spans="2:18" ht="12.75" customHeight="1">
      <c r="B459" s="2"/>
      <c r="C459" s="2"/>
      <c r="E459" s="11"/>
      <c r="N459" s="624"/>
      <c r="O459" s="625"/>
      <c r="P459" s="625"/>
      <c r="Q459" s="691"/>
      <c r="R459" s="106"/>
    </row>
    <row r="460" spans="2:18" ht="12.75" customHeight="1">
      <c r="B460" s="2"/>
      <c r="C460" s="2" t="s">
        <v>28</v>
      </c>
      <c r="D460" s="13"/>
      <c r="E460" s="11"/>
      <c r="G460" s="14">
        <f>SUM(G450:G459)</f>
        <v>0</v>
      </c>
      <c r="I460" s="14">
        <f>SUM(I450:I459)</f>
        <v>0</v>
      </c>
      <c r="K460" s="14">
        <f>SUM(K450:K459)</f>
        <v>0</v>
      </c>
      <c r="L460" s="14">
        <f>K460+I460+G460</f>
        <v>0</v>
      </c>
      <c r="M460" s="14">
        <f>SUM(L450:L459)</f>
        <v>0</v>
      </c>
      <c r="N460" s="628">
        <f>SUM(N449:N459)</f>
        <v>0</v>
      </c>
      <c r="O460" s="629">
        <f>SUM(O450:O459)</f>
        <v>0</v>
      </c>
      <c r="P460" s="629">
        <f>SUM(P450:P459)</f>
        <v>0</v>
      </c>
      <c r="Q460" s="693"/>
      <c r="R460" s="106"/>
    </row>
    <row r="461" spans="2:18" ht="21.75" customHeight="1">
      <c r="B461" s="2" t="s">
        <v>521</v>
      </c>
      <c r="C461" s="2" t="s">
        <v>411</v>
      </c>
      <c r="E461" s="11"/>
      <c r="N461" s="624"/>
      <c r="O461" s="625"/>
      <c r="P461" s="625"/>
      <c r="Q461" s="691"/>
      <c r="R461" s="516" t="s">
        <v>808</v>
      </c>
    </row>
    <row r="462" spans="2:18" ht="12.75" customHeight="1">
      <c r="B462" s="2"/>
      <c r="C462" s="2"/>
      <c r="D462" s="10" t="s">
        <v>343</v>
      </c>
      <c r="E462" s="11"/>
      <c r="G462" s="11">
        <f t="shared" ref="G462:G467" si="73">F462*E462</f>
        <v>0</v>
      </c>
      <c r="I462" s="11">
        <f t="shared" ref="I462:I467" si="74">H462*E462</f>
        <v>0</v>
      </c>
      <c r="K462" s="11">
        <f t="shared" ref="K462:K467" si="75">J462*E462</f>
        <v>0</v>
      </c>
      <c r="L462" s="11">
        <f t="shared" ref="L462:L467" si="76">K462+I462+G462</f>
        <v>0</v>
      </c>
      <c r="N462" s="624"/>
      <c r="O462" s="625"/>
      <c r="P462" s="625">
        <f t="shared" ref="P462:P467" si="77">SUM(L462-N462-O462)</f>
        <v>0</v>
      </c>
      <c r="Q462" s="691"/>
      <c r="R462" s="106" t="s">
        <v>533</v>
      </c>
    </row>
    <row r="463" spans="2:18" ht="12.75" customHeight="1">
      <c r="B463" s="2"/>
      <c r="C463" s="2"/>
      <c r="D463" s="10" t="s">
        <v>344</v>
      </c>
      <c r="E463" s="11"/>
      <c r="G463" s="11">
        <f t="shared" si="73"/>
        <v>0</v>
      </c>
      <c r="I463" s="11">
        <f t="shared" si="74"/>
        <v>0</v>
      </c>
      <c r="K463" s="11">
        <f t="shared" si="75"/>
        <v>0</v>
      </c>
      <c r="L463" s="11">
        <f t="shared" si="76"/>
        <v>0</v>
      </c>
      <c r="N463" s="624"/>
      <c r="O463" s="625"/>
      <c r="P463" s="625">
        <f t="shared" si="77"/>
        <v>0</v>
      </c>
      <c r="Q463" s="691"/>
      <c r="R463" s="106"/>
    </row>
    <row r="464" spans="2:18" ht="12.75" customHeight="1">
      <c r="B464" s="2"/>
      <c r="C464" s="2"/>
      <c r="D464" s="10" t="s">
        <v>345</v>
      </c>
      <c r="E464" s="11"/>
      <c r="G464" s="11">
        <f t="shared" si="73"/>
        <v>0</v>
      </c>
      <c r="I464" s="11">
        <f t="shared" si="74"/>
        <v>0</v>
      </c>
      <c r="K464" s="11">
        <f t="shared" si="75"/>
        <v>0</v>
      </c>
      <c r="L464" s="11">
        <f t="shared" si="76"/>
        <v>0</v>
      </c>
      <c r="N464" s="624"/>
      <c r="O464" s="625"/>
      <c r="P464" s="625">
        <f t="shared" si="77"/>
        <v>0</v>
      </c>
      <c r="Q464" s="691"/>
      <c r="R464" s="106"/>
    </row>
    <row r="465" spans="2:18" ht="12.75" customHeight="1">
      <c r="B465" s="2"/>
      <c r="C465" s="2"/>
      <c r="D465" s="10" t="s">
        <v>346</v>
      </c>
      <c r="E465" s="11"/>
      <c r="G465" s="11">
        <f t="shared" si="73"/>
        <v>0</v>
      </c>
      <c r="I465" s="11">
        <f t="shared" si="74"/>
        <v>0</v>
      </c>
      <c r="K465" s="11">
        <f t="shared" si="75"/>
        <v>0</v>
      </c>
      <c r="L465" s="11">
        <f t="shared" si="76"/>
        <v>0</v>
      </c>
      <c r="N465" s="624"/>
      <c r="O465" s="625"/>
      <c r="P465" s="625">
        <f t="shared" si="77"/>
        <v>0</v>
      </c>
      <c r="Q465" s="691"/>
      <c r="R465" s="106" t="s">
        <v>532</v>
      </c>
    </row>
    <row r="466" spans="2:18" ht="12.75" customHeight="1">
      <c r="B466" s="2"/>
      <c r="C466" s="2"/>
      <c r="D466" s="10" t="s">
        <v>347</v>
      </c>
      <c r="E466" s="11"/>
      <c r="G466" s="11">
        <f t="shared" si="73"/>
        <v>0</v>
      </c>
      <c r="I466" s="11">
        <f t="shared" si="74"/>
        <v>0</v>
      </c>
      <c r="K466" s="11">
        <f t="shared" si="75"/>
        <v>0</v>
      </c>
      <c r="L466" s="11">
        <f t="shared" si="76"/>
        <v>0</v>
      </c>
      <c r="N466" s="624"/>
      <c r="O466" s="625"/>
      <c r="P466" s="625">
        <f t="shared" si="77"/>
        <v>0</v>
      </c>
      <c r="Q466" s="691"/>
      <c r="R466" s="106" t="s">
        <v>532</v>
      </c>
    </row>
    <row r="467" spans="2:18" ht="12.75" customHeight="1">
      <c r="B467" s="2"/>
      <c r="C467" s="2"/>
      <c r="D467" s="10" t="s">
        <v>348</v>
      </c>
      <c r="E467" s="11"/>
      <c r="G467" s="11">
        <f t="shared" si="73"/>
        <v>0</v>
      </c>
      <c r="I467" s="11">
        <f t="shared" si="74"/>
        <v>0</v>
      </c>
      <c r="K467" s="11">
        <f t="shared" si="75"/>
        <v>0</v>
      </c>
      <c r="L467" s="11">
        <f t="shared" si="76"/>
        <v>0</v>
      </c>
      <c r="N467" s="624"/>
      <c r="O467" s="625"/>
      <c r="P467" s="625">
        <f t="shared" si="77"/>
        <v>0</v>
      </c>
      <c r="Q467" s="691"/>
      <c r="R467" s="106"/>
    </row>
    <row r="468" spans="2:18" ht="12.75" customHeight="1">
      <c r="B468" s="2"/>
      <c r="C468" s="2"/>
      <c r="E468" s="11"/>
      <c r="N468" s="624"/>
      <c r="O468" s="625"/>
      <c r="P468" s="625"/>
      <c r="Q468" s="691"/>
      <c r="R468" s="106"/>
    </row>
    <row r="469" spans="2:18" ht="12.75" customHeight="1">
      <c r="B469" s="2"/>
      <c r="C469" s="2" t="s">
        <v>28</v>
      </c>
      <c r="D469" s="13"/>
      <c r="E469" s="11"/>
      <c r="G469" s="14">
        <f>SUM(G462:G468)</f>
        <v>0</v>
      </c>
      <c r="I469" s="14">
        <f>SUM(I462:I468)</f>
        <v>0</v>
      </c>
      <c r="K469" s="14">
        <f>SUM(K462:K468)</f>
        <v>0</v>
      </c>
      <c r="L469" s="14">
        <f>K469+I469+G469</f>
        <v>0</v>
      </c>
      <c r="M469" s="14">
        <f>SUM(L462:L468)</f>
        <v>0</v>
      </c>
      <c r="N469" s="628">
        <f>SUM(N462:N468)</f>
        <v>0</v>
      </c>
      <c r="O469" s="629">
        <f>SUM(O462:O468)</f>
        <v>0</v>
      </c>
      <c r="P469" s="629">
        <f>SUM(P462:P468)</f>
        <v>0</v>
      </c>
      <c r="Q469" s="693"/>
      <c r="R469" s="106"/>
    </row>
    <row r="470" spans="2:18" ht="21.75" customHeight="1">
      <c r="B470" s="2" t="s">
        <v>522</v>
      </c>
      <c r="C470" s="2" t="s">
        <v>240</v>
      </c>
      <c r="E470" s="11"/>
      <c r="N470" s="624"/>
      <c r="O470" s="625"/>
      <c r="P470" s="625"/>
      <c r="Q470" s="691"/>
      <c r="R470" s="516" t="s">
        <v>808</v>
      </c>
    </row>
    <row r="471" spans="2:18" ht="12.75" customHeight="1" thickBot="1">
      <c r="B471" s="2"/>
      <c r="C471" s="2"/>
      <c r="D471" s="10" t="s">
        <v>349</v>
      </c>
      <c r="E471" s="11"/>
      <c r="G471" s="11">
        <f>F471*E471</f>
        <v>0</v>
      </c>
      <c r="I471" s="11">
        <f>H471*E471</f>
        <v>0</v>
      </c>
      <c r="K471" s="11">
        <f>J471*E471</f>
        <v>0</v>
      </c>
      <c r="L471" s="11">
        <f>K471+I471+G471</f>
        <v>0</v>
      </c>
      <c r="N471" s="624"/>
      <c r="O471" s="625"/>
      <c r="P471" s="625">
        <f>SUM(L471-N471-O471)</f>
        <v>0</v>
      </c>
      <c r="Q471" s="691"/>
      <c r="R471" s="106"/>
    </row>
    <row r="472" spans="2:18" ht="12.75" customHeight="1" thickBot="1">
      <c r="B472" s="2"/>
      <c r="C472" s="2"/>
      <c r="D472" s="10" t="s">
        <v>350</v>
      </c>
      <c r="E472" s="11"/>
      <c r="G472" s="11">
        <f>F472*E472</f>
        <v>0</v>
      </c>
      <c r="I472" s="11">
        <f>H472*E472</f>
        <v>0</v>
      </c>
      <c r="K472" s="11">
        <f>J472*E472</f>
        <v>0</v>
      </c>
      <c r="L472" s="11">
        <f>K472+I472+G472</f>
        <v>0</v>
      </c>
      <c r="N472" s="624"/>
      <c r="O472" s="625"/>
      <c r="P472" s="646">
        <f>SUM(L472-N472-O472)</f>
        <v>0</v>
      </c>
      <c r="Q472" s="691"/>
      <c r="R472" s="647" t="s">
        <v>1187</v>
      </c>
    </row>
    <row r="473" spans="2:18" ht="12.75" customHeight="1">
      <c r="B473" s="2"/>
      <c r="C473" s="2"/>
      <c r="D473" s="10" t="s">
        <v>351</v>
      </c>
      <c r="E473" s="11"/>
      <c r="G473" s="11">
        <f>F473*E473</f>
        <v>0</v>
      </c>
      <c r="I473" s="11">
        <f>H473*E473</f>
        <v>0</v>
      </c>
      <c r="K473" s="11">
        <f>J473*E473</f>
        <v>0</v>
      </c>
      <c r="L473" s="11">
        <f>K473+I473+G473</f>
        <v>0</v>
      </c>
      <c r="N473" s="624"/>
      <c r="O473" s="625"/>
      <c r="P473" s="625">
        <f>SUM(L473-N473-O473)</f>
        <v>0</v>
      </c>
      <c r="Q473" s="691"/>
      <c r="R473" s="106"/>
    </row>
    <row r="474" spans="2:18" ht="12.75" customHeight="1">
      <c r="B474" s="2"/>
      <c r="C474" s="2"/>
      <c r="D474" s="10" t="s">
        <v>1047</v>
      </c>
      <c r="E474" s="11"/>
      <c r="G474" s="11">
        <f>F474*E474</f>
        <v>0</v>
      </c>
      <c r="I474" s="11">
        <f>H474*E474</f>
        <v>0</v>
      </c>
      <c r="K474" s="11">
        <f>J474*E474</f>
        <v>0</v>
      </c>
      <c r="L474" s="11">
        <f>K474+I474+G474</f>
        <v>0</v>
      </c>
      <c r="N474" s="624"/>
      <c r="O474" s="625"/>
      <c r="P474" s="625">
        <f>SUM(L474-N474-O474)</f>
        <v>0</v>
      </c>
      <c r="Q474" s="691"/>
      <c r="R474" s="106"/>
    </row>
    <row r="475" spans="2:18" ht="12.75" customHeight="1">
      <c r="B475" s="2"/>
      <c r="C475" s="2"/>
      <c r="E475" s="11"/>
      <c r="N475" s="624"/>
      <c r="O475" s="625"/>
      <c r="P475" s="625"/>
      <c r="Q475" s="691"/>
      <c r="R475" s="106"/>
    </row>
    <row r="476" spans="2:18" ht="12.75" customHeight="1">
      <c r="B476" s="2"/>
      <c r="C476" s="2" t="s">
        <v>28</v>
      </c>
      <c r="D476" s="13"/>
      <c r="E476" s="11"/>
      <c r="G476" s="14">
        <f>SUM(G471:G475)</f>
        <v>0</v>
      </c>
      <c r="I476" s="14">
        <f>SUM(I471:I475)</f>
        <v>0</v>
      </c>
      <c r="K476" s="14">
        <f>SUM(K471:K475)</f>
        <v>0</v>
      </c>
      <c r="L476" s="14">
        <f>K476+I476+G476</f>
        <v>0</v>
      </c>
      <c r="M476" s="14">
        <f>SUM(L471:L475)</f>
        <v>0</v>
      </c>
      <c r="N476" s="628">
        <f>SUM(N471:N475)</f>
        <v>0</v>
      </c>
      <c r="O476" s="629">
        <f>SUM(O471:O475)</f>
        <v>0</v>
      </c>
      <c r="P476" s="629">
        <f>SUM(P471:P475)</f>
        <v>0</v>
      </c>
      <c r="Q476" s="693"/>
      <c r="R476" s="106"/>
    </row>
    <row r="477" spans="2:18" ht="12.75" customHeight="1">
      <c r="B477" s="2"/>
      <c r="C477" s="348" t="s">
        <v>18</v>
      </c>
      <c r="D477" s="163"/>
      <c r="E477" s="11"/>
      <c r="G477" s="319"/>
      <c r="H477" s="320"/>
      <c r="I477" s="319"/>
      <c r="J477" s="320"/>
      <c r="K477" s="319"/>
      <c r="L477" s="349">
        <f>SUM(M423:M476)</f>
        <v>0</v>
      </c>
      <c r="M477" s="3"/>
      <c r="N477" s="630"/>
      <c r="O477" s="631"/>
      <c r="P477" s="631"/>
      <c r="Q477" s="693"/>
      <c r="R477" s="106"/>
    </row>
    <row r="478" spans="2:18" ht="12.75" customHeight="1">
      <c r="B478" s="2"/>
      <c r="C478" s="93"/>
      <c r="D478" s="6"/>
      <c r="E478" s="11"/>
      <c r="L478" s="17"/>
      <c r="M478" s="3"/>
      <c r="N478" s="630"/>
      <c r="O478" s="631"/>
      <c r="P478" s="631"/>
      <c r="Q478" s="693"/>
      <c r="R478" s="106"/>
    </row>
    <row r="479" spans="2:18" ht="21.75" customHeight="1">
      <c r="B479" s="2" t="s">
        <v>19</v>
      </c>
      <c r="C479" s="2" t="s">
        <v>23</v>
      </c>
      <c r="E479" s="11"/>
      <c r="N479" s="624"/>
      <c r="O479" s="625"/>
      <c r="P479" s="625"/>
      <c r="Q479" s="691"/>
      <c r="R479" s="516" t="s">
        <v>595</v>
      </c>
    </row>
    <row r="480" spans="2:18" ht="12.75" customHeight="1">
      <c r="B480" s="2"/>
      <c r="C480" s="2"/>
      <c r="D480" s="10" t="s">
        <v>1135</v>
      </c>
      <c r="E480" s="11"/>
      <c r="G480" s="11">
        <f>F480*E480</f>
        <v>0</v>
      </c>
      <c r="I480" s="11">
        <f>H480*E480</f>
        <v>0</v>
      </c>
      <c r="K480" s="11">
        <f>J480*E480</f>
        <v>0</v>
      </c>
      <c r="L480" s="11">
        <f>K480+I480+G480</f>
        <v>0</v>
      </c>
      <c r="N480" s="624"/>
      <c r="O480" s="625"/>
      <c r="P480" s="625">
        <f>SUM(L480-N480-O480)</f>
        <v>0</v>
      </c>
      <c r="Q480" s="691"/>
      <c r="R480" s="106"/>
    </row>
    <row r="481" spans="1:18" ht="12.75" customHeight="1">
      <c r="B481" s="2"/>
      <c r="C481" s="2"/>
      <c r="D481" s="10" t="s">
        <v>9</v>
      </c>
      <c r="E481" s="11"/>
      <c r="G481" s="11">
        <f>F481*E481</f>
        <v>0</v>
      </c>
      <c r="I481" s="11">
        <f>H481*E481</f>
        <v>0</v>
      </c>
      <c r="K481" s="11">
        <f>J481*E481</f>
        <v>0</v>
      </c>
      <c r="L481" s="11">
        <f>K481+I481+G481</f>
        <v>0</v>
      </c>
      <c r="N481" s="624"/>
      <c r="O481" s="625"/>
      <c r="P481" s="625">
        <f>SUM(L481-N481-O481)</f>
        <v>0</v>
      </c>
      <c r="Q481" s="691"/>
      <c r="R481" s="106"/>
    </row>
    <row r="482" spans="1:18" ht="12.75" customHeight="1">
      <c r="B482" s="2"/>
      <c r="C482" s="2"/>
      <c r="D482" s="10" t="s">
        <v>1136</v>
      </c>
      <c r="E482" s="11"/>
      <c r="G482" s="11">
        <f>F482*E482</f>
        <v>0</v>
      </c>
      <c r="I482" s="11">
        <f>H482*E482</f>
        <v>0</v>
      </c>
      <c r="K482" s="11">
        <f>J482*E482</f>
        <v>0</v>
      </c>
      <c r="L482" s="11">
        <f>K482+I482+G482</f>
        <v>0</v>
      </c>
      <c r="N482" s="624"/>
      <c r="O482" s="625"/>
      <c r="P482" s="625">
        <f>SUM(L482-N482-O482)</f>
        <v>0</v>
      </c>
      <c r="Q482" s="691"/>
      <c r="R482" s="106"/>
    </row>
    <row r="483" spans="1:18" ht="12.75" customHeight="1">
      <c r="B483" s="2"/>
      <c r="C483" s="2"/>
      <c r="D483" s="10" t="s">
        <v>1047</v>
      </c>
      <c r="E483" s="11"/>
      <c r="G483" s="11">
        <f>F483*E483</f>
        <v>0</v>
      </c>
      <c r="I483" s="11">
        <f>H483*E483</f>
        <v>0</v>
      </c>
      <c r="K483" s="11">
        <f>J483*E483</f>
        <v>0</v>
      </c>
      <c r="L483" s="11">
        <f>K483+I483+G483</f>
        <v>0</v>
      </c>
      <c r="N483" s="624"/>
      <c r="O483" s="625"/>
      <c r="P483" s="625">
        <f>SUM(L483-N483-O483)</f>
        <v>0</v>
      </c>
      <c r="Q483" s="691"/>
      <c r="R483" s="106"/>
    </row>
    <row r="484" spans="1:18" ht="12.75" customHeight="1">
      <c r="B484" s="2"/>
      <c r="C484" s="2"/>
      <c r="E484" s="11"/>
      <c r="N484" s="624"/>
      <c r="O484" s="625"/>
      <c r="P484" s="625"/>
      <c r="Q484" s="691"/>
      <c r="R484" s="106"/>
    </row>
    <row r="485" spans="1:18" ht="12.75" customHeight="1">
      <c r="B485" s="2"/>
      <c r="C485" s="2" t="s">
        <v>473</v>
      </c>
      <c r="D485" s="13"/>
      <c r="E485" s="11"/>
      <c r="G485" s="14">
        <f>SUM(G479:G484)</f>
        <v>0</v>
      </c>
      <c r="I485" s="14">
        <f>SUM(I479:I484)</f>
        <v>0</v>
      </c>
      <c r="K485" s="14">
        <f>SUM(K479:K484)</f>
        <v>0</v>
      </c>
      <c r="L485" s="14">
        <f>K485+I485+G485</f>
        <v>0</v>
      </c>
      <c r="M485" s="14">
        <f>SUM(L479:L484)</f>
        <v>0</v>
      </c>
      <c r="N485" s="628">
        <f>SUM(N480:N484)</f>
        <v>0</v>
      </c>
      <c r="O485" s="629">
        <f>SUM(O480:O484)</f>
        <v>0</v>
      </c>
      <c r="P485" s="629">
        <f>SUM(P480:P484)</f>
        <v>0</v>
      </c>
      <c r="Q485" s="693"/>
      <c r="R485" s="106"/>
    </row>
    <row r="486" spans="1:18" ht="21.75" customHeight="1">
      <c r="B486" s="2" t="s">
        <v>474</v>
      </c>
      <c r="C486" s="2" t="s">
        <v>314</v>
      </c>
      <c r="E486" s="11"/>
      <c r="N486" s="624"/>
      <c r="O486" s="625"/>
      <c r="P486" s="625"/>
      <c r="Q486" s="691"/>
      <c r="R486" s="523" t="s">
        <v>185</v>
      </c>
    </row>
    <row r="487" spans="1:18" ht="12.75" customHeight="1">
      <c r="B487" s="2"/>
      <c r="C487" s="2" t="s">
        <v>584</v>
      </c>
      <c r="E487" s="11"/>
      <c r="N487" s="624"/>
      <c r="O487" s="625"/>
      <c r="P487" s="625"/>
      <c r="Q487" s="691"/>
      <c r="R487" s="105" t="s">
        <v>49</v>
      </c>
    </row>
    <row r="488" spans="1:18">
      <c r="B488" s="2"/>
      <c r="C488" s="2"/>
      <c r="D488" s="10" t="s">
        <v>617</v>
      </c>
      <c r="E488" s="11"/>
      <c r="G488" s="11">
        <f>F488*E488</f>
        <v>0</v>
      </c>
      <c r="I488" s="11">
        <f>H488*E488</f>
        <v>0</v>
      </c>
      <c r="K488" s="11">
        <f>J488*E488</f>
        <v>0</v>
      </c>
      <c r="L488" s="11">
        <f>K488+I488+G488</f>
        <v>0</v>
      </c>
      <c r="N488" s="624"/>
      <c r="O488" s="625"/>
      <c r="P488" s="625">
        <f>SUM(L488-N488-O488)</f>
        <v>0</v>
      </c>
      <c r="Q488" s="691"/>
      <c r="R488" s="1113" t="s">
        <v>891</v>
      </c>
    </row>
    <row r="489" spans="1:18" ht="12.75" customHeight="1">
      <c r="B489" s="2"/>
      <c r="C489" s="2"/>
      <c r="D489" s="10" t="s">
        <v>613</v>
      </c>
      <c r="E489" s="11"/>
      <c r="G489" s="11">
        <f>F489*E489</f>
        <v>0</v>
      </c>
      <c r="I489" s="11">
        <f>H489*E489</f>
        <v>0</v>
      </c>
      <c r="K489" s="11">
        <f>J489*E489</f>
        <v>0</v>
      </c>
      <c r="L489" s="11">
        <f>K489+I489+G489</f>
        <v>0</v>
      </c>
      <c r="N489" s="624"/>
      <c r="O489" s="625"/>
      <c r="P489" s="625">
        <f>SUM(L489-N489-O489)</f>
        <v>0</v>
      </c>
      <c r="Q489" s="691"/>
      <c r="R489" s="1114"/>
    </row>
    <row r="490" spans="1:18" ht="12.75" customHeight="1">
      <c r="B490" s="2"/>
      <c r="C490" s="2"/>
      <c r="D490" s="10" t="s">
        <v>1110</v>
      </c>
      <c r="E490" s="11"/>
      <c r="G490" s="11">
        <f>F490*E490</f>
        <v>0</v>
      </c>
      <c r="I490" s="11">
        <f>H490*E490</f>
        <v>0</v>
      </c>
      <c r="K490" s="11">
        <f>J490*E490</f>
        <v>0</v>
      </c>
      <c r="L490" s="11">
        <f>K490+I490+G490</f>
        <v>0</v>
      </c>
      <c r="N490" s="624"/>
      <c r="O490" s="625"/>
      <c r="P490" s="625">
        <f>SUM(L490-N490-O490)</f>
        <v>0</v>
      </c>
      <c r="Q490" s="691"/>
      <c r="R490" s="1114"/>
    </row>
    <row r="491" spans="1:18" ht="12.75" customHeight="1">
      <c r="B491" s="2"/>
      <c r="C491" s="2" t="s">
        <v>1191</v>
      </c>
      <c r="D491" s="382"/>
      <c r="E491" s="11"/>
      <c r="N491" s="624"/>
      <c r="O491" s="625"/>
      <c r="P491" s="625"/>
      <c r="Q491" s="691"/>
      <c r="R491" s="1114"/>
    </row>
    <row r="492" spans="1:18" ht="12.75" customHeight="1">
      <c r="B492" s="2"/>
      <c r="C492" s="10" t="s">
        <v>1192</v>
      </c>
      <c r="D492" s="382" t="s">
        <v>1195</v>
      </c>
      <c r="E492" s="11"/>
      <c r="G492" s="11">
        <f>F492*E492</f>
        <v>0</v>
      </c>
      <c r="I492" s="11">
        <f>H492*E492</f>
        <v>0</v>
      </c>
      <c r="K492" s="11">
        <f>J492*E492</f>
        <v>0</v>
      </c>
      <c r="L492" s="11">
        <f>K492+I492+G492</f>
        <v>0</v>
      </c>
      <c r="N492" s="624"/>
      <c r="O492" s="625">
        <f>L492</f>
        <v>0</v>
      </c>
      <c r="P492" s="625">
        <f>SUM(L492-N492-O492)</f>
        <v>0</v>
      </c>
      <c r="Q492" s="691"/>
      <c r="R492" s="1114"/>
    </row>
    <row r="493" spans="1:18" ht="12.75" customHeight="1">
      <c r="B493" s="2"/>
      <c r="C493" s="10" t="s">
        <v>1193</v>
      </c>
      <c r="D493" s="382" t="s">
        <v>1196</v>
      </c>
      <c r="E493" s="11"/>
      <c r="G493" s="11">
        <f>F493*E493</f>
        <v>0</v>
      </c>
      <c r="I493" s="11">
        <f>H493*E493</f>
        <v>0</v>
      </c>
      <c r="K493" s="11">
        <f>J493*E493</f>
        <v>0</v>
      </c>
      <c r="L493" s="11">
        <f>K493+I493+G493</f>
        <v>0</v>
      </c>
      <c r="N493" s="624"/>
      <c r="O493" s="625"/>
      <c r="P493" s="625">
        <f>SUM(L493-N493-O493)</f>
        <v>0</v>
      </c>
      <c r="Q493" s="691"/>
      <c r="R493" s="1114"/>
    </row>
    <row r="494" spans="1:18" ht="12.75" customHeight="1">
      <c r="B494" s="2"/>
      <c r="C494" s="10" t="s">
        <v>1194</v>
      </c>
      <c r="D494" s="382" t="s">
        <v>613</v>
      </c>
      <c r="E494" s="11"/>
      <c r="G494" s="11">
        <f>F494*E494</f>
        <v>0</v>
      </c>
      <c r="I494" s="11">
        <f>H494*E494</f>
        <v>0</v>
      </c>
      <c r="K494" s="11">
        <f>J494*E494</f>
        <v>0</v>
      </c>
      <c r="L494" s="11">
        <f>K494+I494+G494</f>
        <v>0</v>
      </c>
      <c r="N494" s="624"/>
      <c r="O494" s="625">
        <f>L494</f>
        <v>0</v>
      </c>
      <c r="P494" s="625">
        <f>SUM(L494-N494-O494)</f>
        <v>0</v>
      </c>
      <c r="Q494" s="691"/>
      <c r="R494" s="1114"/>
    </row>
    <row r="495" spans="1:18" ht="12.75" customHeight="1">
      <c r="A495" s="27" t="s">
        <v>642</v>
      </c>
      <c r="B495" s="2"/>
      <c r="C495" s="2" t="s">
        <v>1197</v>
      </c>
      <c r="E495" s="11"/>
      <c r="N495" s="624"/>
      <c r="O495" s="625"/>
      <c r="P495" s="625"/>
      <c r="Q495" s="691"/>
      <c r="R495" s="1114"/>
    </row>
    <row r="496" spans="1:18" ht="12.75" customHeight="1">
      <c r="B496" s="2"/>
      <c r="C496" s="10" t="s">
        <v>1192</v>
      </c>
      <c r="D496" s="382" t="s">
        <v>1195</v>
      </c>
      <c r="E496" s="11"/>
      <c r="G496" s="11">
        <f t="shared" ref="G496:G502" si="78">F496*E496</f>
        <v>0</v>
      </c>
      <c r="I496" s="11">
        <f t="shared" ref="I496:I502" si="79">H496*E496</f>
        <v>0</v>
      </c>
      <c r="K496" s="11">
        <f t="shared" ref="K496:K502" si="80">J496*E496</f>
        <v>0</v>
      </c>
      <c r="L496" s="11">
        <f t="shared" ref="L496:L502" si="81">K496+I496+G496</f>
        <v>0</v>
      </c>
      <c r="N496" s="624"/>
      <c r="O496" s="625"/>
      <c r="P496" s="625">
        <f t="shared" ref="P496:P502" si="82">SUM(L496-N496-O496)</f>
        <v>0</v>
      </c>
      <c r="Q496" s="691"/>
      <c r="R496" s="525"/>
    </row>
    <row r="497" spans="1:18" ht="12.75" customHeight="1">
      <c r="B497" s="2"/>
      <c r="C497" s="10" t="s">
        <v>1193</v>
      </c>
      <c r="D497" s="382" t="s">
        <v>1196</v>
      </c>
      <c r="E497" s="11"/>
      <c r="G497" s="11">
        <f t="shared" si="78"/>
        <v>0</v>
      </c>
      <c r="I497" s="11">
        <f t="shared" si="79"/>
        <v>0</v>
      </c>
      <c r="K497" s="11">
        <f t="shared" si="80"/>
        <v>0</v>
      </c>
      <c r="L497" s="11">
        <f t="shared" si="81"/>
        <v>0</v>
      </c>
      <c r="N497" s="624"/>
      <c r="O497" s="625"/>
      <c r="P497" s="625">
        <f t="shared" si="82"/>
        <v>0</v>
      </c>
      <c r="Q497" s="691"/>
      <c r="R497" s="452"/>
    </row>
    <row r="498" spans="1:18" ht="12.75" customHeight="1">
      <c r="B498" s="2"/>
      <c r="C498" s="2"/>
      <c r="D498" s="10" t="s">
        <v>368</v>
      </c>
      <c r="E498" s="11"/>
      <c r="G498" s="11">
        <f t="shared" si="78"/>
        <v>0</v>
      </c>
      <c r="I498" s="11">
        <f t="shared" si="79"/>
        <v>0</v>
      </c>
      <c r="K498" s="11">
        <f t="shared" si="80"/>
        <v>0</v>
      </c>
      <c r="L498" s="11">
        <f t="shared" si="81"/>
        <v>0</v>
      </c>
      <c r="N498" s="624"/>
      <c r="O498" s="625"/>
      <c r="P498" s="625">
        <f t="shared" si="82"/>
        <v>0</v>
      </c>
      <c r="Q498" s="691"/>
      <c r="R498" s="108"/>
    </row>
    <row r="499" spans="1:18" ht="12.75" customHeight="1">
      <c r="B499" s="2"/>
      <c r="C499" s="2"/>
      <c r="D499" s="10" t="s">
        <v>614</v>
      </c>
      <c r="E499" s="11"/>
      <c r="G499" s="11">
        <f t="shared" si="78"/>
        <v>0</v>
      </c>
      <c r="I499" s="11">
        <f t="shared" si="79"/>
        <v>0</v>
      </c>
      <c r="K499" s="11">
        <f t="shared" si="80"/>
        <v>0</v>
      </c>
      <c r="L499" s="11">
        <f t="shared" si="81"/>
        <v>0</v>
      </c>
      <c r="N499" s="624"/>
      <c r="O499" s="625"/>
      <c r="P499" s="625">
        <f t="shared" si="82"/>
        <v>0</v>
      </c>
      <c r="Q499" s="691"/>
      <c r="R499" s="561" t="s">
        <v>852</v>
      </c>
    </row>
    <row r="500" spans="1:18" ht="12.75" customHeight="1">
      <c r="B500" s="2"/>
      <c r="C500" s="2"/>
      <c r="D500" s="10" t="s">
        <v>615</v>
      </c>
      <c r="E500" s="11"/>
      <c r="G500" s="11">
        <f t="shared" si="78"/>
        <v>0</v>
      </c>
      <c r="I500" s="11">
        <f t="shared" si="79"/>
        <v>0</v>
      </c>
      <c r="K500" s="11">
        <f t="shared" si="80"/>
        <v>0</v>
      </c>
      <c r="L500" s="11">
        <f t="shared" si="81"/>
        <v>0</v>
      </c>
      <c r="N500" s="624"/>
      <c r="O500" s="625"/>
      <c r="P500" s="625">
        <f t="shared" si="82"/>
        <v>0</v>
      </c>
      <c r="Q500" s="691"/>
      <c r="R500" s="106"/>
    </row>
    <row r="501" spans="1:18" ht="12.75" customHeight="1">
      <c r="B501" s="2"/>
      <c r="C501" s="2"/>
      <c r="D501" s="10" t="s">
        <v>616</v>
      </c>
      <c r="E501" s="11"/>
      <c r="G501" s="11">
        <f t="shared" si="78"/>
        <v>0</v>
      </c>
      <c r="I501" s="11">
        <f t="shared" si="79"/>
        <v>0</v>
      </c>
      <c r="K501" s="11">
        <f t="shared" si="80"/>
        <v>0</v>
      </c>
      <c r="L501" s="11">
        <f t="shared" si="81"/>
        <v>0</v>
      </c>
      <c r="N501" s="624"/>
      <c r="O501" s="625"/>
      <c r="P501" s="625">
        <f t="shared" si="82"/>
        <v>0</v>
      </c>
      <c r="Q501" s="691"/>
      <c r="R501" s="106"/>
    </row>
    <row r="502" spans="1:18" ht="12.75" customHeight="1">
      <c r="B502" s="2"/>
      <c r="C502" s="2"/>
      <c r="D502" s="10" t="s">
        <v>1110</v>
      </c>
      <c r="E502" s="11"/>
      <c r="G502" s="11">
        <f t="shared" si="78"/>
        <v>0</v>
      </c>
      <c r="I502" s="11">
        <f t="shared" si="79"/>
        <v>0</v>
      </c>
      <c r="K502" s="11">
        <f t="shared" si="80"/>
        <v>0</v>
      </c>
      <c r="L502" s="11">
        <f t="shared" si="81"/>
        <v>0</v>
      </c>
      <c r="N502" s="624"/>
      <c r="O502" s="625"/>
      <c r="P502" s="625">
        <f t="shared" si="82"/>
        <v>0</v>
      </c>
      <c r="Q502" s="691"/>
      <c r="R502" s="106"/>
    </row>
    <row r="503" spans="1:18" ht="12.75" customHeight="1">
      <c r="A503" s="27" t="s">
        <v>642</v>
      </c>
      <c r="B503" s="2"/>
      <c r="C503" s="2" t="s">
        <v>1198</v>
      </c>
      <c r="E503" s="11"/>
      <c r="N503" s="624"/>
      <c r="O503" s="625"/>
      <c r="P503" s="625"/>
      <c r="Q503" s="691"/>
      <c r="R503" s="106"/>
    </row>
    <row r="504" spans="1:18" ht="12.75" customHeight="1">
      <c r="B504" s="2"/>
      <c r="C504" s="10" t="s">
        <v>1192</v>
      </c>
      <c r="D504" s="382" t="s">
        <v>1195</v>
      </c>
      <c r="E504" s="11"/>
      <c r="G504" s="11">
        <f>F504*E504</f>
        <v>0</v>
      </c>
      <c r="I504" s="11">
        <f>H504*E504</f>
        <v>0</v>
      </c>
      <c r="K504" s="11">
        <f>J504*E504</f>
        <v>0</v>
      </c>
      <c r="L504" s="11">
        <f>K504+I504+G504</f>
        <v>0</v>
      </c>
      <c r="N504" s="624"/>
      <c r="O504" s="625">
        <f>L504</f>
        <v>0</v>
      </c>
      <c r="P504" s="625">
        <f>SUM(L504-N504-O504)</f>
        <v>0</v>
      </c>
      <c r="Q504" s="691"/>
      <c r="R504" s="525"/>
    </row>
    <row r="505" spans="1:18" ht="12.75" customHeight="1">
      <c r="B505" s="2"/>
      <c r="C505" s="10" t="s">
        <v>1193</v>
      </c>
      <c r="D505" s="382" t="s">
        <v>1196</v>
      </c>
      <c r="E505" s="11"/>
      <c r="G505" s="11">
        <f>F505*E505</f>
        <v>0</v>
      </c>
      <c r="I505" s="11">
        <f>H505*E505</f>
        <v>0</v>
      </c>
      <c r="K505" s="11">
        <f>J505*E505</f>
        <v>0</v>
      </c>
      <c r="L505" s="11">
        <f>K505+I505+G505</f>
        <v>0</v>
      </c>
      <c r="N505" s="624"/>
      <c r="O505" s="625">
        <f>L505</f>
        <v>0</v>
      </c>
      <c r="P505" s="625">
        <f>SUM(L505-N505-O505)</f>
        <v>0</v>
      </c>
      <c r="Q505" s="691"/>
      <c r="R505" s="452"/>
    </row>
    <row r="506" spans="1:18" ht="12.75" customHeight="1">
      <c r="B506" s="2"/>
      <c r="C506" s="2"/>
      <c r="D506" s="10" t="s">
        <v>368</v>
      </c>
      <c r="E506" s="11"/>
      <c r="G506" s="11">
        <f>F506*E506</f>
        <v>0</v>
      </c>
      <c r="I506" s="11">
        <f>H506*E506</f>
        <v>0</v>
      </c>
      <c r="K506" s="11">
        <f>J506*E506</f>
        <v>0</v>
      </c>
      <c r="L506" s="11">
        <f>K506+I506+G506</f>
        <v>0</v>
      </c>
      <c r="N506" s="624"/>
      <c r="O506" s="625">
        <f>L506</f>
        <v>0</v>
      </c>
      <c r="P506" s="625">
        <f>SUM(L506-N506-O506)</f>
        <v>0</v>
      </c>
      <c r="Q506" s="691"/>
      <c r="R506" s="108"/>
    </row>
    <row r="507" spans="1:18" ht="12" customHeight="1">
      <c r="B507" s="2"/>
      <c r="C507" s="2" t="s">
        <v>1113</v>
      </c>
      <c r="E507" s="11"/>
      <c r="N507" s="624"/>
      <c r="O507" s="625"/>
      <c r="P507" s="625"/>
      <c r="Q507" s="691"/>
      <c r="R507" s="106"/>
    </row>
    <row r="508" spans="1:18" ht="12.75" customHeight="1">
      <c r="B508" s="2"/>
      <c r="C508" s="2"/>
      <c r="D508" s="10" t="s">
        <v>135</v>
      </c>
      <c r="E508" s="11"/>
      <c r="G508" s="11">
        <f>F508*E508</f>
        <v>0</v>
      </c>
      <c r="I508" s="11">
        <f>H508*E508</f>
        <v>0</v>
      </c>
      <c r="K508" s="11">
        <f>J508*E508</f>
        <v>0</v>
      </c>
      <c r="L508" s="11">
        <f>K508+I508+G508</f>
        <v>0</v>
      </c>
      <c r="N508" s="624"/>
      <c r="O508" s="625"/>
      <c r="P508" s="625">
        <f>SUM(L508-N508-O508)</f>
        <v>0</v>
      </c>
      <c r="Q508" s="691"/>
      <c r="R508" s="106"/>
    </row>
    <row r="509" spans="1:18" ht="12.75" customHeight="1">
      <c r="B509" s="2"/>
      <c r="C509" s="2"/>
      <c r="D509" s="10" t="s">
        <v>613</v>
      </c>
      <c r="E509" s="11"/>
      <c r="G509" s="11">
        <f>F509*E509</f>
        <v>0</v>
      </c>
      <c r="I509" s="11">
        <f>H509*E509</f>
        <v>0</v>
      </c>
      <c r="K509" s="11">
        <f>J509*E509</f>
        <v>0</v>
      </c>
      <c r="L509" s="11">
        <f>K509+I509+G509</f>
        <v>0</v>
      </c>
      <c r="N509" s="624"/>
      <c r="O509" s="625"/>
      <c r="P509" s="625">
        <f>SUM(L509-N509-O509)</f>
        <v>0</v>
      </c>
      <c r="Q509" s="691"/>
      <c r="R509" s="106"/>
    </row>
    <row r="510" spans="1:18" ht="12.75" customHeight="1">
      <c r="B510" s="2"/>
      <c r="C510" s="2"/>
      <c r="D510" s="10" t="s">
        <v>614</v>
      </c>
      <c r="E510" s="11"/>
      <c r="G510" s="11">
        <f>F510*E510</f>
        <v>0</v>
      </c>
      <c r="I510" s="11">
        <f>H510*E510</f>
        <v>0</v>
      </c>
      <c r="K510" s="11">
        <f>J510*E510</f>
        <v>0</v>
      </c>
      <c r="L510" s="11">
        <f>K510+I510+G510</f>
        <v>0</v>
      </c>
      <c r="N510" s="624"/>
      <c r="O510" s="625"/>
      <c r="P510" s="625">
        <f>SUM(L510-N510-O510)</f>
        <v>0</v>
      </c>
      <c r="Q510" s="691"/>
      <c r="R510" s="106"/>
    </row>
    <row r="511" spans="1:18" ht="12" customHeight="1">
      <c r="B511" s="2"/>
      <c r="C511" s="2"/>
      <c r="D511" s="10" t="s">
        <v>615</v>
      </c>
      <c r="E511" s="11"/>
      <c r="G511" s="11">
        <f>F511*E511</f>
        <v>0</v>
      </c>
      <c r="I511" s="11">
        <f>H511*E511</f>
        <v>0</v>
      </c>
      <c r="K511" s="11">
        <f>J511*E511</f>
        <v>0</v>
      </c>
      <c r="L511" s="11">
        <f>K511+I511+G511</f>
        <v>0</v>
      </c>
      <c r="N511" s="624"/>
      <c r="O511" s="625"/>
      <c r="P511" s="625">
        <f>SUM(L511-N511-O511)</f>
        <v>0</v>
      </c>
      <c r="Q511" s="691"/>
      <c r="R511" s="105" t="s">
        <v>1249</v>
      </c>
    </row>
    <row r="512" spans="1:18" ht="12" customHeight="1">
      <c r="B512" s="2"/>
      <c r="C512" s="2" t="s">
        <v>853</v>
      </c>
      <c r="E512" s="11"/>
      <c r="N512" s="624"/>
      <c r="O512" s="625"/>
      <c r="P512" s="625"/>
      <c r="Q512" s="691"/>
      <c r="R512" s="105"/>
    </row>
    <row r="513" spans="2:18" ht="12" customHeight="1">
      <c r="B513" s="2"/>
      <c r="C513" s="2"/>
      <c r="D513" s="10" t="s">
        <v>135</v>
      </c>
      <c r="E513" s="11"/>
      <c r="G513" s="11">
        <f>F513*E513</f>
        <v>0</v>
      </c>
      <c r="I513" s="11">
        <f>H513*E513</f>
        <v>0</v>
      </c>
      <c r="K513" s="11">
        <f>J513*E513</f>
        <v>0</v>
      </c>
      <c r="L513" s="11">
        <f>K513+I513+G513</f>
        <v>0</v>
      </c>
      <c r="N513" s="624"/>
      <c r="O513" s="625"/>
      <c r="P513" s="625">
        <f>SUM(L513-N513-O513)</f>
        <v>0</v>
      </c>
      <c r="Q513" s="691"/>
      <c r="R513" s="562" t="s">
        <v>724</v>
      </c>
    </row>
    <row r="514" spans="2:18" ht="12" customHeight="1">
      <c r="B514" s="2"/>
      <c r="C514" s="2"/>
      <c r="D514" s="10" t="s">
        <v>613</v>
      </c>
      <c r="E514" s="11"/>
      <c r="G514" s="11">
        <f>F514*E514</f>
        <v>0</v>
      </c>
      <c r="I514" s="11">
        <f>H514*E514</f>
        <v>0</v>
      </c>
      <c r="K514" s="11">
        <f>J514*E514</f>
        <v>0</v>
      </c>
      <c r="L514" s="11">
        <f>K514+I514+G514</f>
        <v>0</v>
      </c>
      <c r="N514" s="624"/>
      <c r="O514" s="625"/>
      <c r="P514" s="625">
        <f>SUM(L514-N514-O514)</f>
        <v>0</v>
      </c>
      <c r="Q514" s="691"/>
      <c r="R514" s="105"/>
    </row>
    <row r="515" spans="2:18" ht="12" customHeight="1">
      <c r="B515" s="2"/>
      <c r="C515" s="2" t="s">
        <v>857</v>
      </c>
      <c r="E515" s="11"/>
      <c r="N515" s="624"/>
      <c r="O515" s="625"/>
      <c r="P515" s="625"/>
      <c r="Q515" s="691"/>
      <c r="R515" s="461" t="s">
        <v>583</v>
      </c>
    </row>
    <row r="516" spans="2:18" ht="12" customHeight="1">
      <c r="B516" s="2"/>
      <c r="C516" s="2"/>
      <c r="D516" s="10" t="s">
        <v>617</v>
      </c>
      <c r="E516" s="11"/>
      <c r="G516" s="11">
        <f>F516*E516</f>
        <v>0</v>
      </c>
      <c r="I516" s="11">
        <f>H516*E516</f>
        <v>0</v>
      </c>
      <c r="K516" s="11">
        <f>J516*E516</f>
        <v>0</v>
      </c>
      <c r="L516" s="11">
        <f>K516+I516+G516</f>
        <v>0</v>
      </c>
      <c r="N516" s="624"/>
      <c r="O516" s="625">
        <f>L516</f>
        <v>0</v>
      </c>
      <c r="P516" s="625">
        <f>SUM(L516-N516-O516)</f>
        <v>0</v>
      </c>
      <c r="Q516" s="691"/>
      <c r="R516" s="525" t="s">
        <v>721</v>
      </c>
    </row>
    <row r="517" spans="2:18" ht="12" customHeight="1">
      <c r="B517" s="2"/>
      <c r="C517" s="2"/>
      <c r="D517" s="10" t="s">
        <v>613</v>
      </c>
      <c r="E517" s="11"/>
      <c r="G517" s="11">
        <f>F517*E517</f>
        <v>0</v>
      </c>
      <c r="I517" s="11">
        <f>H517*E517</f>
        <v>0</v>
      </c>
      <c r="K517" s="11">
        <f>J517*E517</f>
        <v>0</v>
      </c>
      <c r="L517" s="11">
        <f>K517+I517+G517</f>
        <v>0</v>
      </c>
      <c r="N517" s="624"/>
      <c r="O517" s="625">
        <f>L517</f>
        <v>0</v>
      </c>
      <c r="P517" s="625">
        <f>SUM(L517-N517-O517)</f>
        <v>0</v>
      </c>
      <c r="Q517" s="691"/>
      <c r="R517" s="105"/>
    </row>
    <row r="518" spans="2:18" ht="12" customHeight="1">
      <c r="B518" s="2"/>
      <c r="C518" s="2" t="s">
        <v>726</v>
      </c>
      <c r="E518" s="11"/>
      <c r="N518" s="624"/>
      <c r="O518" s="625"/>
      <c r="P518" s="625"/>
      <c r="Q518" s="691"/>
      <c r="R518" s="106"/>
    </row>
    <row r="519" spans="2:18" ht="12" customHeight="1">
      <c r="B519" s="2"/>
      <c r="C519" s="2"/>
      <c r="D519" s="10" t="s">
        <v>616</v>
      </c>
      <c r="E519" s="11"/>
      <c r="G519" s="11">
        <f t="shared" ref="G519:G529" si="83">F519*E519</f>
        <v>0</v>
      </c>
      <c r="I519" s="11">
        <f t="shared" ref="I519:I529" si="84">H519*E519</f>
        <v>0</v>
      </c>
      <c r="K519" s="11">
        <f t="shared" ref="K519:K529" si="85">J519*E519</f>
        <v>0</v>
      </c>
      <c r="L519" s="11">
        <f t="shared" ref="L519:L529" si="86">K519+I519+G519</f>
        <v>0</v>
      </c>
      <c r="N519" s="624"/>
      <c r="O519" s="625"/>
      <c r="P519" s="625">
        <f t="shared" ref="P519:P529" si="87">SUM(L519-N519-O519)</f>
        <v>0</v>
      </c>
      <c r="Q519" s="691"/>
      <c r="R519" s="105" t="s">
        <v>836</v>
      </c>
    </row>
    <row r="520" spans="2:18" ht="12" customHeight="1">
      <c r="B520" s="2"/>
      <c r="C520" s="2"/>
      <c r="D520" s="10" t="s">
        <v>38</v>
      </c>
      <c r="E520" s="11"/>
      <c r="G520" s="11">
        <f t="shared" si="83"/>
        <v>0</v>
      </c>
      <c r="I520" s="11">
        <f t="shared" si="84"/>
        <v>0</v>
      </c>
      <c r="K520" s="11">
        <f t="shared" si="85"/>
        <v>0</v>
      </c>
      <c r="L520" s="11">
        <f t="shared" si="86"/>
        <v>0</v>
      </c>
      <c r="N520" s="624"/>
      <c r="O520" s="625"/>
      <c r="P520" s="625">
        <f t="shared" si="87"/>
        <v>0</v>
      </c>
      <c r="Q520" s="691"/>
      <c r="R520" s="105" t="s">
        <v>835</v>
      </c>
    </row>
    <row r="521" spans="2:18" ht="12" customHeight="1">
      <c r="B521" s="2"/>
      <c r="C521" s="2"/>
      <c r="D521" s="10" t="s">
        <v>39</v>
      </c>
      <c r="E521" s="11"/>
      <c r="G521" s="11">
        <f t="shared" si="83"/>
        <v>0</v>
      </c>
      <c r="I521" s="11">
        <f t="shared" si="84"/>
        <v>0</v>
      </c>
      <c r="K521" s="11">
        <f t="shared" si="85"/>
        <v>0</v>
      </c>
      <c r="L521" s="11">
        <f t="shared" si="86"/>
        <v>0</v>
      </c>
      <c r="N521" s="624"/>
      <c r="O521" s="625"/>
      <c r="P521" s="625">
        <f t="shared" si="87"/>
        <v>0</v>
      </c>
      <c r="Q521" s="691"/>
      <c r="R521" s="106"/>
    </row>
    <row r="522" spans="2:18" ht="12" customHeight="1">
      <c r="B522" s="2"/>
      <c r="C522" s="2"/>
      <c r="D522" s="10" t="s">
        <v>40</v>
      </c>
      <c r="E522" s="11"/>
      <c r="G522" s="11">
        <f t="shared" si="83"/>
        <v>0</v>
      </c>
      <c r="I522" s="11">
        <f t="shared" si="84"/>
        <v>0</v>
      </c>
      <c r="K522" s="11">
        <f t="shared" si="85"/>
        <v>0</v>
      </c>
      <c r="L522" s="11">
        <f t="shared" si="86"/>
        <v>0</v>
      </c>
      <c r="N522" s="624"/>
      <c r="O522" s="625"/>
      <c r="P522" s="625">
        <f t="shared" si="87"/>
        <v>0</v>
      </c>
      <c r="Q522" s="691"/>
      <c r="R522" s="106"/>
    </row>
    <row r="523" spans="2:18" ht="12" customHeight="1">
      <c r="B523" s="2"/>
      <c r="C523" s="2"/>
      <c r="D523" s="10" t="s">
        <v>41</v>
      </c>
      <c r="E523" s="11"/>
      <c r="G523" s="11">
        <f t="shared" si="83"/>
        <v>0</v>
      </c>
      <c r="I523" s="11">
        <f t="shared" si="84"/>
        <v>0</v>
      </c>
      <c r="K523" s="11">
        <f t="shared" si="85"/>
        <v>0</v>
      </c>
      <c r="L523" s="11">
        <f t="shared" si="86"/>
        <v>0</v>
      </c>
      <c r="N523" s="624"/>
      <c r="O523" s="625"/>
      <c r="P523" s="625">
        <f t="shared" si="87"/>
        <v>0</v>
      </c>
      <c r="Q523" s="691"/>
      <c r="R523" s="106"/>
    </row>
    <row r="524" spans="2:18" ht="12" customHeight="1">
      <c r="B524" s="2"/>
      <c r="C524" s="2"/>
      <c r="D524" s="10" t="s">
        <v>1017</v>
      </c>
      <c r="E524" s="11"/>
      <c r="G524" s="11">
        <f t="shared" si="83"/>
        <v>0</v>
      </c>
      <c r="I524" s="11">
        <f t="shared" si="84"/>
        <v>0</v>
      </c>
      <c r="K524" s="11">
        <f t="shared" si="85"/>
        <v>0</v>
      </c>
      <c r="L524" s="11">
        <f t="shared" si="86"/>
        <v>0</v>
      </c>
      <c r="N524" s="624"/>
      <c r="O524" s="625"/>
      <c r="P524" s="625">
        <f t="shared" si="87"/>
        <v>0</v>
      </c>
      <c r="Q524" s="691"/>
      <c r="R524" s="106"/>
    </row>
    <row r="525" spans="2:18" ht="12" customHeight="1">
      <c r="B525" s="2"/>
      <c r="C525" s="2"/>
      <c r="D525" s="10" t="s">
        <v>1127</v>
      </c>
      <c r="E525" s="11"/>
      <c r="G525" s="11">
        <f t="shared" si="83"/>
        <v>0</v>
      </c>
      <c r="I525" s="11">
        <f t="shared" si="84"/>
        <v>0</v>
      </c>
      <c r="K525" s="11">
        <f t="shared" si="85"/>
        <v>0</v>
      </c>
      <c r="L525" s="11">
        <f t="shared" si="86"/>
        <v>0</v>
      </c>
      <c r="N525" s="624"/>
      <c r="O525" s="625"/>
      <c r="P525" s="625">
        <f t="shared" si="87"/>
        <v>0</v>
      </c>
      <c r="Q525" s="691"/>
      <c r="R525" s="106"/>
    </row>
    <row r="526" spans="2:18" ht="12" customHeight="1">
      <c r="B526" s="2"/>
      <c r="C526" s="2"/>
      <c r="D526" s="10" t="s">
        <v>1128</v>
      </c>
      <c r="E526" s="11"/>
      <c r="G526" s="11">
        <f t="shared" si="83"/>
        <v>0</v>
      </c>
      <c r="I526" s="11">
        <f t="shared" si="84"/>
        <v>0</v>
      </c>
      <c r="K526" s="11">
        <f t="shared" si="85"/>
        <v>0</v>
      </c>
      <c r="L526" s="11">
        <f t="shared" si="86"/>
        <v>0</v>
      </c>
      <c r="N526" s="624"/>
      <c r="O526" s="625"/>
      <c r="P526" s="625">
        <f t="shared" si="87"/>
        <v>0</v>
      </c>
      <c r="Q526" s="691"/>
      <c r="R526" s="106"/>
    </row>
    <row r="527" spans="2:18" ht="12" customHeight="1">
      <c r="B527" s="2"/>
      <c r="C527" s="2"/>
      <c r="D527" s="10" t="s">
        <v>1129</v>
      </c>
      <c r="E527" s="11"/>
      <c r="G527" s="11">
        <f t="shared" si="83"/>
        <v>0</v>
      </c>
      <c r="I527" s="11">
        <f t="shared" si="84"/>
        <v>0</v>
      </c>
      <c r="K527" s="11">
        <f t="shared" si="85"/>
        <v>0</v>
      </c>
      <c r="L527" s="11">
        <f t="shared" si="86"/>
        <v>0</v>
      </c>
      <c r="N527" s="624"/>
      <c r="O527" s="625"/>
      <c r="P527" s="625">
        <f t="shared" si="87"/>
        <v>0</v>
      </c>
      <c r="Q527" s="691"/>
      <c r="R527" s="106"/>
    </row>
    <row r="528" spans="2:18" ht="12" customHeight="1">
      <c r="B528" s="2"/>
      <c r="C528" s="2"/>
      <c r="D528" s="10" t="s">
        <v>1051</v>
      </c>
      <c r="E528" s="11"/>
      <c r="G528" s="11">
        <f t="shared" si="83"/>
        <v>0</v>
      </c>
      <c r="I528" s="11">
        <f t="shared" si="84"/>
        <v>0</v>
      </c>
      <c r="K528" s="11">
        <f t="shared" si="85"/>
        <v>0</v>
      </c>
      <c r="L528" s="11">
        <f t="shared" si="86"/>
        <v>0</v>
      </c>
      <c r="N528" s="624"/>
      <c r="O528" s="625"/>
      <c r="P528" s="625">
        <f t="shared" si="87"/>
        <v>0</v>
      </c>
      <c r="Q528" s="691"/>
      <c r="R528" s="106"/>
    </row>
    <row r="529" spans="2:18" ht="12" customHeight="1">
      <c r="B529" s="2"/>
      <c r="C529" s="2"/>
      <c r="D529" s="10" t="s">
        <v>1047</v>
      </c>
      <c r="E529" s="11"/>
      <c r="G529" s="11">
        <f t="shared" si="83"/>
        <v>0</v>
      </c>
      <c r="I529" s="11">
        <f t="shared" si="84"/>
        <v>0</v>
      </c>
      <c r="K529" s="11">
        <f t="shared" si="85"/>
        <v>0</v>
      </c>
      <c r="L529" s="11">
        <f t="shared" si="86"/>
        <v>0</v>
      </c>
      <c r="N529" s="624"/>
      <c r="O529" s="625"/>
      <c r="P529" s="625">
        <f t="shared" si="87"/>
        <v>0</v>
      </c>
      <c r="Q529" s="691"/>
      <c r="R529" s="106"/>
    </row>
    <row r="530" spans="2:18" ht="13.5" customHeight="1">
      <c r="B530" s="2"/>
      <c r="C530" s="2" t="s">
        <v>439</v>
      </c>
      <c r="E530" s="11"/>
      <c r="N530" s="624"/>
      <c r="O530" s="625"/>
      <c r="P530" s="625"/>
      <c r="Q530" s="691"/>
      <c r="R530" s="147" t="s">
        <v>636</v>
      </c>
    </row>
    <row r="531" spans="2:18" ht="12.75" customHeight="1">
      <c r="B531" s="2"/>
      <c r="C531" s="2"/>
      <c r="D531" s="10" t="s">
        <v>971</v>
      </c>
      <c r="E531" s="11"/>
      <c r="G531" s="11">
        <f t="shared" ref="G531:G547" si="88">F531*E531</f>
        <v>0</v>
      </c>
      <c r="I531" s="11">
        <f t="shared" ref="I531:I547" si="89">H531*E531</f>
        <v>0</v>
      </c>
      <c r="K531" s="11">
        <f t="shared" ref="K531:K547" si="90">J531*E531</f>
        <v>0</v>
      </c>
      <c r="L531" s="11">
        <f t="shared" ref="L531:L547" si="91">K531+I531+G531</f>
        <v>0</v>
      </c>
      <c r="N531" s="624"/>
      <c r="O531" s="625"/>
      <c r="P531" s="625">
        <f t="shared" ref="P531:P547" si="92">SUM(L531-N531-O531)</f>
        <v>0</v>
      </c>
      <c r="Q531" s="691"/>
      <c r="R531" s="106"/>
    </row>
    <row r="532" spans="2:18" ht="12.75" customHeight="1">
      <c r="B532" s="2"/>
      <c r="C532" s="2"/>
      <c r="D532" s="10" t="s">
        <v>972</v>
      </c>
      <c r="E532" s="11"/>
      <c r="G532" s="11">
        <f t="shared" si="88"/>
        <v>0</v>
      </c>
      <c r="I532" s="11">
        <f t="shared" si="89"/>
        <v>0</v>
      </c>
      <c r="K532" s="11">
        <f t="shared" si="90"/>
        <v>0</v>
      </c>
      <c r="L532" s="11">
        <f t="shared" si="91"/>
        <v>0</v>
      </c>
      <c r="N532" s="624"/>
      <c r="O532" s="625">
        <f>L532</f>
        <v>0</v>
      </c>
      <c r="P532" s="625">
        <f t="shared" si="92"/>
        <v>0</v>
      </c>
      <c r="Q532" s="691"/>
      <c r="R532" s="106"/>
    </row>
    <row r="533" spans="2:18" ht="12.75" customHeight="1">
      <c r="B533" s="2"/>
      <c r="C533" s="2"/>
      <c r="D533" s="10" t="s">
        <v>39</v>
      </c>
      <c r="E533" s="11"/>
      <c r="G533" s="11">
        <f t="shared" si="88"/>
        <v>0</v>
      </c>
      <c r="I533" s="11">
        <f t="shared" si="89"/>
        <v>0</v>
      </c>
      <c r="K533" s="11">
        <f t="shared" si="90"/>
        <v>0</v>
      </c>
      <c r="L533" s="11">
        <f t="shared" si="91"/>
        <v>0</v>
      </c>
      <c r="N533" s="624"/>
      <c r="O533" s="625">
        <f t="shared" ref="O533:O542" si="93">L533</f>
        <v>0</v>
      </c>
      <c r="P533" s="625">
        <f t="shared" si="92"/>
        <v>0</v>
      </c>
      <c r="Q533" s="691"/>
      <c r="R533" s="106"/>
    </row>
    <row r="534" spans="2:18" ht="12.75" customHeight="1">
      <c r="B534" s="2"/>
      <c r="C534" s="2"/>
      <c r="D534" s="10" t="s">
        <v>975</v>
      </c>
      <c r="E534" s="11"/>
      <c r="G534" s="11">
        <f t="shared" si="88"/>
        <v>0</v>
      </c>
      <c r="I534" s="11">
        <f t="shared" si="89"/>
        <v>0</v>
      </c>
      <c r="K534" s="11">
        <f t="shared" si="90"/>
        <v>0</v>
      </c>
      <c r="L534" s="11">
        <f t="shared" si="91"/>
        <v>0</v>
      </c>
      <c r="N534" s="624"/>
      <c r="O534" s="625"/>
      <c r="P534" s="625">
        <f t="shared" si="92"/>
        <v>0</v>
      </c>
      <c r="Q534" s="691"/>
      <c r="R534" s="106"/>
    </row>
    <row r="535" spans="2:18" ht="12.75" customHeight="1">
      <c r="B535" s="2"/>
      <c r="C535" s="2"/>
      <c r="D535" s="10" t="s">
        <v>976</v>
      </c>
      <c r="E535" s="11"/>
      <c r="G535" s="11">
        <f t="shared" si="88"/>
        <v>0</v>
      </c>
      <c r="I535" s="11">
        <f t="shared" si="89"/>
        <v>0</v>
      </c>
      <c r="K535" s="11">
        <f t="shared" si="90"/>
        <v>0</v>
      </c>
      <c r="L535" s="11">
        <f t="shared" si="91"/>
        <v>0</v>
      </c>
      <c r="N535" s="624"/>
      <c r="O535" s="625">
        <f t="shared" si="93"/>
        <v>0</v>
      </c>
      <c r="P535" s="625">
        <f t="shared" si="92"/>
        <v>0</v>
      </c>
      <c r="Q535" s="691"/>
      <c r="R535" s="106"/>
    </row>
    <row r="536" spans="2:18" ht="12.75" customHeight="1">
      <c r="B536" s="2"/>
      <c r="C536" s="2"/>
      <c r="D536" s="10" t="s">
        <v>977</v>
      </c>
      <c r="E536" s="11"/>
      <c r="G536" s="11">
        <f t="shared" si="88"/>
        <v>0</v>
      </c>
      <c r="I536" s="11">
        <f t="shared" si="89"/>
        <v>0</v>
      </c>
      <c r="K536" s="11">
        <f t="shared" si="90"/>
        <v>0</v>
      </c>
      <c r="L536" s="11">
        <f t="shared" si="91"/>
        <v>0</v>
      </c>
      <c r="N536" s="624"/>
      <c r="O536" s="625"/>
      <c r="P536" s="625">
        <f t="shared" si="92"/>
        <v>0</v>
      </c>
      <c r="Q536" s="691"/>
      <c r="R536" s="106"/>
    </row>
    <row r="537" spans="2:18" ht="12.75" customHeight="1">
      <c r="B537" s="2"/>
      <c r="C537" s="2"/>
      <c r="D537" s="10" t="s">
        <v>978</v>
      </c>
      <c r="E537" s="11"/>
      <c r="G537" s="11">
        <f t="shared" si="88"/>
        <v>0</v>
      </c>
      <c r="I537" s="11">
        <f t="shared" si="89"/>
        <v>0</v>
      </c>
      <c r="K537" s="11">
        <f t="shared" si="90"/>
        <v>0</v>
      </c>
      <c r="L537" s="11">
        <f t="shared" si="91"/>
        <v>0</v>
      </c>
      <c r="N537" s="624"/>
      <c r="O537" s="625">
        <f t="shared" si="93"/>
        <v>0</v>
      </c>
      <c r="P537" s="625">
        <f t="shared" si="92"/>
        <v>0</v>
      </c>
      <c r="Q537" s="691"/>
      <c r="R537" s="106"/>
    </row>
    <row r="538" spans="2:18" ht="12.75" customHeight="1">
      <c r="B538" s="2"/>
      <c r="C538" s="2"/>
      <c r="D538" s="10" t="s">
        <v>1017</v>
      </c>
      <c r="E538" s="11"/>
      <c r="G538" s="11">
        <f t="shared" si="88"/>
        <v>0</v>
      </c>
      <c r="I538" s="11">
        <f t="shared" si="89"/>
        <v>0</v>
      </c>
      <c r="K538" s="11">
        <f t="shared" si="90"/>
        <v>0</v>
      </c>
      <c r="L538" s="11">
        <f t="shared" si="91"/>
        <v>0</v>
      </c>
      <c r="N538" s="624"/>
      <c r="O538" s="625">
        <f t="shared" si="93"/>
        <v>0</v>
      </c>
      <c r="P538" s="625">
        <f t="shared" si="92"/>
        <v>0</v>
      </c>
      <c r="Q538" s="691"/>
      <c r="R538" s="106"/>
    </row>
    <row r="539" spans="2:18" ht="12.75" customHeight="1">
      <c r="B539" s="2"/>
      <c r="C539" s="2"/>
      <c r="D539" s="10" t="s">
        <v>973</v>
      </c>
      <c r="E539" s="11"/>
      <c r="G539" s="11">
        <f t="shared" si="88"/>
        <v>0</v>
      </c>
      <c r="I539" s="11">
        <f t="shared" si="89"/>
        <v>0</v>
      </c>
      <c r="K539" s="11">
        <f t="shared" si="90"/>
        <v>0</v>
      </c>
      <c r="L539" s="11">
        <f t="shared" si="91"/>
        <v>0</v>
      </c>
      <c r="N539" s="624"/>
      <c r="O539" s="625"/>
      <c r="P539" s="625">
        <f t="shared" si="92"/>
        <v>0</v>
      </c>
      <c r="Q539" s="691"/>
      <c r="R539" s="106"/>
    </row>
    <row r="540" spans="2:18" ht="12.75" customHeight="1">
      <c r="B540" s="2"/>
      <c r="C540" s="2"/>
      <c r="D540" s="10" t="s">
        <v>974</v>
      </c>
      <c r="E540" s="11"/>
      <c r="G540" s="11">
        <f t="shared" si="88"/>
        <v>0</v>
      </c>
      <c r="I540" s="11">
        <f t="shared" si="89"/>
        <v>0</v>
      </c>
      <c r="K540" s="11">
        <f t="shared" si="90"/>
        <v>0</v>
      </c>
      <c r="L540" s="11">
        <f t="shared" si="91"/>
        <v>0</v>
      </c>
      <c r="N540" s="624"/>
      <c r="O540" s="625">
        <f t="shared" si="93"/>
        <v>0</v>
      </c>
      <c r="P540" s="625">
        <f t="shared" si="92"/>
        <v>0</v>
      </c>
      <c r="Q540" s="691"/>
      <c r="R540" s="106"/>
    </row>
    <row r="541" spans="2:18" ht="12.75" customHeight="1">
      <c r="B541" s="2"/>
      <c r="C541" s="2"/>
      <c r="D541" s="10" t="s">
        <v>1128</v>
      </c>
      <c r="E541" s="11"/>
      <c r="G541" s="11">
        <f t="shared" si="88"/>
        <v>0</v>
      </c>
      <c r="I541" s="11">
        <f t="shared" si="89"/>
        <v>0</v>
      </c>
      <c r="K541" s="11">
        <f t="shared" si="90"/>
        <v>0</v>
      </c>
      <c r="L541" s="11">
        <f t="shared" si="91"/>
        <v>0</v>
      </c>
      <c r="N541" s="624"/>
      <c r="O541" s="625">
        <f t="shared" si="93"/>
        <v>0</v>
      </c>
      <c r="P541" s="625">
        <f t="shared" si="92"/>
        <v>0</v>
      </c>
      <c r="Q541" s="691"/>
      <c r="R541" s="106"/>
    </row>
    <row r="542" spans="2:18" ht="12.75" customHeight="1">
      <c r="B542" s="2"/>
      <c r="C542" s="2"/>
      <c r="D542" s="10" t="s">
        <v>1129</v>
      </c>
      <c r="E542" s="11"/>
      <c r="G542" s="11">
        <f t="shared" si="88"/>
        <v>0</v>
      </c>
      <c r="I542" s="11">
        <f t="shared" si="89"/>
        <v>0</v>
      </c>
      <c r="K542" s="11">
        <f t="shared" si="90"/>
        <v>0</v>
      </c>
      <c r="L542" s="11">
        <f t="shared" si="91"/>
        <v>0</v>
      </c>
      <c r="N542" s="624"/>
      <c r="O542" s="625">
        <f t="shared" si="93"/>
        <v>0</v>
      </c>
      <c r="P542" s="625">
        <f t="shared" si="92"/>
        <v>0</v>
      </c>
      <c r="Q542" s="691"/>
      <c r="R542" s="106"/>
    </row>
    <row r="543" spans="2:18" ht="12.75" customHeight="1">
      <c r="B543" s="2"/>
      <c r="C543" s="2"/>
      <c r="D543" s="10" t="s">
        <v>1025</v>
      </c>
      <c r="E543" s="11"/>
      <c r="G543" s="11">
        <f t="shared" si="88"/>
        <v>0</v>
      </c>
      <c r="I543" s="11">
        <f t="shared" si="89"/>
        <v>0</v>
      </c>
      <c r="K543" s="11">
        <f t="shared" si="90"/>
        <v>0</v>
      </c>
      <c r="L543" s="11">
        <f t="shared" si="91"/>
        <v>0</v>
      </c>
      <c r="N543" s="624"/>
      <c r="O543" s="625"/>
      <c r="P543" s="625">
        <f t="shared" si="92"/>
        <v>0</v>
      </c>
      <c r="Q543" s="691"/>
      <c r="R543" s="106"/>
    </row>
    <row r="544" spans="2:18" ht="12.75" customHeight="1">
      <c r="B544" s="2"/>
      <c r="C544" s="2"/>
      <c r="D544" s="10" t="s">
        <v>1051</v>
      </c>
      <c r="E544" s="11"/>
      <c r="G544" s="11">
        <f t="shared" si="88"/>
        <v>0</v>
      </c>
      <c r="I544" s="11">
        <f t="shared" si="89"/>
        <v>0</v>
      </c>
      <c r="K544" s="11">
        <f t="shared" si="90"/>
        <v>0</v>
      </c>
      <c r="L544" s="11">
        <f t="shared" si="91"/>
        <v>0</v>
      </c>
      <c r="N544" s="624"/>
      <c r="O544" s="625"/>
      <c r="P544" s="625">
        <f t="shared" si="92"/>
        <v>0</v>
      </c>
      <c r="Q544" s="691"/>
      <c r="R544" s="106"/>
    </row>
    <row r="545" spans="2:18" ht="12.75" customHeight="1">
      <c r="B545" s="2"/>
      <c r="C545" s="2"/>
      <c r="D545" s="10" t="s">
        <v>1026</v>
      </c>
      <c r="E545" s="11"/>
      <c r="G545" s="11">
        <f t="shared" si="88"/>
        <v>0</v>
      </c>
      <c r="I545" s="11">
        <f t="shared" si="89"/>
        <v>0</v>
      </c>
      <c r="K545" s="11">
        <f t="shared" si="90"/>
        <v>0</v>
      </c>
      <c r="L545" s="11">
        <f t="shared" si="91"/>
        <v>0</v>
      </c>
      <c r="N545" s="624"/>
      <c r="O545" s="625">
        <f>L545</f>
        <v>0</v>
      </c>
      <c r="P545" s="625">
        <f t="shared" si="92"/>
        <v>0</v>
      </c>
      <c r="Q545" s="691"/>
      <c r="R545" s="106"/>
    </row>
    <row r="546" spans="2:18" ht="12.75" customHeight="1">
      <c r="B546" s="2"/>
      <c r="C546" s="2"/>
      <c r="D546" s="10" t="s">
        <v>1027</v>
      </c>
      <c r="E546" s="11"/>
      <c r="G546" s="11">
        <f t="shared" si="88"/>
        <v>0</v>
      </c>
      <c r="I546" s="11">
        <f t="shared" si="89"/>
        <v>0</v>
      </c>
      <c r="K546" s="11">
        <f t="shared" si="90"/>
        <v>0</v>
      </c>
      <c r="L546" s="11">
        <f t="shared" si="91"/>
        <v>0</v>
      </c>
      <c r="N546" s="624"/>
      <c r="O546" s="625">
        <f>L546</f>
        <v>0</v>
      </c>
      <c r="P546" s="625">
        <f t="shared" si="92"/>
        <v>0</v>
      </c>
      <c r="Q546" s="691"/>
      <c r="R546" s="106"/>
    </row>
    <row r="547" spans="2:18" ht="12.75" customHeight="1">
      <c r="B547" s="2"/>
      <c r="C547" s="2"/>
      <c r="D547" s="10" t="s">
        <v>1047</v>
      </c>
      <c r="E547" s="11"/>
      <c r="G547" s="11">
        <f t="shared" si="88"/>
        <v>0</v>
      </c>
      <c r="I547" s="11">
        <f t="shared" si="89"/>
        <v>0</v>
      </c>
      <c r="K547" s="11">
        <f t="shared" si="90"/>
        <v>0</v>
      </c>
      <c r="L547" s="11">
        <f t="shared" si="91"/>
        <v>0</v>
      </c>
      <c r="N547" s="624"/>
      <c r="O547" s="625">
        <f>L547</f>
        <v>0</v>
      </c>
      <c r="P547" s="625">
        <f t="shared" si="92"/>
        <v>0</v>
      </c>
      <c r="Q547" s="691"/>
      <c r="R547" s="106"/>
    </row>
    <row r="548" spans="2:18" ht="12.75" customHeight="1">
      <c r="B548" s="2"/>
      <c r="C548" s="2"/>
      <c r="E548" s="11"/>
      <c r="N548" s="624"/>
      <c r="O548" s="625"/>
      <c r="P548" s="625"/>
      <c r="Q548" s="691"/>
      <c r="R548" s="106"/>
    </row>
    <row r="549" spans="2:18" ht="12.75" customHeight="1">
      <c r="B549" s="2"/>
      <c r="C549" s="2" t="s">
        <v>28</v>
      </c>
      <c r="D549" s="13"/>
      <c r="E549" s="11"/>
      <c r="G549" s="14">
        <f>SUM(G487:G548)</f>
        <v>0</v>
      </c>
      <c r="I549" s="14">
        <f>SUM(I487:I548)</f>
        <v>0</v>
      </c>
      <c r="K549" s="14">
        <f>SUM(K487:K548)</f>
        <v>0</v>
      </c>
      <c r="L549" s="14">
        <f>G549+I549+K549</f>
        <v>0</v>
      </c>
      <c r="M549" s="14">
        <f>SUM(L487:L548)</f>
        <v>0</v>
      </c>
      <c r="N549" s="628">
        <f>SUM(N487:N548)</f>
        <v>0</v>
      </c>
      <c r="O549" s="629">
        <f>SUM(O487:O548)</f>
        <v>0</v>
      </c>
      <c r="P549" s="629">
        <f>SUM(P487:P548)</f>
        <v>0</v>
      </c>
      <c r="Q549" s="693"/>
      <c r="R549" s="106"/>
    </row>
    <row r="550" spans="2:18" ht="21" customHeight="1">
      <c r="B550" s="2" t="s">
        <v>639</v>
      </c>
      <c r="C550" s="2" t="s">
        <v>757</v>
      </c>
      <c r="E550" s="331"/>
      <c r="N550" s="624"/>
      <c r="O550" s="625"/>
      <c r="P550" s="625"/>
      <c r="Q550" s="691"/>
      <c r="R550" s="468" t="s">
        <v>449</v>
      </c>
    </row>
    <row r="551" spans="2:18" ht="12.75" customHeight="1">
      <c r="B551" s="2"/>
      <c r="C551" s="2" t="s">
        <v>584</v>
      </c>
      <c r="E551" s="11"/>
      <c r="N551" s="624"/>
      <c r="O551" s="625"/>
      <c r="P551" s="625"/>
      <c r="Q551" s="691"/>
      <c r="R551" s="523" t="s">
        <v>935</v>
      </c>
    </row>
    <row r="552" spans="2:18" ht="12.75" customHeight="1">
      <c r="B552" s="2"/>
      <c r="C552" s="2"/>
      <c r="D552" s="10" t="s">
        <v>609</v>
      </c>
      <c r="E552" s="11"/>
      <c r="G552" s="11">
        <f>F552*E552</f>
        <v>0</v>
      </c>
      <c r="I552" s="11">
        <f>H552*E552</f>
        <v>0</v>
      </c>
      <c r="K552" s="11">
        <f>J552*E552</f>
        <v>0</v>
      </c>
      <c r="L552" s="11">
        <f>K552+I552+G552</f>
        <v>0</v>
      </c>
      <c r="N552" s="624"/>
      <c r="O552" s="625"/>
      <c r="P552" s="625">
        <f>SUM(L552-N552-O552)</f>
        <v>0</v>
      </c>
      <c r="Q552" s="691"/>
      <c r="R552" s="105" t="s">
        <v>49</v>
      </c>
    </row>
    <row r="553" spans="2:18" ht="12.75" customHeight="1">
      <c r="B553" s="2"/>
      <c r="C553" s="2"/>
      <c r="D553" s="10" t="s">
        <v>610</v>
      </c>
      <c r="E553" s="11"/>
      <c r="G553" s="11">
        <f>F553*E553</f>
        <v>0</v>
      </c>
      <c r="I553" s="11">
        <f>H553*E553</f>
        <v>0</v>
      </c>
      <c r="K553" s="11">
        <f>J553*E553</f>
        <v>0</v>
      </c>
      <c r="L553" s="11">
        <f>K553+I553+G553</f>
        <v>0</v>
      </c>
      <c r="N553" s="624"/>
      <c r="O553" s="625"/>
      <c r="P553" s="625">
        <f>SUM(L553-N553-O553)</f>
        <v>0</v>
      </c>
      <c r="Q553" s="691"/>
      <c r="R553" s="105" t="s">
        <v>885</v>
      </c>
    </row>
    <row r="554" spans="2:18" ht="12.75" customHeight="1">
      <c r="B554" s="2"/>
      <c r="C554" s="2"/>
      <c r="D554" s="10" t="s">
        <v>611</v>
      </c>
      <c r="E554" s="11"/>
      <c r="G554" s="11">
        <f>F554*E554</f>
        <v>0</v>
      </c>
      <c r="I554" s="11">
        <f>H554*E554</f>
        <v>0</v>
      </c>
      <c r="K554" s="11">
        <f>J554*E554</f>
        <v>0</v>
      </c>
      <c r="L554" s="11">
        <f>K554+I554+G554</f>
        <v>0</v>
      </c>
      <c r="N554" s="624"/>
      <c r="O554" s="625"/>
      <c r="P554" s="625">
        <f>SUM(L554-N554-O554)</f>
        <v>0</v>
      </c>
      <c r="Q554" s="691"/>
      <c r="R554" s="106"/>
    </row>
    <row r="555" spans="2:18" ht="12.75" customHeight="1">
      <c r="B555" s="2"/>
      <c r="C555" s="2"/>
      <c r="D555" s="10" t="s">
        <v>58</v>
      </c>
      <c r="E555" s="11"/>
      <c r="G555" s="11">
        <f>F555*E555</f>
        <v>0</v>
      </c>
      <c r="I555" s="11">
        <f>H555*E555</f>
        <v>0</v>
      </c>
      <c r="K555" s="11">
        <f>J555*E555</f>
        <v>0</v>
      </c>
      <c r="L555" s="11">
        <f>K555+I555+G555</f>
        <v>0</v>
      </c>
      <c r="N555" s="624"/>
      <c r="O555" s="625"/>
      <c r="P555" s="625">
        <f>SUM(L555-N555-O555)</f>
        <v>0</v>
      </c>
      <c r="Q555" s="691"/>
      <c r="R555" s="106"/>
    </row>
    <row r="556" spans="2:18" ht="12.75" customHeight="1">
      <c r="B556" s="2"/>
      <c r="C556" s="2" t="s">
        <v>138</v>
      </c>
      <c r="E556" s="11"/>
      <c r="N556" s="624"/>
      <c r="O556" s="625"/>
      <c r="P556" s="625"/>
      <c r="Q556" s="691"/>
      <c r="R556" s="106"/>
    </row>
    <row r="557" spans="2:18" ht="12.75" customHeight="1">
      <c r="B557" s="2"/>
      <c r="C557" s="2"/>
      <c r="D557" s="10" t="s">
        <v>979</v>
      </c>
      <c r="E557" s="11"/>
      <c r="G557" s="11">
        <f t="shared" ref="G557:G562" si="94">F557*E557</f>
        <v>0</v>
      </c>
      <c r="I557" s="11">
        <f t="shared" ref="I557:I562" si="95">H557*E557</f>
        <v>0</v>
      </c>
      <c r="K557" s="11">
        <f t="shared" ref="K557:K562" si="96">J557*E557</f>
        <v>0</v>
      </c>
      <c r="L557" s="11">
        <f t="shared" ref="L557:L562" si="97">K557+I557+G557</f>
        <v>0</v>
      </c>
      <c r="N557" s="624"/>
      <c r="O557" s="625"/>
      <c r="P557" s="625">
        <f t="shared" ref="P557:P562" si="98">SUM(L557-N557-O557)</f>
        <v>0</v>
      </c>
      <c r="Q557" s="691"/>
      <c r="R557" s="106"/>
    </row>
    <row r="558" spans="2:18" ht="12.75" customHeight="1">
      <c r="B558" s="2"/>
      <c r="C558" s="2"/>
      <c r="D558" s="10" t="s">
        <v>980</v>
      </c>
      <c r="E558" s="11"/>
      <c r="G558" s="11">
        <f t="shared" si="94"/>
        <v>0</v>
      </c>
      <c r="I558" s="11">
        <f t="shared" si="95"/>
        <v>0</v>
      </c>
      <c r="K558" s="11">
        <f t="shared" si="96"/>
        <v>0</v>
      </c>
      <c r="L558" s="11">
        <f t="shared" si="97"/>
        <v>0</v>
      </c>
      <c r="N558" s="624"/>
      <c r="O558" s="625">
        <f>L558</f>
        <v>0</v>
      </c>
      <c r="P558" s="625">
        <f t="shared" si="98"/>
        <v>0</v>
      </c>
      <c r="Q558" s="691"/>
      <c r="R558" s="106"/>
    </row>
    <row r="559" spans="2:18" ht="12.75" customHeight="1">
      <c r="B559" s="2"/>
      <c r="C559" s="2"/>
      <c r="D559" s="10" t="s">
        <v>858</v>
      </c>
      <c r="E559" s="11"/>
      <c r="G559" s="11">
        <f t="shared" si="94"/>
        <v>0</v>
      </c>
      <c r="I559" s="11">
        <f t="shared" si="95"/>
        <v>0</v>
      </c>
      <c r="K559" s="11">
        <f t="shared" si="96"/>
        <v>0</v>
      </c>
      <c r="L559" s="11">
        <f t="shared" si="97"/>
        <v>0</v>
      </c>
      <c r="N559" s="624"/>
      <c r="O559" s="625"/>
      <c r="P559" s="625">
        <f t="shared" si="98"/>
        <v>0</v>
      </c>
      <c r="Q559" s="691"/>
      <c r="R559" s="105" t="s">
        <v>885</v>
      </c>
    </row>
    <row r="560" spans="2:18" ht="12.75" customHeight="1">
      <c r="B560" s="2"/>
      <c r="C560" s="2"/>
      <c r="D560" s="10" t="s">
        <v>859</v>
      </c>
      <c r="E560" s="11"/>
      <c r="G560" s="11">
        <f t="shared" si="94"/>
        <v>0</v>
      </c>
      <c r="I560" s="11">
        <f t="shared" si="95"/>
        <v>0</v>
      </c>
      <c r="K560" s="11">
        <f t="shared" si="96"/>
        <v>0</v>
      </c>
      <c r="L560" s="11">
        <f t="shared" si="97"/>
        <v>0</v>
      </c>
      <c r="N560" s="624"/>
      <c r="O560" s="625">
        <f>L560</f>
        <v>0</v>
      </c>
      <c r="P560" s="625">
        <f t="shared" si="98"/>
        <v>0</v>
      </c>
      <c r="Q560" s="691"/>
      <c r="R560" s="105"/>
    </row>
    <row r="561" spans="2:18" ht="12.75" customHeight="1">
      <c r="B561" s="2"/>
      <c r="C561" s="2"/>
      <c r="D561" s="10" t="s">
        <v>611</v>
      </c>
      <c r="E561" s="11"/>
      <c r="G561" s="11">
        <f t="shared" si="94"/>
        <v>0</v>
      </c>
      <c r="I561" s="11">
        <f t="shared" si="95"/>
        <v>0</v>
      </c>
      <c r="K561" s="11">
        <f t="shared" si="96"/>
        <v>0</v>
      </c>
      <c r="L561" s="11">
        <f t="shared" si="97"/>
        <v>0</v>
      </c>
      <c r="N561" s="624"/>
      <c r="O561" s="625">
        <f>L561</f>
        <v>0</v>
      </c>
      <c r="P561" s="625">
        <f t="shared" si="98"/>
        <v>0</v>
      </c>
      <c r="Q561" s="691"/>
      <c r="R561" s="106"/>
    </row>
    <row r="562" spans="2:18" ht="12.75" customHeight="1">
      <c r="B562" s="2"/>
      <c r="C562" s="2"/>
      <c r="D562" s="10" t="s">
        <v>58</v>
      </c>
      <c r="E562" s="11"/>
      <c r="G562" s="11">
        <f t="shared" si="94"/>
        <v>0</v>
      </c>
      <c r="I562" s="11">
        <f t="shared" si="95"/>
        <v>0</v>
      </c>
      <c r="K562" s="11">
        <f t="shared" si="96"/>
        <v>0</v>
      </c>
      <c r="L562" s="11">
        <f t="shared" si="97"/>
        <v>0</v>
      </c>
      <c r="N562" s="624"/>
      <c r="O562" s="625">
        <f>L562</f>
        <v>0</v>
      </c>
      <c r="P562" s="625">
        <f t="shared" si="98"/>
        <v>0</v>
      </c>
      <c r="Q562" s="691"/>
      <c r="R562" s="106"/>
    </row>
    <row r="563" spans="2:18" ht="12.75" customHeight="1">
      <c r="B563" s="2"/>
      <c r="C563" s="2" t="s">
        <v>1113</v>
      </c>
      <c r="E563" s="11"/>
      <c r="G563" s="550"/>
      <c r="N563" s="624"/>
      <c r="O563" s="625"/>
      <c r="P563" s="625"/>
      <c r="Q563" s="691"/>
      <c r="R563" s="106"/>
    </row>
    <row r="564" spans="2:18" ht="12.75" customHeight="1">
      <c r="B564" s="2"/>
      <c r="C564" s="2"/>
      <c r="D564" s="10" t="s">
        <v>609</v>
      </c>
      <c r="E564" s="11"/>
      <c r="G564" s="11">
        <f>F564*E564</f>
        <v>0</v>
      </c>
      <c r="I564" s="11">
        <f>H564*E564</f>
        <v>0</v>
      </c>
      <c r="K564" s="11">
        <f>J564*E564</f>
        <v>0</v>
      </c>
      <c r="L564" s="11">
        <f>K564+I564+G564</f>
        <v>0</v>
      </c>
      <c r="N564" s="624"/>
      <c r="O564" s="625"/>
      <c r="P564" s="625">
        <f>SUM(L564-N564-O564)</f>
        <v>0</v>
      </c>
      <c r="Q564" s="691"/>
      <c r="R564" s="106"/>
    </row>
    <row r="565" spans="2:18" ht="12.75" customHeight="1">
      <c r="B565" s="2"/>
      <c r="C565" s="2"/>
      <c r="D565" s="10" t="s">
        <v>1175</v>
      </c>
      <c r="E565" s="11"/>
      <c r="G565" s="11">
        <f>F565*E565</f>
        <v>0</v>
      </c>
      <c r="I565" s="11">
        <f>H565*E565</f>
        <v>0</v>
      </c>
      <c r="K565" s="11">
        <f>J565*E565</f>
        <v>0</v>
      </c>
      <c r="L565" s="11">
        <f>K565+I565+G565</f>
        <v>0</v>
      </c>
      <c r="N565" s="624"/>
      <c r="O565" s="625"/>
      <c r="P565" s="625">
        <f>SUM(L565-N565-O565)</f>
        <v>0</v>
      </c>
      <c r="Q565" s="691"/>
      <c r="R565" s="105" t="s">
        <v>885</v>
      </c>
    </row>
    <row r="566" spans="2:18" ht="12.75" customHeight="1">
      <c r="B566" s="2"/>
      <c r="C566" s="2"/>
      <c r="D566" s="10" t="s">
        <v>612</v>
      </c>
      <c r="E566" s="11"/>
      <c r="G566" s="11">
        <f>F566*E566</f>
        <v>0</v>
      </c>
      <c r="I566" s="11">
        <f>H566*E566</f>
        <v>0</v>
      </c>
      <c r="K566" s="11">
        <f>J566*E566</f>
        <v>0</v>
      </c>
      <c r="L566" s="11">
        <f>K566+I566+G566</f>
        <v>0</v>
      </c>
      <c r="N566" s="624"/>
      <c r="O566" s="625"/>
      <c r="P566" s="625">
        <f>SUM(L566-N566-O566)</f>
        <v>0</v>
      </c>
      <c r="Q566" s="691"/>
      <c r="R566" s="106"/>
    </row>
    <row r="567" spans="2:18" ht="12.75" customHeight="1">
      <c r="B567" s="2"/>
      <c r="C567" s="2"/>
      <c r="D567" s="10" t="s">
        <v>58</v>
      </c>
      <c r="E567" s="11"/>
      <c r="G567" s="11">
        <f>F567*E567</f>
        <v>0</v>
      </c>
      <c r="I567" s="11">
        <f>H567*E567</f>
        <v>0</v>
      </c>
      <c r="K567" s="11">
        <f>J567*E567</f>
        <v>0</v>
      </c>
      <c r="L567" s="11">
        <f>K567+I567+G567</f>
        <v>0</v>
      </c>
      <c r="N567" s="624"/>
      <c r="O567" s="625"/>
      <c r="P567" s="625">
        <f>SUM(L567-N567-O567)</f>
        <v>0</v>
      </c>
      <c r="Q567" s="691"/>
      <c r="R567" s="106"/>
    </row>
    <row r="568" spans="2:18" ht="12.75" customHeight="1">
      <c r="B568" s="2"/>
      <c r="C568" s="2" t="s">
        <v>578</v>
      </c>
      <c r="E568" s="11"/>
      <c r="N568" s="624"/>
      <c r="O568" s="625"/>
      <c r="P568" s="625"/>
      <c r="Q568" s="691"/>
      <c r="R568" s="106"/>
    </row>
    <row r="569" spans="2:18" ht="12.75" customHeight="1">
      <c r="B569" s="2"/>
      <c r="C569" s="2"/>
      <c r="D569" s="10" t="s">
        <v>609</v>
      </c>
      <c r="E569" s="11"/>
      <c r="G569" s="11">
        <f>F569*E569</f>
        <v>0</v>
      </c>
      <c r="I569" s="11">
        <f>H569*E569</f>
        <v>0</v>
      </c>
      <c r="K569" s="11">
        <f>J569*E569</f>
        <v>0</v>
      </c>
      <c r="L569" s="11">
        <f>K569+I569+G569</f>
        <v>0</v>
      </c>
      <c r="N569" s="624"/>
      <c r="O569" s="625"/>
      <c r="P569" s="625">
        <f>SUM(L569-N569-O569)</f>
        <v>0</v>
      </c>
      <c r="Q569" s="691"/>
      <c r="R569" s="471" t="s">
        <v>724</v>
      </c>
    </row>
    <row r="570" spans="2:18" ht="12.75" customHeight="1">
      <c r="B570" s="2"/>
      <c r="C570" s="2"/>
      <c r="D570" s="10" t="s">
        <v>1175</v>
      </c>
      <c r="E570" s="11"/>
      <c r="G570" s="11">
        <f>F570*E570</f>
        <v>0</v>
      </c>
      <c r="I570" s="11">
        <f>H570*E570</f>
        <v>0</v>
      </c>
      <c r="K570" s="11">
        <f>J570*E570</f>
        <v>0</v>
      </c>
      <c r="L570" s="11">
        <f>K570+I570+G570</f>
        <v>0</v>
      </c>
      <c r="N570" s="624"/>
      <c r="O570" s="625"/>
      <c r="P570" s="625">
        <f>SUM(L570-N570-O570)</f>
        <v>0</v>
      </c>
      <c r="Q570" s="691"/>
      <c r="R570" s="105"/>
    </row>
    <row r="571" spans="2:18" ht="12.75" customHeight="1">
      <c r="B571" s="2"/>
      <c r="C571" s="2"/>
      <c r="D571" s="10" t="s">
        <v>58</v>
      </c>
      <c r="E571" s="11"/>
      <c r="G571" s="11">
        <f>F571*E571</f>
        <v>0</v>
      </c>
      <c r="I571" s="11">
        <f>H571*E571</f>
        <v>0</v>
      </c>
      <c r="K571" s="11">
        <f>J571*E571</f>
        <v>0</v>
      </c>
      <c r="L571" s="11">
        <f>K571+I571+G571</f>
        <v>0</v>
      </c>
      <c r="N571" s="624"/>
      <c r="O571" s="625"/>
      <c r="P571" s="625">
        <f>SUM(L571-N571-O571)</f>
        <v>0</v>
      </c>
      <c r="Q571" s="691"/>
      <c r="R571" s="106"/>
    </row>
    <row r="572" spans="2:18" ht="12.75" customHeight="1">
      <c r="B572" s="2"/>
      <c r="C572" s="2" t="s">
        <v>579</v>
      </c>
      <c r="E572" s="11"/>
      <c r="N572" s="624"/>
      <c r="O572" s="625"/>
      <c r="P572" s="625"/>
      <c r="Q572" s="691"/>
      <c r="R572" s="106"/>
    </row>
    <row r="573" spans="2:18" ht="12.75" customHeight="1">
      <c r="B573" s="2"/>
      <c r="C573" s="2"/>
      <c r="D573" s="10" t="s">
        <v>609</v>
      </c>
      <c r="E573" s="11"/>
      <c r="G573" s="11">
        <f>F573*E573</f>
        <v>0</v>
      </c>
      <c r="I573" s="11">
        <f>H573*E573</f>
        <v>0</v>
      </c>
      <c r="K573" s="11">
        <f>J573*E573</f>
        <v>0</v>
      </c>
      <c r="L573" s="11">
        <f>K573+I573+G573</f>
        <v>0</v>
      </c>
      <c r="N573" s="624"/>
      <c r="O573" s="625">
        <f>L573</f>
        <v>0</v>
      </c>
      <c r="P573" s="625">
        <f>SUM(L573-N573-O573)</f>
        <v>0</v>
      </c>
      <c r="Q573" s="691"/>
      <c r="R573" s="461" t="s">
        <v>583</v>
      </c>
    </row>
    <row r="574" spans="2:18" ht="12.75" customHeight="1">
      <c r="B574" s="2"/>
      <c r="C574" s="2"/>
      <c r="D574" s="10" t="s">
        <v>1175</v>
      </c>
      <c r="E574" s="11"/>
      <c r="G574" s="11">
        <f>F574*E574</f>
        <v>0</v>
      </c>
      <c r="I574" s="11">
        <f>H574*E574</f>
        <v>0</v>
      </c>
      <c r="K574" s="11">
        <f>J574*E574</f>
        <v>0</v>
      </c>
      <c r="L574" s="11">
        <f>K574+I574+G574</f>
        <v>0</v>
      </c>
      <c r="N574" s="624"/>
      <c r="O574" s="625">
        <f>L574</f>
        <v>0</v>
      </c>
      <c r="P574" s="625">
        <f>SUM(L574-N574-O574)</f>
        <v>0</v>
      </c>
      <c r="Q574" s="691"/>
      <c r="R574" s="525" t="s">
        <v>721</v>
      </c>
    </row>
    <row r="575" spans="2:18" ht="12.75" customHeight="1">
      <c r="B575" s="2"/>
      <c r="C575" s="2"/>
      <c r="D575" s="10" t="s">
        <v>58</v>
      </c>
      <c r="E575" s="11"/>
      <c r="G575" s="11">
        <f>F575*E575</f>
        <v>0</v>
      </c>
      <c r="I575" s="11">
        <f>H575*E575</f>
        <v>0</v>
      </c>
      <c r="K575" s="11">
        <f>J575*E575</f>
        <v>0</v>
      </c>
      <c r="L575" s="11">
        <f>K575+I575+G575</f>
        <v>0</v>
      </c>
      <c r="N575" s="624"/>
      <c r="O575" s="625">
        <f>L575</f>
        <v>0</v>
      </c>
      <c r="P575" s="625">
        <f>SUM(L575-N575-O575)</f>
        <v>0</v>
      </c>
      <c r="Q575" s="691"/>
      <c r="R575" s="106"/>
    </row>
    <row r="576" spans="2:18" ht="12.75" customHeight="1">
      <c r="B576" s="2"/>
      <c r="C576" s="2" t="s">
        <v>981</v>
      </c>
      <c r="E576" s="11"/>
      <c r="N576" s="624"/>
      <c r="O576" s="625"/>
      <c r="P576" s="625"/>
      <c r="Q576" s="691"/>
      <c r="R576" s="106"/>
    </row>
    <row r="577" spans="2:18" ht="12.75" customHeight="1">
      <c r="B577" s="2"/>
      <c r="C577" s="2"/>
      <c r="D577" s="10" t="s">
        <v>1028</v>
      </c>
      <c r="E577" s="11"/>
      <c r="G577" s="11">
        <f>F577*E577</f>
        <v>0</v>
      </c>
      <c r="I577" s="11">
        <f>H577*E577</f>
        <v>0</v>
      </c>
      <c r="K577" s="11">
        <f>J577*E577</f>
        <v>0</v>
      </c>
      <c r="L577" s="11">
        <f>K577+I577+G577</f>
        <v>0</v>
      </c>
      <c r="N577" s="624"/>
      <c r="O577" s="625"/>
      <c r="P577" s="625">
        <f>SUM(L577-N577-O577)</f>
        <v>0</v>
      </c>
      <c r="Q577" s="691"/>
      <c r="R577" s="563" t="s">
        <v>815</v>
      </c>
    </row>
    <row r="578" spans="2:18" ht="12.75" customHeight="1">
      <c r="B578" s="2"/>
      <c r="C578" s="2"/>
      <c r="D578" s="10" t="s">
        <v>1029</v>
      </c>
      <c r="E578" s="11"/>
      <c r="G578" s="11">
        <f>F578*E578</f>
        <v>0</v>
      </c>
      <c r="I578" s="11">
        <f>H578*E578</f>
        <v>0</v>
      </c>
      <c r="K578" s="11">
        <f>J578*E578</f>
        <v>0</v>
      </c>
      <c r="L578" s="11">
        <f>K578+I578+G578</f>
        <v>0</v>
      </c>
      <c r="N578" s="624"/>
      <c r="O578" s="625"/>
      <c r="P578" s="625">
        <f>SUM(L578-N578-O578)</f>
        <v>0</v>
      </c>
      <c r="Q578" s="691"/>
      <c r="R578" s="106"/>
    </row>
    <row r="579" spans="2:18" ht="12.75" customHeight="1">
      <c r="B579" s="2"/>
      <c r="C579" s="2"/>
      <c r="D579" s="10" t="s">
        <v>1020</v>
      </c>
      <c r="E579" s="11"/>
      <c r="G579" s="11">
        <f>F579*E579</f>
        <v>0</v>
      </c>
      <c r="I579" s="11">
        <f>H579*E579</f>
        <v>0</v>
      </c>
      <c r="K579" s="11">
        <f>J579*E579</f>
        <v>0</v>
      </c>
      <c r="L579" s="11">
        <f>K579+I579+G579</f>
        <v>0</v>
      </c>
      <c r="N579" s="624">
        <f>L579</f>
        <v>0</v>
      </c>
      <c r="O579" s="625"/>
      <c r="P579" s="625"/>
      <c r="Q579" s="691"/>
      <c r="R579" s="105" t="s">
        <v>886</v>
      </c>
    </row>
    <row r="580" spans="2:18" ht="12.75" customHeight="1">
      <c r="B580" s="2"/>
      <c r="C580" s="2"/>
      <c r="D580" s="10" t="s">
        <v>725</v>
      </c>
      <c r="E580" s="11"/>
      <c r="G580" s="11">
        <f>F580*E580</f>
        <v>0</v>
      </c>
      <c r="I580" s="11">
        <f>H580*E580</f>
        <v>0</v>
      </c>
      <c r="K580" s="11">
        <f>J580*E580</f>
        <v>0</v>
      </c>
      <c r="L580" s="11">
        <f>K580+I580+G580</f>
        <v>0</v>
      </c>
      <c r="N580" s="624"/>
      <c r="O580" s="625"/>
      <c r="P580" s="625">
        <f>SUM(L580-N580-O580)</f>
        <v>0</v>
      </c>
      <c r="Q580" s="691"/>
      <c r="R580" s="106"/>
    </row>
    <row r="581" spans="2:18" ht="12.75" customHeight="1">
      <c r="B581" s="2"/>
      <c r="C581" s="2"/>
      <c r="D581" s="10" t="s">
        <v>1047</v>
      </c>
      <c r="E581" s="11"/>
      <c r="G581" s="11">
        <f>F581*E581</f>
        <v>0</v>
      </c>
      <c r="I581" s="11">
        <f>H581*E581</f>
        <v>0</v>
      </c>
      <c r="K581" s="11">
        <f>J581*E581</f>
        <v>0</v>
      </c>
      <c r="L581" s="11">
        <f>K581+I581+G581</f>
        <v>0</v>
      </c>
      <c r="N581" s="624"/>
      <c r="O581" s="625"/>
      <c r="P581" s="625">
        <f>SUM(L581-N581-O581)</f>
        <v>0</v>
      </c>
      <c r="Q581" s="691"/>
      <c r="R581" s="106"/>
    </row>
    <row r="582" spans="2:18" ht="12.75" customHeight="1">
      <c r="B582" s="2"/>
      <c r="C582" s="2" t="s">
        <v>28</v>
      </c>
      <c r="D582" s="13"/>
      <c r="E582" s="11"/>
      <c r="G582" s="14">
        <f>SUM(G551:G581)</f>
        <v>0</v>
      </c>
      <c r="I582" s="14">
        <f>SUM(I551:I581)</f>
        <v>0</v>
      </c>
      <c r="K582" s="14">
        <f>SUM(K551:K581)</f>
        <v>0</v>
      </c>
      <c r="L582" s="14">
        <f>G582+I582+K582</f>
        <v>0</v>
      </c>
      <c r="M582" s="14">
        <f>SUM(L551:L581)</f>
        <v>0</v>
      </c>
      <c r="N582" s="628">
        <f>SUM(N551:N581)</f>
        <v>0</v>
      </c>
      <c r="O582" s="629">
        <f>SUM(O551:O581)</f>
        <v>0</v>
      </c>
      <c r="P582" s="629">
        <f>SUM(P551:P581)</f>
        <v>0</v>
      </c>
      <c r="Q582" s="693"/>
      <c r="R582" s="106"/>
    </row>
    <row r="583" spans="2:18" ht="21" customHeight="1" thickBot="1">
      <c r="B583" s="2" t="s">
        <v>703</v>
      </c>
      <c r="C583" s="2" t="s">
        <v>710</v>
      </c>
      <c r="E583" s="11"/>
      <c r="N583" s="624"/>
      <c r="O583" s="625"/>
      <c r="P583" s="625"/>
      <c r="Q583" s="691"/>
      <c r="R583" s="105" t="s">
        <v>709</v>
      </c>
    </row>
    <row r="584" spans="2:18" ht="12.75" customHeight="1" thickBot="1">
      <c r="B584" s="2"/>
      <c r="C584" s="2"/>
      <c r="D584" s="10" t="s">
        <v>245</v>
      </c>
      <c r="E584" s="11"/>
      <c r="I584" s="11">
        <f>H584*E584</f>
        <v>0</v>
      </c>
      <c r="K584" s="11">
        <f>J584*E584</f>
        <v>0</v>
      </c>
      <c r="L584" s="11">
        <f>G584+I584+K584</f>
        <v>0</v>
      </c>
      <c r="N584" s="624"/>
      <c r="O584" s="625"/>
      <c r="P584" s="646">
        <f>SUM(L584-N584-O584)</f>
        <v>0</v>
      </c>
      <c r="Q584" s="691"/>
      <c r="R584" s="647" t="s">
        <v>1187</v>
      </c>
    </row>
    <row r="585" spans="2:18" ht="12.75" customHeight="1">
      <c r="B585" s="2"/>
      <c r="C585" s="2"/>
      <c r="D585" s="649" t="s">
        <v>1188</v>
      </c>
      <c r="E585" s="11"/>
      <c r="N585" s="624"/>
      <c r="O585" s="625"/>
      <c r="P585" s="625"/>
      <c r="Q585" s="691"/>
      <c r="R585" s="106"/>
    </row>
    <row r="586" spans="2:18" ht="12.75" customHeight="1" thickBot="1">
      <c r="B586" s="2"/>
      <c r="C586" s="2"/>
      <c r="D586" s="10" t="s">
        <v>1043</v>
      </c>
      <c r="E586" s="11"/>
      <c r="L586" s="11">
        <f>G586+I586+K586</f>
        <v>0</v>
      </c>
      <c r="N586" s="624"/>
      <c r="O586" s="625"/>
      <c r="P586" s="625">
        <f>SUM(L586-N586-O586)</f>
        <v>0</v>
      </c>
      <c r="Q586" s="691"/>
      <c r="R586" s="564" t="s">
        <v>816</v>
      </c>
    </row>
    <row r="587" spans="2:18" ht="12.75" customHeight="1" thickBot="1">
      <c r="D587" s="10" t="s">
        <v>1044</v>
      </c>
      <c r="E587" s="11"/>
      <c r="L587" s="11">
        <f t="shared" ref="L587:L599" si="99">G587+I587+K587</f>
        <v>0</v>
      </c>
      <c r="N587" s="624"/>
      <c r="O587" s="625"/>
      <c r="P587" s="646">
        <f>SUM(L587-N587-O587)</f>
        <v>0</v>
      </c>
      <c r="Q587" s="691"/>
      <c r="R587" s="647" t="s">
        <v>1187</v>
      </c>
    </row>
    <row r="588" spans="2:18" ht="12.75" customHeight="1" thickBot="1">
      <c r="B588" s="2"/>
      <c r="C588" s="2"/>
      <c r="D588" s="10" t="s">
        <v>188</v>
      </c>
      <c r="E588" s="11"/>
      <c r="L588" s="11">
        <f t="shared" si="99"/>
        <v>0</v>
      </c>
      <c r="N588" s="624"/>
      <c r="O588" s="625"/>
      <c r="P588" s="646">
        <f>SUM(L588-N588-O588)</f>
        <v>0</v>
      </c>
      <c r="Q588" s="691"/>
      <c r="R588" s="647" t="s">
        <v>1187</v>
      </c>
    </row>
    <row r="589" spans="2:18" ht="12.75" customHeight="1">
      <c r="B589" s="2"/>
      <c r="C589" s="2"/>
      <c r="D589" s="10" t="s">
        <v>51</v>
      </c>
      <c r="E589" s="11"/>
      <c r="L589" s="11">
        <f t="shared" si="99"/>
        <v>0</v>
      </c>
      <c r="N589" s="624"/>
      <c r="O589" s="625"/>
      <c r="P589" s="625">
        <f t="shared" ref="P589:P597" si="100">SUM(L589-N589-O589)</f>
        <v>0</v>
      </c>
      <c r="Q589" s="691"/>
      <c r="R589" s="106"/>
    </row>
    <row r="590" spans="2:18" ht="12.75" customHeight="1">
      <c r="B590" s="2"/>
      <c r="C590" s="2"/>
      <c r="D590" s="10" t="s">
        <v>1140</v>
      </c>
      <c r="E590" s="11"/>
      <c r="L590" s="11">
        <f t="shared" si="99"/>
        <v>0</v>
      </c>
      <c r="N590" s="624"/>
      <c r="O590" s="625"/>
      <c r="P590" s="625">
        <f t="shared" si="100"/>
        <v>0</v>
      </c>
      <c r="Q590" s="691"/>
      <c r="R590" s="106"/>
    </row>
    <row r="591" spans="2:18" ht="12.75" customHeight="1">
      <c r="B591" s="2"/>
      <c r="C591" s="2"/>
      <c r="D591" s="10" t="s">
        <v>1137</v>
      </c>
      <c r="E591" s="11"/>
      <c r="L591" s="11">
        <f t="shared" si="99"/>
        <v>0</v>
      </c>
      <c r="N591" s="624"/>
      <c r="O591" s="625"/>
      <c r="P591" s="625">
        <f t="shared" si="100"/>
        <v>0</v>
      </c>
      <c r="Q591" s="691"/>
      <c r="R591" s="106"/>
    </row>
    <row r="592" spans="2:18" ht="12.75" customHeight="1" thickBot="1">
      <c r="B592" s="2"/>
      <c r="C592" s="2"/>
      <c r="D592" s="10" t="s">
        <v>1138</v>
      </c>
      <c r="E592" s="11"/>
      <c r="L592" s="11">
        <f t="shared" si="99"/>
        <v>0</v>
      </c>
      <c r="N592" s="624"/>
      <c r="O592" s="625"/>
      <c r="P592" s="625">
        <f t="shared" si="100"/>
        <v>0</v>
      </c>
      <c r="Q592" s="691"/>
      <c r="R592" s="106"/>
    </row>
    <row r="593" spans="2:18" ht="12.75" customHeight="1" thickBot="1">
      <c r="B593" s="2"/>
      <c r="C593" s="2"/>
      <c r="D593" s="10" t="s">
        <v>1139</v>
      </c>
      <c r="E593" s="11"/>
      <c r="L593" s="11">
        <f t="shared" si="99"/>
        <v>0</v>
      </c>
      <c r="N593" s="624"/>
      <c r="O593" s="625"/>
      <c r="P593" s="646">
        <f t="shared" si="100"/>
        <v>0</v>
      </c>
      <c r="Q593" s="691"/>
      <c r="R593" s="647" t="s">
        <v>1187</v>
      </c>
    </row>
    <row r="594" spans="2:18" ht="12.75" customHeight="1">
      <c r="B594" s="2"/>
      <c r="C594" s="2"/>
      <c r="D594" s="10" t="s">
        <v>1085</v>
      </c>
      <c r="E594" s="11"/>
      <c r="L594" s="11">
        <f t="shared" si="99"/>
        <v>0</v>
      </c>
      <c r="N594" s="624"/>
      <c r="O594" s="625"/>
      <c r="P594" s="625">
        <f t="shared" si="100"/>
        <v>0</v>
      </c>
      <c r="Q594" s="691"/>
      <c r="R594" s="106"/>
    </row>
    <row r="595" spans="2:18" ht="12.75" customHeight="1" thickBot="1">
      <c r="B595" s="2"/>
      <c r="C595" s="2"/>
      <c r="D595" s="10" t="s">
        <v>950</v>
      </c>
      <c r="E595" s="11"/>
      <c r="L595" s="11">
        <f t="shared" si="99"/>
        <v>0</v>
      </c>
      <c r="N595" s="624"/>
      <c r="O595" s="625"/>
      <c r="P595" s="625">
        <f t="shared" si="100"/>
        <v>0</v>
      </c>
      <c r="Q595" s="691"/>
      <c r="R595" s="106"/>
    </row>
    <row r="596" spans="2:18" ht="12.75" customHeight="1" thickBot="1">
      <c r="B596" s="2"/>
      <c r="C596" s="2"/>
      <c r="D596" s="10" t="s">
        <v>1084</v>
      </c>
      <c r="E596" s="11"/>
      <c r="L596" s="11">
        <f t="shared" si="99"/>
        <v>0</v>
      </c>
      <c r="N596" s="624"/>
      <c r="O596" s="625"/>
      <c r="P596" s="646">
        <f t="shared" si="100"/>
        <v>0</v>
      </c>
      <c r="Q596" s="691"/>
      <c r="R596" s="647" t="s">
        <v>1187</v>
      </c>
    </row>
    <row r="597" spans="2:18" ht="12.75" customHeight="1">
      <c r="B597" s="2"/>
      <c r="C597" s="2"/>
      <c r="D597" s="10" t="s">
        <v>1086</v>
      </c>
      <c r="E597" s="11"/>
      <c r="L597" s="11">
        <f t="shared" si="99"/>
        <v>0</v>
      </c>
      <c r="N597" s="624"/>
      <c r="O597" s="625"/>
      <c r="P597" s="625">
        <f t="shared" si="100"/>
        <v>0</v>
      </c>
      <c r="Q597" s="691"/>
      <c r="R597" s="106"/>
    </row>
    <row r="598" spans="2:18" ht="12.75" customHeight="1">
      <c r="B598" s="2"/>
      <c r="C598" s="2"/>
      <c r="E598" s="11"/>
      <c r="N598" s="624"/>
      <c r="O598" s="625"/>
      <c r="P598" s="625"/>
      <c r="Q598" s="691"/>
      <c r="R598" s="106"/>
    </row>
    <row r="599" spans="2:18" ht="12.75" customHeight="1">
      <c r="B599" s="2"/>
      <c r="C599" s="2" t="s">
        <v>28</v>
      </c>
      <c r="D599" s="13"/>
      <c r="E599" s="11"/>
      <c r="G599" s="14">
        <f>SUM(G584:G598)</f>
        <v>0</v>
      </c>
      <c r="I599" s="14">
        <f>SUM(I584:I598)</f>
        <v>0</v>
      </c>
      <c r="K599" s="14">
        <f>SUM(K584:K598)</f>
        <v>0</v>
      </c>
      <c r="L599" s="14">
        <f t="shared" si="99"/>
        <v>0</v>
      </c>
      <c r="M599" s="14">
        <f>SUM(L584:L598)</f>
        <v>0</v>
      </c>
      <c r="N599" s="628">
        <f>SUM(N584:N598)</f>
        <v>0</v>
      </c>
      <c r="O599" s="629">
        <f>SUM(O584:O598)</f>
        <v>0</v>
      </c>
      <c r="P599" s="629">
        <f>SUM(P583:P598)</f>
        <v>0</v>
      </c>
      <c r="Q599" s="693"/>
      <c r="R599" s="106"/>
    </row>
    <row r="600" spans="2:18" ht="21.75" customHeight="1">
      <c r="B600" s="2" t="s">
        <v>704</v>
      </c>
      <c r="C600" s="2" t="s">
        <v>705</v>
      </c>
      <c r="E600" s="11"/>
      <c r="N600" s="624"/>
      <c r="O600" s="625"/>
      <c r="P600" s="625"/>
      <c r="Q600" s="691"/>
      <c r="R600" s="461" t="s">
        <v>294</v>
      </c>
    </row>
    <row r="601" spans="2:18" ht="12.75" customHeight="1">
      <c r="B601" s="2"/>
      <c r="C601" s="2"/>
      <c r="D601" s="10" t="s">
        <v>490</v>
      </c>
      <c r="E601" s="11"/>
      <c r="L601" s="11">
        <f>G601+I601+K601</f>
        <v>0</v>
      </c>
      <c r="N601" s="624"/>
      <c r="O601" s="625"/>
      <c r="P601" s="625">
        <f t="shared" ref="P601:P613" si="101">SUM(L601-N601-O601)</f>
        <v>0</v>
      </c>
      <c r="Q601" s="691"/>
      <c r="R601" s="525" t="s">
        <v>873</v>
      </c>
    </row>
    <row r="602" spans="2:18" ht="13.5" customHeight="1">
      <c r="B602" s="2"/>
      <c r="C602" s="2"/>
      <c r="D602" s="10" t="s">
        <v>491</v>
      </c>
      <c r="E602" s="11"/>
      <c r="L602" s="11">
        <f t="shared" ref="L602:L613" si="102">G602+I602+K602</f>
        <v>0</v>
      </c>
      <c r="N602" s="624"/>
      <c r="O602" s="625"/>
      <c r="P602" s="625">
        <f t="shared" si="101"/>
        <v>0</v>
      </c>
      <c r="Q602" s="691"/>
      <c r="R602" s="106"/>
    </row>
    <row r="603" spans="2:18" ht="12.75" customHeight="1">
      <c r="B603" s="2"/>
      <c r="C603" s="2"/>
      <c r="D603" s="10" t="s">
        <v>492</v>
      </c>
      <c r="E603" s="11"/>
      <c r="L603" s="11">
        <f t="shared" si="102"/>
        <v>0</v>
      </c>
      <c r="N603" s="624"/>
      <c r="O603" s="625"/>
      <c r="P603" s="625">
        <f t="shared" si="101"/>
        <v>0</v>
      </c>
      <c r="Q603" s="691"/>
      <c r="R603" s="106"/>
    </row>
    <row r="604" spans="2:18" ht="12.75" customHeight="1">
      <c r="B604" s="2"/>
      <c r="C604" s="2"/>
      <c r="D604" s="10" t="s">
        <v>3</v>
      </c>
      <c r="E604" s="11"/>
      <c r="L604" s="11">
        <f t="shared" si="102"/>
        <v>0</v>
      </c>
      <c r="N604" s="624"/>
      <c r="O604" s="625"/>
      <c r="P604" s="625">
        <f t="shared" si="101"/>
        <v>0</v>
      </c>
      <c r="Q604" s="691"/>
      <c r="R604" s="106"/>
    </row>
    <row r="605" spans="2:18" ht="12.75" customHeight="1">
      <c r="B605" s="2"/>
      <c r="C605" s="2"/>
      <c r="D605" s="10" t="s">
        <v>1078</v>
      </c>
      <c r="E605" s="11"/>
      <c r="L605" s="11">
        <f t="shared" si="102"/>
        <v>0</v>
      </c>
      <c r="N605" s="624"/>
      <c r="O605" s="625"/>
      <c r="P605" s="625">
        <f t="shared" si="101"/>
        <v>0</v>
      </c>
      <c r="Q605" s="691"/>
      <c r="R605" s="106"/>
    </row>
    <row r="606" spans="2:18" ht="12.75" customHeight="1">
      <c r="B606" s="2"/>
      <c r="C606" s="2"/>
      <c r="D606" s="10" t="s">
        <v>1176</v>
      </c>
      <c r="E606" s="11"/>
      <c r="L606" s="11">
        <f t="shared" si="102"/>
        <v>0</v>
      </c>
      <c r="N606" s="624"/>
      <c r="O606" s="625"/>
      <c r="P606" s="625">
        <f t="shared" si="101"/>
        <v>0</v>
      </c>
      <c r="Q606" s="691"/>
      <c r="R606" s="105" t="s">
        <v>647</v>
      </c>
    </row>
    <row r="607" spans="2:18" ht="12.75" customHeight="1">
      <c r="B607" s="2"/>
      <c r="C607" s="2"/>
      <c r="D607" s="10" t="s">
        <v>1177</v>
      </c>
      <c r="E607" s="11"/>
      <c r="L607" s="11">
        <f t="shared" si="102"/>
        <v>0</v>
      </c>
      <c r="N607" s="624"/>
      <c r="O607" s="625"/>
      <c r="P607" s="625">
        <f t="shared" si="101"/>
        <v>0</v>
      </c>
      <c r="Q607" s="691"/>
      <c r="R607" s="105" t="s">
        <v>646</v>
      </c>
    </row>
    <row r="608" spans="2:18" ht="12.75" customHeight="1">
      <c r="B608" s="2"/>
      <c r="C608" s="2"/>
      <c r="D608" s="10" t="s">
        <v>951</v>
      </c>
      <c r="E608" s="11"/>
      <c r="L608" s="11">
        <f t="shared" si="102"/>
        <v>0</v>
      </c>
      <c r="N608" s="624"/>
      <c r="O608" s="625"/>
      <c r="P608" s="625">
        <f t="shared" si="101"/>
        <v>0</v>
      </c>
      <c r="Q608" s="691"/>
      <c r="R608" s="105"/>
    </row>
    <row r="609" spans="1:76" ht="12.75" customHeight="1">
      <c r="B609" s="2"/>
      <c r="C609" s="2"/>
      <c r="D609" s="10" t="s">
        <v>952</v>
      </c>
      <c r="E609" s="11"/>
      <c r="L609" s="11">
        <f t="shared" si="102"/>
        <v>0</v>
      </c>
      <c r="N609" s="624"/>
      <c r="O609" s="625"/>
      <c r="P609" s="625">
        <f t="shared" si="101"/>
        <v>0</v>
      </c>
      <c r="Q609" s="691"/>
      <c r="R609" s="105" t="s">
        <v>647</v>
      </c>
    </row>
    <row r="610" spans="1:76" ht="12.75" customHeight="1">
      <c r="B610" s="2"/>
      <c r="C610" s="2"/>
      <c r="D610" s="10" t="s">
        <v>994</v>
      </c>
      <c r="E610" s="11"/>
      <c r="L610" s="11">
        <f t="shared" si="102"/>
        <v>0</v>
      </c>
      <c r="N610" s="624"/>
      <c r="O610" s="625"/>
      <c r="P610" s="625">
        <f t="shared" si="101"/>
        <v>0</v>
      </c>
      <c r="Q610" s="691"/>
      <c r="R610" s="106"/>
    </row>
    <row r="611" spans="1:76" ht="12.75" customHeight="1">
      <c r="B611" s="2"/>
      <c r="C611" s="2"/>
      <c r="D611" s="10" t="s">
        <v>8</v>
      </c>
      <c r="E611" s="11"/>
      <c r="L611" s="11">
        <f>G611+I611+K611</f>
        <v>0</v>
      </c>
      <c r="N611" s="624"/>
      <c r="O611" s="625"/>
      <c r="P611" s="625">
        <f t="shared" si="101"/>
        <v>0</v>
      </c>
      <c r="Q611" s="691"/>
      <c r="R611" s="106"/>
    </row>
    <row r="612" spans="1:76" ht="12.75" customHeight="1">
      <c r="B612" s="2"/>
      <c r="C612" s="2"/>
      <c r="D612" s="10" t="s">
        <v>10</v>
      </c>
      <c r="E612" s="11"/>
      <c r="L612" s="11">
        <f t="shared" si="102"/>
        <v>0</v>
      </c>
      <c r="N612" s="624"/>
      <c r="O612" s="625"/>
      <c r="P612" s="625">
        <f t="shared" si="101"/>
        <v>0</v>
      </c>
      <c r="Q612" s="691"/>
      <c r="R612" s="106"/>
    </row>
    <row r="613" spans="1:76" ht="12.75" customHeight="1">
      <c r="B613" s="2"/>
      <c r="C613" s="2"/>
      <c r="D613" s="10" t="s">
        <v>1047</v>
      </c>
      <c r="E613" s="11"/>
      <c r="L613" s="11">
        <f t="shared" si="102"/>
        <v>0</v>
      </c>
      <c r="N613" s="624"/>
      <c r="O613" s="625"/>
      <c r="P613" s="625">
        <f t="shared" si="101"/>
        <v>0</v>
      </c>
      <c r="Q613" s="691"/>
      <c r="R613" s="106"/>
    </row>
    <row r="614" spans="1:76" ht="12.75" customHeight="1">
      <c r="B614" s="2"/>
      <c r="C614" s="2"/>
      <c r="E614" s="11"/>
      <c r="N614" s="624"/>
      <c r="O614" s="625"/>
      <c r="P614" s="625"/>
      <c r="Q614" s="691"/>
      <c r="R614" s="106"/>
    </row>
    <row r="615" spans="1:76" ht="12.75" customHeight="1">
      <c r="B615" s="2"/>
      <c r="C615" s="2" t="s">
        <v>28</v>
      </c>
      <c r="E615" s="11"/>
      <c r="G615" s="14">
        <f>SUM(G600:G614)</f>
        <v>0</v>
      </c>
      <c r="I615" s="14">
        <f>SUM(I600:I614)</f>
        <v>0</v>
      </c>
      <c r="K615" s="14">
        <f>SUM(K600:K614)</f>
        <v>0</v>
      </c>
      <c r="L615" s="14">
        <f>G615+I615+K615</f>
        <v>0</v>
      </c>
      <c r="M615" s="14">
        <f>SUM(L600:L614)</f>
        <v>0</v>
      </c>
      <c r="N615" s="628">
        <f>SUM(N601:N613)</f>
        <v>0</v>
      </c>
      <c r="O615" s="629">
        <f>SUM(O601:O614)</f>
        <v>0</v>
      </c>
      <c r="P615" s="629">
        <f>SUM(P600:P614)</f>
        <v>0</v>
      </c>
      <c r="Q615" s="693"/>
      <c r="R615" s="106"/>
    </row>
    <row r="616" spans="1:76" ht="21.75" customHeight="1">
      <c r="B616" s="2" t="s">
        <v>155</v>
      </c>
      <c r="C616" s="2" t="s">
        <v>711</v>
      </c>
      <c r="E616" s="11"/>
      <c r="N616" s="624"/>
      <c r="O616" s="625"/>
      <c r="P616" s="625"/>
      <c r="Q616" s="691"/>
      <c r="R616" s="384" t="s">
        <v>727</v>
      </c>
    </row>
    <row r="617" spans="1:76" ht="12.75" customHeight="1">
      <c r="B617" s="2"/>
      <c r="C617" s="2"/>
      <c r="D617" s="10" t="s">
        <v>440</v>
      </c>
      <c r="E617" s="382"/>
      <c r="L617" s="11">
        <f>G617+I617+K617</f>
        <v>0</v>
      </c>
      <c r="M617" s="7"/>
      <c r="N617" s="624"/>
      <c r="O617" s="625">
        <f>L617</f>
        <v>0</v>
      </c>
      <c r="P617" s="625">
        <f>SUM(L617-N617-O617)</f>
        <v>0</v>
      </c>
      <c r="Q617" s="691"/>
      <c r="R617" s="106"/>
    </row>
    <row r="618" spans="1:76" ht="12.75" customHeight="1">
      <c r="B618" s="2"/>
      <c r="C618" s="2"/>
      <c r="D618" s="10" t="s">
        <v>441</v>
      </c>
      <c r="E618" s="382"/>
      <c r="L618" s="11">
        <f>G618+I618+K618</f>
        <v>0</v>
      </c>
      <c r="M618" s="7"/>
      <c r="N618" s="624"/>
      <c r="O618" s="625">
        <f>L618</f>
        <v>0</v>
      </c>
      <c r="P618" s="625">
        <f>SUM(L618-N618-O618)</f>
        <v>0</v>
      </c>
      <c r="Q618" s="691"/>
      <c r="R618" s="106"/>
    </row>
    <row r="619" spans="1:76" ht="12.75" customHeight="1">
      <c r="B619" s="2"/>
      <c r="C619" s="2"/>
      <c r="D619" s="10" t="s">
        <v>442</v>
      </c>
      <c r="E619" s="382"/>
      <c r="L619" s="11">
        <f>G619+I619+K619</f>
        <v>0</v>
      </c>
      <c r="M619" s="7"/>
      <c r="N619" s="624"/>
      <c r="O619" s="625">
        <f>L619</f>
        <v>0</v>
      </c>
      <c r="P619" s="625">
        <f>SUM(L619-N619-O619)</f>
        <v>0</v>
      </c>
      <c r="Q619" s="691"/>
      <c r="R619" s="106"/>
    </row>
    <row r="620" spans="1:76" ht="12.75" customHeight="1">
      <c r="B620" s="2"/>
      <c r="C620" s="2" t="s">
        <v>28</v>
      </c>
      <c r="D620" s="13"/>
      <c r="E620" s="11"/>
      <c r="G620" s="14">
        <f>SUM(G617:G619)</f>
        <v>0</v>
      </c>
      <c r="H620" s="19"/>
      <c r="I620" s="14">
        <f>SUM(I616:I619)</f>
        <v>0</v>
      </c>
      <c r="J620" s="19"/>
      <c r="K620" s="14">
        <f>SUM(K616:K619)</f>
        <v>0</v>
      </c>
      <c r="L620" s="14">
        <f>G620+I620+K620</f>
        <v>0</v>
      </c>
      <c r="M620" s="14">
        <f>SUM(L616:L619)</f>
        <v>0</v>
      </c>
      <c r="N620" s="628">
        <f>SUM(N617:N619)</f>
        <v>0</v>
      </c>
      <c r="O620" s="629">
        <f>SUM(O617:O619)</f>
        <v>0</v>
      </c>
      <c r="P620" s="629">
        <f>SUM(P617:P619)</f>
        <v>0</v>
      </c>
      <c r="Q620" s="693"/>
      <c r="R620" s="106"/>
    </row>
    <row r="621" spans="1:76" ht="12.75" customHeight="1" thickBot="1">
      <c r="B621" s="2"/>
      <c r="C621" s="2"/>
      <c r="D621" s="13"/>
      <c r="E621" s="11"/>
      <c r="G621" s="19"/>
      <c r="H621" s="19"/>
      <c r="I621" s="19"/>
      <c r="J621" s="19"/>
      <c r="K621" s="19"/>
      <c r="L621" s="19"/>
      <c r="M621" s="19"/>
      <c r="N621" s="630"/>
      <c r="O621" s="631"/>
      <c r="P621" s="631"/>
      <c r="Q621" s="693"/>
      <c r="R621" s="106"/>
    </row>
    <row r="622" spans="1:76" s="98" customFormat="1" ht="24" customHeight="1" thickBot="1">
      <c r="A622" s="442"/>
      <c r="B622" s="463"/>
      <c r="C622" s="488" t="s">
        <v>773</v>
      </c>
      <c r="D622" s="464"/>
      <c r="E622" s="465"/>
      <c r="F622" s="466"/>
      <c r="G622" s="467"/>
      <c r="H622" s="467"/>
      <c r="I622" s="467"/>
      <c r="J622" s="467"/>
      <c r="K622" s="467"/>
      <c r="L622" s="467"/>
      <c r="M622" s="489">
        <f>SUM(M225:M620)</f>
        <v>0</v>
      </c>
      <c r="N622" s="638">
        <f>SUM(N225+N269+N287+N295+N299+N310+N317+N323+N327+N332+N338+N345+N351+N357+N383+N397+N419+N433+N439+N448+N460+N469+N476+N485+N549+N582+N599+N615+N620)</f>
        <v>0</v>
      </c>
      <c r="O622" s="639">
        <f>SUM(O225+O269+O287+O295+O299+O310+O317+O323+O327+O332+O338+O345+O351+O357+O383+O397+O419+O433+O439+O448+O460+O469+O476+O485+O549+O582+O599+O615+O620)</f>
        <v>0</v>
      </c>
      <c r="P622" s="639">
        <f>SUM(P225+P269+P287+P295+P299+P310+P317+P323+P327+P332+P338+P345+P351+P357+P383+P397+P419+P433+P439+P448+P460+P469+P476+P485+P549+P582+P599+P615+P620)</f>
        <v>0</v>
      </c>
      <c r="Q622" s="699">
        <f>SUM(N622:P622)</f>
        <v>0</v>
      </c>
      <c r="R622" s="505" t="s">
        <v>728</v>
      </c>
      <c r="S622" s="131"/>
      <c r="T622" s="131"/>
      <c r="U622" s="131"/>
      <c r="V622" s="131"/>
      <c r="W622" s="131"/>
      <c r="X622" s="131"/>
      <c r="Y622" s="131"/>
      <c r="Z622" s="131"/>
      <c r="AA622" s="131"/>
      <c r="AB622" s="131"/>
      <c r="AC622" s="131"/>
      <c r="AD622" s="131"/>
      <c r="AE622" s="131"/>
      <c r="AF622" s="131"/>
      <c r="AG622" s="131"/>
      <c r="AH622" s="131"/>
      <c r="AI622" s="131"/>
      <c r="AJ622" s="131"/>
      <c r="AK622" s="131"/>
      <c r="AL622" s="131"/>
      <c r="AM622" s="131"/>
      <c r="AN622" s="131"/>
      <c r="AO622" s="131"/>
      <c r="AP622" s="131"/>
      <c r="AQ622" s="131"/>
      <c r="AR622" s="131"/>
      <c r="AS622" s="131"/>
      <c r="AT622" s="131"/>
      <c r="AU622" s="131"/>
      <c r="AV622" s="131"/>
      <c r="AW622" s="131"/>
      <c r="AX622" s="131"/>
      <c r="AY622" s="131"/>
      <c r="AZ622" s="131"/>
      <c r="BA622" s="131"/>
      <c r="BB622" s="131"/>
      <c r="BC622" s="131"/>
      <c r="BD622" s="131"/>
      <c r="BE622" s="131"/>
      <c r="BF622" s="131"/>
      <c r="BG622" s="131"/>
      <c r="BH622" s="131"/>
      <c r="BI622" s="131"/>
      <c r="BJ622" s="131"/>
      <c r="BK622" s="131"/>
      <c r="BL622" s="131"/>
      <c r="BM622" s="131"/>
      <c r="BN622" s="131"/>
      <c r="BO622" s="131"/>
      <c r="BP622" s="131"/>
      <c r="BQ622" s="131"/>
      <c r="BR622" s="131"/>
      <c r="BS622" s="131"/>
      <c r="BT622" s="131"/>
      <c r="BU622" s="131"/>
      <c r="BV622" s="131"/>
      <c r="BW622" s="131"/>
      <c r="BX622" s="131"/>
    </row>
    <row r="623" spans="1:76" ht="12.75" customHeight="1">
      <c r="B623" s="80"/>
      <c r="C623" s="96"/>
      <c r="D623" s="81"/>
      <c r="E623" s="322"/>
      <c r="F623" s="82"/>
      <c r="G623" s="83"/>
      <c r="H623" s="83"/>
      <c r="I623" s="83"/>
      <c r="J623" s="83"/>
      <c r="K623" s="83"/>
      <c r="L623" s="83"/>
      <c r="M623" s="97"/>
      <c r="N623" s="630"/>
      <c r="O623" s="631"/>
      <c r="P623" s="631"/>
      <c r="Q623" s="693"/>
      <c r="R623" s="106"/>
    </row>
    <row r="624" spans="1:76" ht="19.5" customHeight="1">
      <c r="B624" s="359" t="s">
        <v>89</v>
      </c>
      <c r="C624" s="2"/>
      <c r="D624" s="13"/>
      <c r="E624" s="11"/>
      <c r="G624" s="19"/>
      <c r="H624" s="19"/>
      <c r="I624" s="19"/>
      <c r="J624" s="19"/>
      <c r="K624" s="19"/>
      <c r="L624" s="19"/>
      <c r="M624" s="19"/>
      <c r="N624" s="630"/>
      <c r="O624" s="631"/>
      <c r="P624" s="631"/>
      <c r="Q624" s="693"/>
      <c r="R624" s="106"/>
    </row>
    <row r="625" spans="2:18" ht="21.75" customHeight="1">
      <c r="B625" s="2" t="s">
        <v>706</v>
      </c>
      <c r="C625" s="2" t="s">
        <v>445</v>
      </c>
      <c r="E625" s="11"/>
      <c r="N625" s="624"/>
      <c r="O625" s="625"/>
      <c r="P625" s="625"/>
      <c r="Q625" s="691"/>
      <c r="R625" s="461" t="s">
        <v>448</v>
      </c>
    </row>
    <row r="626" spans="2:18" ht="12.75" customHeight="1">
      <c r="B626" s="2"/>
      <c r="C626" s="2"/>
      <c r="D626" s="10" t="s">
        <v>352</v>
      </c>
      <c r="E626" s="11"/>
      <c r="G626" s="27">
        <f t="shared" ref="G626:G637" si="103">F626*E626</f>
        <v>0</v>
      </c>
      <c r="I626" s="11">
        <f t="shared" ref="I626:I637" si="104">H626*E626</f>
        <v>0</v>
      </c>
      <c r="K626" s="11">
        <f t="shared" ref="K626:K637" si="105">E626*J626</f>
        <v>0</v>
      </c>
      <c r="L626" s="11">
        <f t="shared" ref="L626:L637" si="106">G626+I626+K626</f>
        <v>0</v>
      </c>
      <c r="N626" s="624"/>
      <c r="O626" s="625"/>
      <c r="P626" s="625">
        <f t="shared" ref="P626:P637" si="107">SUM(L626-N626-O626)</f>
        <v>0</v>
      </c>
      <c r="Q626" s="691"/>
      <c r="R626" s="525" t="s">
        <v>447</v>
      </c>
    </row>
    <row r="627" spans="2:18" ht="12.75" customHeight="1">
      <c r="B627" s="2"/>
      <c r="C627" s="2"/>
      <c r="D627" s="10" t="s">
        <v>422</v>
      </c>
      <c r="E627" s="11"/>
      <c r="G627" s="27">
        <f t="shared" si="103"/>
        <v>0</v>
      </c>
      <c r="I627" s="11">
        <f t="shared" si="104"/>
        <v>0</v>
      </c>
      <c r="K627" s="11">
        <f t="shared" si="105"/>
        <v>0</v>
      </c>
      <c r="L627" s="11">
        <f t="shared" si="106"/>
        <v>0</v>
      </c>
      <c r="N627" s="624"/>
      <c r="O627" s="625"/>
      <c r="P627" s="625">
        <f t="shared" si="107"/>
        <v>0</v>
      </c>
      <c r="Q627" s="691"/>
      <c r="R627" s="106"/>
    </row>
    <row r="628" spans="2:18" ht="12.75" customHeight="1">
      <c r="B628" s="2"/>
      <c r="C628" s="2"/>
      <c r="D628" s="10" t="s">
        <v>423</v>
      </c>
      <c r="E628" s="11"/>
      <c r="G628" s="27">
        <f t="shared" si="103"/>
        <v>0</v>
      </c>
      <c r="I628" s="11">
        <f t="shared" si="104"/>
        <v>0</v>
      </c>
      <c r="K628" s="11">
        <f t="shared" si="105"/>
        <v>0</v>
      </c>
      <c r="L628" s="11">
        <f t="shared" si="106"/>
        <v>0</v>
      </c>
      <c r="N628" s="624"/>
      <c r="O628" s="625"/>
      <c r="P628" s="625">
        <f t="shared" si="107"/>
        <v>0</v>
      </c>
      <c r="Q628" s="691"/>
      <c r="R628" s="106"/>
    </row>
    <row r="629" spans="2:18" ht="12.75" customHeight="1">
      <c r="B629" s="2"/>
      <c r="C629" s="2"/>
      <c r="D629" s="10" t="s">
        <v>424</v>
      </c>
      <c r="E629" s="11"/>
      <c r="G629" s="27">
        <f t="shared" si="103"/>
        <v>0</v>
      </c>
      <c r="I629" s="11">
        <f t="shared" si="104"/>
        <v>0</v>
      </c>
      <c r="K629" s="11">
        <f t="shared" si="105"/>
        <v>0</v>
      </c>
      <c r="L629" s="11">
        <f t="shared" si="106"/>
        <v>0</v>
      </c>
      <c r="N629" s="624"/>
      <c r="O629" s="625"/>
      <c r="P629" s="625">
        <f t="shared" si="107"/>
        <v>0</v>
      </c>
      <c r="Q629" s="691"/>
      <c r="R629" s="106"/>
    </row>
    <row r="630" spans="2:18" ht="12.75" customHeight="1">
      <c r="B630" s="2"/>
      <c r="C630" s="2"/>
      <c r="D630" s="10" t="s">
        <v>265</v>
      </c>
      <c r="E630" s="11"/>
      <c r="G630" s="27">
        <f t="shared" si="103"/>
        <v>0</v>
      </c>
      <c r="I630" s="11">
        <f t="shared" si="104"/>
        <v>0</v>
      </c>
      <c r="K630" s="11">
        <f t="shared" si="105"/>
        <v>0</v>
      </c>
      <c r="L630" s="11">
        <f t="shared" si="106"/>
        <v>0</v>
      </c>
      <c r="N630" s="624"/>
      <c r="O630" s="625"/>
      <c r="P630" s="625">
        <f t="shared" si="107"/>
        <v>0</v>
      </c>
      <c r="Q630" s="691"/>
      <c r="R630" s="106" t="s">
        <v>687</v>
      </c>
    </row>
    <row r="631" spans="2:18" ht="12.75" customHeight="1">
      <c r="B631" s="2"/>
      <c r="C631" s="2"/>
      <c r="D631" s="10" t="s">
        <v>266</v>
      </c>
      <c r="E631" s="11"/>
      <c r="G631" s="27">
        <f t="shared" si="103"/>
        <v>0</v>
      </c>
      <c r="I631" s="11">
        <f t="shared" si="104"/>
        <v>0</v>
      </c>
      <c r="K631" s="11">
        <f t="shared" si="105"/>
        <v>0</v>
      </c>
      <c r="L631" s="11">
        <f t="shared" si="106"/>
        <v>0</v>
      </c>
      <c r="N631" s="624"/>
      <c r="O631" s="625"/>
      <c r="P631" s="625">
        <f t="shared" si="107"/>
        <v>0</v>
      </c>
      <c r="Q631" s="691"/>
      <c r="R631" s="106" t="s">
        <v>687</v>
      </c>
    </row>
    <row r="632" spans="2:18" ht="12.75" customHeight="1">
      <c r="B632" s="2"/>
      <c r="C632" s="2"/>
      <c r="D632" s="10" t="s">
        <v>145</v>
      </c>
      <c r="E632" s="11"/>
      <c r="G632" s="27">
        <f t="shared" si="103"/>
        <v>0</v>
      </c>
      <c r="I632" s="11">
        <f t="shared" si="104"/>
        <v>0</v>
      </c>
      <c r="K632" s="11">
        <f t="shared" si="105"/>
        <v>0</v>
      </c>
      <c r="L632" s="11">
        <f t="shared" si="106"/>
        <v>0</v>
      </c>
      <c r="N632" s="624"/>
      <c r="O632" s="625"/>
      <c r="P632" s="625">
        <f t="shared" si="107"/>
        <v>0</v>
      </c>
      <c r="Q632" s="691"/>
      <c r="R632" s="106"/>
    </row>
    <row r="633" spans="2:18" ht="12.75" customHeight="1">
      <c r="B633" s="2"/>
      <c r="C633" s="2"/>
      <c r="D633" s="10" t="s">
        <v>1161</v>
      </c>
      <c r="E633" s="11"/>
      <c r="G633" s="27">
        <f t="shared" si="103"/>
        <v>0</v>
      </c>
      <c r="I633" s="11">
        <f t="shared" si="104"/>
        <v>0</v>
      </c>
      <c r="K633" s="11">
        <f t="shared" si="105"/>
        <v>0</v>
      </c>
      <c r="L633" s="11">
        <f t="shared" si="106"/>
        <v>0</v>
      </c>
      <c r="N633" s="624"/>
      <c r="O633" s="625"/>
      <c r="P633" s="625">
        <f t="shared" si="107"/>
        <v>0</v>
      </c>
      <c r="Q633" s="691"/>
      <c r="R633" s="470" t="s">
        <v>772</v>
      </c>
    </row>
    <row r="634" spans="2:18" ht="12.75" customHeight="1">
      <c r="B634" s="2"/>
      <c r="C634" s="2"/>
      <c r="D634" s="10" t="s">
        <v>1163</v>
      </c>
      <c r="E634" s="11"/>
      <c r="G634" s="27">
        <f t="shared" si="103"/>
        <v>0</v>
      </c>
      <c r="I634" s="11">
        <f t="shared" si="104"/>
        <v>0</v>
      </c>
      <c r="K634" s="11">
        <f t="shared" si="105"/>
        <v>0</v>
      </c>
      <c r="L634" s="11">
        <f t="shared" si="106"/>
        <v>0</v>
      </c>
      <c r="N634" s="624"/>
      <c r="O634" s="625"/>
      <c r="P634" s="625">
        <f t="shared" si="107"/>
        <v>0</v>
      </c>
      <c r="Q634" s="691"/>
      <c r="R634" s="106"/>
    </row>
    <row r="635" spans="2:18" ht="12.75" customHeight="1">
      <c r="B635" s="2"/>
      <c r="C635" s="2"/>
      <c r="D635" s="10" t="s">
        <v>1164</v>
      </c>
      <c r="E635" s="11"/>
      <c r="G635" s="27">
        <f t="shared" si="103"/>
        <v>0</v>
      </c>
      <c r="I635" s="11">
        <f t="shared" si="104"/>
        <v>0</v>
      </c>
      <c r="K635" s="11">
        <f t="shared" si="105"/>
        <v>0</v>
      </c>
      <c r="L635" s="11">
        <f t="shared" si="106"/>
        <v>0</v>
      </c>
      <c r="N635" s="624"/>
      <c r="O635" s="625"/>
      <c r="P635" s="625">
        <f t="shared" si="107"/>
        <v>0</v>
      </c>
      <c r="Q635" s="691"/>
      <c r="R635" s="106"/>
    </row>
    <row r="636" spans="2:18" ht="12.75" customHeight="1">
      <c r="B636" s="2"/>
      <c r="C636" s="2"/>
      <c r="D636" s="10" t="s">
        <v>1165</v>
      </c>
      <c r="E636" s="11"/>
      <c r="G636" s="27">
        <f t="shared" si="103"/>
        <v>0</v>
      </c>
      <c r="I636" s="11">
        <f t="shared" si="104"/>
        <v>0</v>
      </c>
      <c r="K636" s="11">
        <f t="shared" si="105"/>
        <v>0</v>
      </c>
      <c r="L636" s="11">
        <f t="shared" si="106"/>
        <v>0</v>
      </c>
      <c r="N636" s="624"/>
      <c r="O636" s="625"/>
      <c r="P636" s="625">
        <f t="shared" si="107"/>
        <v>0</v>
      </c>
      <c r="Q636" s="691"/>
      <c r="R636" s="372" t="s">
        <v>917</v>
      </c>
    </row>
    <row r="637" spans="2:18" ht="12.75" customHeight="1">
      <c r="B637" s="2"/>
      <c r="C637" s="2"/>
      <c r="D637" s="10" t="s">
        <v>1166</v>
      </c>
      <c r="E637" s="11"/>
      <c r="G637" s="27">
        <f t="shared" si="103"/>
        <v>0</v>
      </c>
      <c r="I637" s="11">
        <f t="shared" si="104"/>
        <v>0</v>
      </c>
      <c r="K637" s="11">
        <f t="shared" si="105"/>
        <v>0</v>
      </c>
      <c r="L637" s="11">
        <f t="shared" si="106"/>
        <v>0</v>
      </c>
      <c r="N637" s="624"/>
      <c r="O637" s="625"/>
      <c r="P637" s="625">
        <f t="shared" si="107"/>
        <v>0</v>
      </c>
      <c r="Q637" s="691"/>
      <c r="R637" s="372" t="s">
        <v>917</v>
      </c>
    </row>
    <row r="638" spans="2:18" ht="12.75" customHeight="1">
      <c r="B638" s="2"/>
      <c r="C638" s="2" t="s">
        <v>324</v>
      </c>
      <c r="N638" s="624"/>
      <c r="O638" s="625"/>
      <c r="P638" s="625"/>
      <c r="Q638" s="691"/>
      <c r="R638" s="106"/>
    </row>
    <row r="639" spans="2:18" ht="12.75" customHeight="1">
      <c r="B639" s="2"/>
      <c r="C639" s="2"/>
      <c r="D639" s="10" t="s">
        <v>1167</v>
      </c>
      <c r="L639" s="11">
        <f>G639+I639+K639</f>
        <v>0</v>
      </c>
      <c r="N639" s="624"/>
      <c r="O639" s="625"/>
      <c r="P639" s="625">
        <f>SUM(L639-N639-O639)</f>
        <v>0</v>
      </c>
      <c r="Q639" s="691"/>
      <c r="R639" s="106"/>
    </row>
    <row r="640" spans="2:18" ht="12.75" customHeight="1">
      <c r="B640" s="2"/>
      <c r="C640" s="2"/>
      <c r="D640" s="122" t="s">
        <v>759</v>
      </c>
      <c r="E640" s="109"/>
      <c r="F640" s="110"/>
      <c r="G640" s="111"/>
      <c r="H640" s="112"/>
      <c r="I640" s="113"/>
      <c r="N640" s="624"/>
      <c r="O640" s="625"/>
      <c r="P640" s="625"/>
      <c r="Q640" s="691"/>
      <c r="R640" s="106"/>
    </row>
    <row r="641" spans="2:18" ht="12.75" customHeight="1">
      <c r="B641" s="2"/>
      <c r="C641" s="2"/>
      <c r="D641" s="114" t="s">
        <v>993</v>
      </c>
      <c r="E641" s="115"/>
      <c r="F641" s="116"/>
      <c r="G641" s="138">
        <v>0</v>
      </c>
      <c r="H641" s="136"/>
      <c r="I641" s="117">
        <f>SUM(L626:L639)*G641</f>
        <v>0</v>
      </c>
      <c r="N641" s="624"/>
      <c r="O641" s="625"/>
      <c r="P641" s="625"/>
      <c r="Q641" s="691"/>
      <c r="R641" s="106"/>
    </row>
    <row r="642" spans="2:18" ht="12.75" customHeight="1">
      <c r="B642" s="2"/>
      <c r="C642" s="2"/>
      <c r="D642" s="118" t="s">
        <v>1056</v>
      </c>
      <c r="E642" s="119"/>
      <c r="F642" s="120"/>
      <c r="G642" s="139">
        <v>1</v>
      </c>
      <c r="H642" s="137"/>
      <c r="I642" s="117">
        <f>SUM(L626:L639)*G642</f>
        <v>0</v>
      </c>
      <c r="N642" s="624"/>
      <c r="O642" s="625"/>
      <c r="P642" s="625"/>
      <c r="Q642" s="691"/>
      <c r="R642" s="105"/>
    </row>
    <row r="643" spans="2:18" ht="12.75" customHeight="1">
      <c r="B643" s="2"/>
      <c r="C643" s="2"/>
      <c r="D643" s="152" t="s">
        <v>760</v>
      </c>
      <c r="E643" s="153"/>
      <c r="F643" s="154"/>
      <c r="G643" s="155"/>
      <c r="H643" s="156" t="s">
        <v>167</v>
      </c>
      <c r="I643" s="151">
        <f>L919+L920</f>
        <v>0</v>
      </c>
      <c r="N643" s="624"/>
      <c r="O643" s="625"/>
      <c r="P643" s="625"/>
      <c r="Q643" s="691"/>
      <c r="R643" s="106"/>
    </row>
    <row r="644" spans="2:18" ht="12.75" customHeight="1">
      <c r="B644" s="2"/>
      <c r="C644" s="2"/>
      <c r="D644" s="152" t="s">
        <v>758</v>
      </c>
      <c r="E644" s="164"/>
      <c r="F644" s="165"/>
      <c r="G644" s="166"/>
      <c r="H644" s="156" t="s">
        <v>167</v>
      </c>
      <c r="I644" s="151">
        <f>L676+L690</f>
        <v>0</v>
      </c>
      <c r="N644" s="624"/>
      <c r="O644" s="625"/>
      <c r="P644" s="625"/>
      <c r="Q644" s="691"/>
      <c r="R644" s="106"/>
    </row>
    <row r="645" spans="2:18" ht="12.75" customHeight="1">
      <c r="B645" s="2"/>
      <c r="C645" s="2"/>
      <c r="D645" s="339" t="s">
        <v>964</v>
      </c>
      <c r="E645" s="375"/>
      <c r="F645" s="340"/>
      <c r="G645" s="341"/>
      <c r="H645" s="342"/>
      <c r="I645" s="343">
        <f>SUM(I642:I644)</f>
        <v>0</v>
      </c>
      <c r="N645" s="624"/>
      <c r="O645" s="625"/>
      <c r="P645" s="625"/>
      <c r="Q645" s="691"/>
      <c r="R645" s="106"/>
    </row>
    <row r="646" spans="2:18" ht="12.75" customHeight="1">
      <c r="B646" s="2"/>
      <c r="C646" s="2"/>
      <c r="D646" s="10" t="s">
        <v>297</v>
      </c>
      <c r="E646" s="376">
        <f>E242</f>
        <v>8.3299999999999999E-2</v>
      </c>
      <c r="K646" s="11">
        <f>(I642-L639)*E646</f>
        <v>0</v>
      </c>
      <c r="L646" s="11">
        <f>G646+I646+K646</f>
        <v>0</v>
      </c>
      <c r="N646" s="624"/>
      <c r="O646" s="625"/>
      <c r="P646" s="625">
        <f>SUM(L646-N646-O646)</f>
        <v>0</v>
      </c>
      <c r="Q646" s="691"/>
      <c r="R646" s="106" t="s">
        <v>246</v>
      </c>
    </row>
    <row r="647" spans="2:18" ht="12.75" customHeight="1">
      <c r="B647" s="2"/>
      <c r="C647" s="2"/>
      <c r="D647" s="10" t="s">
        <v>1168</v>
      </c>
      <c r="E647" s="440">
        <v>0.06</v>
      </c>
      <c r="F647" s="6" t="s">
        <v>315</v>
      </c>
      <c r="K647" s="11">
        <f>(I645+K646+K648)*E647</f>
        <v>0</v>
      </c>
      <c r="L647" s="11">
        <f>G647+I647+K647</f>
        <v>0</v>
      </c>
      <c r="N647" s="624"/>
      <c r="O647" s="625"/>
      <c r="P647" s="625">
        <f>SUM(L647-N647-O647)</f>
        <v>0</v>
      </c>
      <c r="Q647" s="691"/>
      <c r="R647" s="526" t="s">
        <v>828</v>
      </c>
    </row>
    <row r="648" spans="2:18" ht="12.75" customHeight="1">
      <c r="B648" s="761"/>
      <c r="C648" s="2"/>
      <c r="D648" s="10" t="s">
        <v>82</v>
      </c>
      <c r="E648" s="377">
        <v>9.5000000000000001E-2</v>
      </c>
      <c r="K648" s="11">
        <f>(I645-L639+K646)*E648</f>
        <v>0</v>
      </c>
      <c r="L648" s="11">
        <f>G648+I648+K648</f>
        <v>0</v>
      </c>
      <c r="N648" s="624"/>
      <c r="O648" s="625"/>
      <c r="P648" s="625">
        <f>SUM(L648-N648-O648)</f>
        <v>0</v>
      </c>
      <c r="Q648" s="691"/>
      <c r="R648" s="106"/>
    </row>
    <row r="649" spans="2:18" ht="12.75" customHeight="1">
      <c r="B649" s="2"/>
      <c r="C649" s="2"/>
      <c r="D649" s="10" t="s">
        <v>691</v>
      </c>
      <c r="E649" s="440">
        <v>1.2E-2</v>
      </c>
      <c r="F649" s="6" t="s">
        <v>315</v>
      </c>
      <c r="K649" s="11">
        <f>(K646+I645+I644+K648)*E649</f>
        <v>0</v>
      </c>
      <c r="L649" s="11">
        <f>G649+I649+K649</f>
        <v>0</v>
      </c>
      <c r="N649" s="624"/>
      <c r="O649" s="625"/>
      <c r="P649" s="625">
        <f>SUM(L649-N649-O649)</f>
        <v>0</v>
      </c>
      <c r="Q649" s="691"/>
      <c r="R649" s="526" t="s">
        <v>874</v>
      </c>
    </row>
    <row r="650" spans="2:18" ht="12.75" customHeight="1">
      <c r="B650" s="2"/>
      <c r="C650" s="2"/>
      <c r="N650" s="624"/>
      <c r="O650" s="625"/>
      <c r="P650" s="625"/>
      <c r="Q650" s="691"/>
      <c r="R650" s="106"/>
    </row>
    <row r="651" spans="2:18" ht="12.75" customHeight="1">
      <c r="B651" s="2"/>
      <c r="C651" s="2" t="s">
        <v>28</v>
      </c>
      <c r="D651" s="13"/>
      <c r="E651" s="11"/>
      <c r="G651" s="292">
        <v>0</v>
      </c>
      <c r="I651" s="292">
        <v>0</v>
      </c>
      <c r="K651" s="292">
        <f>SUM(K626:K650)</f>
        <v>0</v>
      </c>
      <c r="L651" s="14">
        <f>G651+I651+K651</f>
        <v>0</v>
      </c>
      <c r="M651" s="14">
        <f>SUM(L626:L650)</f>
        <v>0</v>
      </c>
      <c r="N651" s="628">
        <f>SUM(N626:N650)</f>
        <v>0</v>
      </c>
      <c r="O651" s="629">
        <f>SUM(O626:O650)</f>
        <v>0</v>
      </c>
      <c r="P651" s="629">
        <f>SUM(P626:P650)</f>
        <v>0</v>
      </c>
      <c r="Q651" s="693"/>
      <c r="R651" s="106"/>
    </row>
    <row r="652" spans="2:18" ht="21.75" customHeight="1">
      <c r="B652" s="2" t="s">
        <v>237</v>
      </c>
      <c r="C652" s="2" t="s">
        <v>238</v>
      </c>
      <c r="D652" s="13"/>
      <c r="E652" s="11"/>
      <c r="G652" s="19"/>
      <c r="I652" s="19"/>
      <c r="K652" s="19"/>
      <c r="L652" s="19"/>
      <c r="M652" s="19"/>
      <c r="N652" s="630"/>
      <c r="O652" s="631"/>
      <c r="P652" s="631"/>
      <c r="Q652" s="693"/>
      <c r="R652" s="461" t="s">
        <v>448</v>
      </c>
    </row>
    <row r="653" spans="2:18" ht="12.75" customHeight="1">
      <c r="B653" s="2"/>
      <c r="C653" s="2" t="s">
        <v>755</v>
      </c>
      <c r="E653" s="11"/>
      <c r="N653" s="624"/>
      <c r="O653" s="625"/>
      <c r="P653" s="625"/>
      <c r="Q653" s="691"/>
      <c r="R653" s="525" t="s">
        <v>447</v>
      </c>
    </row>
    <row r="654" spans="2:18" ht="12.75" customHeight="1">
      <c r="B654" s="2"/>
      <c r="C654" s="2"/>
      <c r="D654" s="10" t="s">
        <v>1169</v>
      </c>
      <c r="E654" s="11"/>
      <c r="G654" s="27">
        <f>F654*E654</f>
        <v>0</v>
      </c>
      <c r="I654" s="11">
        <f>H654*E654</f>
        <v>0</v>
      </c>
      <c r="K654" s="11">
        <f>E654*J654</f>
        <v>0</v>
      </c>
      <c r="L654" s="11">
        <f>G654+I654+K654</f>
        <v>0</v>
      </c>
      <c r="N654" s="624"/>
      <c r="O654" s="625"/>
      <c r="P654" s="625">
        <f>SUM(L654-N654-O654)</f>
        <v>0</v>
      </c>
      <c r="Q654" s="691"/>
      <c r="R654" s="106"/>
    </row>
    <row r="655" spans="2:18">
      <c r="B655" s="2"/>
      <c r="C655" s="2"/>
      <c r="D655" s="10" t="s">
        <v>1170</v>
      </c>
      <c r="E655" s="11"/>
      <c r="G655" s="27">
        <f>F655*E655</f>
        <v>0</v>
      </c>
      <c r="I655" s="11">
        <f>H655*E655</f>
        <v>0</v>
      </c>
      <c r="K655" s="11">
        <f>E655*J655</f>
        <v>0</v>
      </c>
      <c r="L655" s="11">
        <f>G655+I655+K655</f>
        <v>0</v>
      </c>
      <c r="N655" s="624"/>
      <c r="O655" s="625"/>
      <c r="P655" s="625">
        <f>SUM(L655-N655-O655)</f>
        <v>0</v>
      </c>
      <c r="Q655" s="691"/>
      <c r="R655" s="106" t="s">
        <v>687</v>
      </c>
    </row>
    <row r="656" spans="2:18" ht="12.75" customHeight="1">
      <c r="B656" s="2"/>
      <c r="C656" s="2"/>
      <c r="D656" s="10" t="s">
        <v>1171</v>
      </c>
      <c r="E656" s="11"/>
      <c r="G656" s="27">
        <f>F656*E656</f>
        <v>0</v>
      </c>
      <c r="I656" s="11">
        <f>H656*E656</f>
        <v>0</v>
      </c>
      <c r="K656" s="11">
        <f>E656*J656</f>
        <v>0</v>
      </c>
      <c r="L656" s="11">
        <f>G656+I656+K656</f>
        <v>0</v>
      </c>
      <c r="N656" s="624"/>
      <c r="O656" s="625"/>
      <c r="P656" s="625">
        <f>SUM(L656-N656-O656)</f>
        <v>0</v>
      </c>
      <c r="Q656" s="691"/>
      <c r="R656" s="106"/>
    </row>
    <row r="657" spans="2:18" ht="12.75" customHeight="1">
      <c r="B657" s="2"/>
      <c r="C657" s="2"/>
      <c r="D657" s="10" t="s">
        <v>1172</v>
      </c>
      <c r="E657" s="11"/>
      <c r="G657" s="27">
        <f>F657*E657</f>
        <v>0</v>
      </c>
      <c r="I657" s="11">
        <f>H657*E657</f>
        <v>0</v>
      </c>
      <c r="K657" s="11">
        <f>E657*J657</f>
        <v>0</v>
      </c>
      <c r="L657" s="11">
        <f>G657+I657+K657</f>
        <v>0</v>
      </c>
      <c r="N657" s="624"/>
      <c r="O657" s="625"/>
      <c r="P657" s="625">
        <f>SUM(L657-N657-O657)</f>
        <v>0</v>
      </c>
      <c r="Q657" s="691"/>
      <c r="R657" s="106"/>
    </row>
    <row r="658" spans="2:18" ht="12.75" customHeight="1">
      <c r="B658" s="2"/>
      <c r="C658" s="2"/>
      <c r="D658" s="10" t="s">
        <v>1173</v>
      </c>
      <c r="E658" s="11"/>
      <c r="G658" s="27">
        <f>F658*E658</f>
        <v>0</v>
      </c>
      <c r="I658" s="11">
        <f>H658*E658</f>
        <v>0</v>
      </c>
      <c r="K658" s="11">
        <f>E658*J658</f>
        <v>0</v>
      </c>
      <c r="L658" s="11">
        <f>G658+I658+K658</f>
        <v>0</v>
      </c>
      <c r="N658" s="624"/>
      <c r="O658" s="625"/>
      <c r="P658" s="625">
        <f>SUM(L658-N658-O658)</f>
        <v>0</v>
      </c>
      <c r="Q658" s="691"/>
      <c r="R658" s="106" t="s">
        <v>225</v>
      </c>
    </row>
    <row r="659" spans="2:18" ht="12.75" customHeight="1">
      <c r="B659" s="2"/>
      <c r="C659" s="1" t="s">
        <v>618</v>
      </c>
      <c r="E659" s="11"/>
      <c r="N659" s="624"/>
      <c r="O659" s="625"/>
      <c r="P659" s="625"/>
      <c r="Q659" s="691"/>
      <c r="R659" s="106"/>
    </row>
    <row r="660" spans="2:18" ht="12.75" customHeight="1">
      <c r="B660" s="2"/>
      <c r="C660" s="2"/>
      <c r="D660" s="10" t="s">
        <v>1174</v>
      </c>
      <c r="E660" s="11"/>
      <c r="G660" s="27">
        <f t="shared" ref="G660:G667" si="108">F660*E660</f>
        <v>0</v>
      </c>
      <c r="I660" s="11">
        <f t="shared" ref="I660:I667" si="109">H660*E660</f>
        <v>0</v>
      </c>
      <c r="K660" s="11">
        <f t="shared" ref="K660:K667" si="110">E660*J660</f>
        <v>0</v>
      </c>
      <c r="L660" s="11">
        <f t="shared" ref="L660:L667" si="111">G660+I660+K660</f>
        <v>0</v>
      </c>
      <c r="N660" s="624"/>
      <c r="O660" s="625"/>
      <c r="P660" s="625">
        <f t="shared" ref="P660:P667" si="112">SUM(L660-N660-O660)</f>
        <v>0</v>
      </c>
      <c r="Q660" s="691"/>
      <c r="R660" s="106"/>
    </row>
    <row r="661" spans="2:18" ht="12.75" customHeight="1">
      <c r="B661" s="2"/>
      <c r="C661" s="2"/>
      <c r="D661" s="10" t="s">
        <v>269</v>
      </c>
      <c r="E661" s="11"/>
      <c r="G661" s="27">
        <f t="shared" si="108"/>
        <v>0</v>
      </c>
      <c r="I661" s="11">
        <f t="shared" si="109"/>
        <v>0</v>
      </c>
      <c r="K661" s="11">
        <f t="shared" si="110"/>
        <v>0</v>
      </c>
      <c r="L661" s="11">
        <f t="shared" si="111"/>
        <v>0</v>
      </c>
      <c r="N661" s="624"/>
      <c r="O661" s="625"/>
      <c r="P661" s="625">
        <f t="shared" si="112"/>
        <v>0</v>
      </c>
      <c r="Q661" s="691"/>
      <c r="R661" s="106"/>
    </row>
    <row r="662" spans="2:18" ht="12.75" customHeight="1">
      <c r="B662" s="2"/>
      <c r="C662" s="2"/>
      <c r="D662" s="10" t="s">
        <v>130</v>
      </c>
      <c r="E662" s="11"/>
      <c r="G662" s="27">
        <f t="shared" si="108"/>
        <v>0</v>
      </c>
      <c r="I662" s="11">
        <f t="shared" si="109"/>
        <v>0</v>
      </c>
      <c r="K662" s="11">
        <f t="shared" si="110"/>
        <v>0</v>
      </c>
      <c r="L662" s="11">
        <f t="shared" si="111"/>
        <v>0</v>
      </c>
      <c r="N662" s="624"/>
      <c r="O662" s="625"/>
      <c r="P662" s="625">
        <f t="shared" si="112"/>
        <v>0</v>
      </c>
      <c r="Q662" s="691"/>
      <c r="R662" s="106"/>
    </row>
    <row r="663" spans="2:18" ht="12.75" customHeight="1">
      <c r="B663" s="2"/>
      <c r="C663" s="2"/>
      <c r="D663" s="10" t="s">
        <v>131</v>
      </c>
      <c r="E663" s="11"/>
      <c r="G663" s="27">
        <f t="shared" si="108"/>
        <v>0</v>
      </c>
      <c r="I663" s="11">
        <f t="shared" si="109"/>
        <v>0</v>
      </c>
      <c r="K663" s="11">
        <f t="shared" si="110"/>
        <v>0</v>
      </c>
      <c r="L663" s="11">
        <f t="shared" si="111"/>
        <v>0</v>
      </c>
      <c r="N663" s="624"/>
      <c r="O663" s="625"/>
      <c r="P663" s="625">
        <f t="shared" si="112"/>
        <v>0</v>
      </c>
      <c r="Q663" s="691"/>
      <c r="R663" s="106"/>
    </row>
    <row r="664" spans="2:18" ht="12.75" customHeight="1">
      <c r="B664" s="2"/>
      <c r="C664" s="2"/>
      <c r="D664" s="10" t="s">
        <v>132</v>
      </c>
      <c r="E664" s="11"/>
      <c r="G664" s="27">
        <f t="shared" si="108"/>
        <v>0</v>
      </c>
      <c r="I664" s="11">
        <f t="shared" si="109"/>
        <v>0</v>
      </c>
      <c r="K664" s="11">
        <f t="shared" si="110"/>
        <v>0</v>
      </c>
      <c r="L664" s="11">
        <f t="shared" si="111"/>
        <v>0</v>
      </c>
      <c r="N664" s="624"/>
      <c r="O664" s="625"/>
      <c r="P664" s="625">
        <f t="shared" si="112"/>
        <v>0</v>
      </c>
      <c r="Q664" s="691"/>
      <c r="R664" s="106"/>
    </row>
    <row r="665" spans="2:18" ht="12.75" customHeight="1">
      <c r="B665" s="2"/>
      <c r="C665" s="2"/>
      <c r="D665" s="10" t="s">
        <v>1128</v>
      </c>
      <c r="E665" s="11"/>
      <c r="G665" s="27">
        <f t="shared" si="108"/>
        <v>0</v>
      </c>
      <c r="I665" s="11">
        <f t="shared" si="109"/>
        <v>0</v>
      </c>
      <c r="K665" s="11">
        <f t="shared" si="110"/>
        <v>0</v>
      </c>
      <c r="L665" s="11">
        <f t="shared" si="111"/>
        <v>0</v>
      </c>
      <c r="N665" s="624"/>
      <c r="O665" s="625"/>
      <c r="P665" s="625">
        <f t="shared" si="112"/>
        <v>0</v>
      </c>
      <c r="Q665" s="691"/>
      <c r="R665" s="106"/>
    </row>
    <row r="666" spans="2:18" ht="12.75" customHeight="1">
      <c r="B666" s="2"/>
      <c r="C666" s="2"/>
      <c r="D666" s="10" t="s">
        <v>8</v>
      </c>
      <c r="E666" s="11"/>
      <c r="G666" s="27">
        <f t="shared" si="108"/>
        <v>0</v>
      </c>
      <c r="I666" s="11">
        <f t="shared" si="109"/>
        <v>0</v>
      </c>
      <c r="K666" s="11">
        <f t="shared" si="110"/>
        <v>0</v>
      </c>
      <c r="L666" s="11">
        <f t="shared" si="111"/>
        <v>0</v>
      </c>
      <c r="N666" s="624"/>
      <c r="O666" s="625"/>
      <c r="P666" s="625">
        <f t="shared" si="112"/>
        <v>0</v>
      </c>
      <c r="Q666" s="691"/>
      <c r="R666" s="106"/>
    </row>
    <row r="667" spans="2:18" ht="12.75" customHeight="1">
      <c r="B667" s="2"/>
      <c r="C667" s="2"/>
      <c r="D667" s="10" t="s">
        <v>133</v>
      </c>
      <c r="E667" s="11"/>
      <c r="G667" s="27">
        <f t="shared" si="108"/>
        <v>0</v>
      </c>
      <c r="I667" s="11">
        <f t="shared" si="109"/>
        <v>0</v>
      </c>
      <c r="K667" s="11">
        <f t="shared" si="110"/>
        <v>0</v>
      </c>
      <c r="L667" s="11">
        <f t="shared" si="111"/>
        <v>0</v>
      </c>
      <c r="N667" s="624"/>
      <c r="O667" s="625"/>
      <c r="P667" s="625">
        <f t="shared" si="112"/>
        <v>0</v>
      </c>
      <c r="Q667" s="691"/>
      <c r="R667" s="106"/>
    </row>
    <row r="668" spans="2:18" ht="12.75" customHeight="1" thickBot="1">
      <c r="B668" s="2"/>
      <c r="C668" s="2" t="s">
        <v>500</v>
      </c>
      <c r="E668" s="11"/>
      <c r="N668" s="624"/>
      <c r="O668" s="625"/>
      <c r="P668" s="625"/>
      <c r="Q668" s="691"/>
      <c r="R668" s="106"/>
    </row>
    <row r="669" spans="2:18" ht="12.75" customHeight="1" thickBot="1">
      <c r="B669" s="2"/>
      <c r="C669" s="2"/>
      <c r="D669" s="10" t="s">
        <v>134</v>
      </c>
      <c r="E669" s="11"/>
      <c r="G669" s="27">
        <f>F669*E669</f>
        <v>0</v>
      </c>
      <c r="I669" s="11">
        <f>H669*E669</f>
        <v>0</v>
      </c>
      <c r="K669" s="11">
        <f>E669*J669</f>
        <v>0</v>
      </c>
      <c r="L669" s="11">
        <f>G669+I669+K669</f>
        <v>0</v>
      </c>
      <c r="N669" s="624"/>
      <c r="O669" s="625"/>
      <c r="P669" s="646">
        <f>SUM(L669-N669-O669)</f>
        <v>0</v>
      </c>
      <c r="Q669" s="691"/>
      <c r="R669" s="647" t="s">
        <v>1187</v>
      </c>
    </row>
    <row r="670" spans="2:18" ht="12.75" customHeight="1">
      <c r="B670" s="2"/>
      <c r="C670" s="2"/>
      <c r="E670" s="11"/>
      <c r="N670" s="624"/>
      <c r="O670" s="625"/>
      <c r="P670" s="625"/>
      <c r="Q670" s="691"/>
      <c r="R670" s="106"/>
    </row>
    <row r="671" spans="2:18" ht="12.75" customHeight="1">
      <c r="B671" s="2"/>
      <c r="C671" s="2" t="s">
        <v>473</v>
      </c>
      <c r="E671" s="11"/>
      <c r="G671" s="292">
        <f>SUM(G653:G670)</f>
        <v>0</v>
      </c>
      <c r="I671" s="292">
        <f>SUM(I653:I670)</f>
        <v>0</v>
      </c>
      <c r="K671" s="292">
        <f>SUM(K653:K670)</f>
        <v>0</v>
      </c>
      <c r="L671" s="14">
        <f>K671+I671+G671</f>
        <v>0</v>
      </c>
      <c r="M671" s="14">
        <f>SUM(L653:L670)</f>
        <v>0</v>
      </c>
      <c r="N671" s="628">
        <f>SUM(N654:N670)</f>
        <v>0</v>
      </c>
      <c r="O671" s="629">
        <f>SUM(O654:O670)</f>
        <v>0</v>
      </c>
      <c r="P671" s="629">
        <f>SUM(P654:P670)</f>
        <v>0</v>
      </c>
      <c r="Q671" s="693"/>
      <c r="R671" s="106"/>
    </row>
    <row r="672" spans="2:18" ht="18.75" customHeight="1">
      <c r="B672" s="2" t="s">
        <v>81</v>
      </c>
      <c r="C672" s="2" t="s">
        <v>696</v>
      </c>
      <c r="E672" s="382"/>
      <c r="G672" s="19"/>
      <c r="I672" s="19"/>
      <c r="K672" s="19"/>
      <c r="L672" s="19"/>
      <c r="M672" s="19"/>
      <c r="N672" s="630"/>
      <c r="O672" s="631"/>
      <c r="P672" s="631"/>
      <c r="Q672" s="693"/>
      <c r="R672" s="514" t="s">
        <v>637</v>
      </c>
    </row>
    <row r="673" spans="2:18" ht="12.75" customHeight="1">
      <c r="B673" s="2"/>
      <c r="C673" s="2"/>
      <c r="D673" s="2" t="s">
        <v>768</v>
      </c>
      <c r="E673" s="382"/>
      <c r="G673" s="7"/>
      <c r="I673" s="7"/>
      <c r="K673" s="7"/>
      <c r="M673" s="19"/>
      <c r="N673" s="630"/>
      <c r="O673" s="625"/>
      <c r="P673" s="625"/>
      <c r="Q673" s="691"/>
      <c r="R673" s="515" t="s">
        <v>769</v>
      </c>
    </row>
    <row r="674" spans="2:18" ht="12.75" customHeight="1">
      <c r="B674" s="2"/>
      <c r="C674" s="2"/>
      <c r="D674" s="10" t="s">
        <v>770</v>
      </c>
      <c r="E674" s="11"/>
      <c r="G674" s="27">
        <f>F674*E674</f>
        <v>0</v>
      </c>
      <c r="I674" s="11">
        <f>H674*E674</f>
        <v>0</v>
      </c>
      <c r="K674" s="11">
        <f>E674*J674</f>
        <v>0</v>
      </c>
      <c r="L674" s="11">
        <f>G674+I674+K674</f>
        <v>0</v>
      </c>
      <c r="M674" s="19"/>
      <c r="N674" s="630"/>
      <c r="O674" s="625"/>
      <c r="P674" s="625">
        <f t="shared" ref="P674:P685" si="113">SUM(L674-N674-O674)</f>
        <v>0</v>
      </c>
      <c r="Q674" s="691"/>
      <c r="R674" s="105" t="s">
        <v>961</v>
      </c>
    </row>
    <row r="675" spans="2:18" ht="12.75" customHeight="1">
      <c r="B675" s="2"/>
      <c r="C675" s="2"/>
      <c r="D675" s="10" t="s">
        <v>771</v>
      </c>
      <c r="E675" s="11"/>
      <c r="G675" s="27">
        <f>F675*E675</f>
        <v>0</v>
      </c>
      <c r="I675" s="11">
        <f>H675*E675</f>
        <v>0</v>
      </c>
      <c r="K675" s="11">
        <f>E675*J675</f>
        <v>0</v>
      </c>
      <c r="L675" s="11">
        <f>G675+I675+K675</f>
        <v>0</v>
      </c>
      <c r="M675" s="19"/>
      <c r="N675" s="630"/>
      <c r="O675" s="625"/>
      <c r="P675" s="625">
        <f t="shared" si="113"/>
        <v>0</v>
      </c>
      <c r="Q675" s="691"/>
      <c r="R675" s="469"/>
    </row>
    <row r="676" spans="2:18" ht="12.75" customHeight="1">
      <c r="B676" s="2"/>
      <c r="C676" s="2"/>
      <c r="D676" s="10" t="s">
        <v>748</v>
      </c>
      <c r="E676" s="11"/>
      <c r="G676" s="27">
        <f>F676*E676</f>
        <v>0</v>
      </c>
      <c r="I676" s="11">
        <f>H676*E676</f>
        <v>0</v>
      </c>
      <c r="K676" s="11">
        <f>E676*J676</f>
        <v>0</v>
      </c>
      <c r="L676" s="11">
        <f>G676+I676+K676</f>
        <v>0</v>
      </c>
      <c r="M676" s="19"/>
      <c r="N676" s="630"/>
      <c r="O676" s="625"/>
      <c r="P676" s="625">
        <f t="shared" si="113"/>
        <v>0</v>
      </c>
      <c r="Q676" s="691"/>
      <c r="R676" s="105" t="s">
        <v>837</v>
      </c>
    </row>
    <row r="677" spans="2:18" ht="12.75" customHeight="1">
      <c r="B677" s="2"/>
      <c r="C677" s="2"/>
      <c r="D677" s="10" t="s">
        <v>749</v>
      </c>
      <c r="E677" s="11"/>
      <c r="G677" s="27">
        <f>F677*E677</f>
        <v>0</v>
      </c>
      <c r="I677" s="11">
        <f>H677*E677</f>
        <v>0</v>
      </c>
      <c r="K677" s="11">
        <f>E677*J677</f>
        <v>0</v>
      </c>
      <c r="L677" s="11">
        <f>G677+I677+K677</f>
        <v>0</v>
      </c>
      <c r="M677" s="19"/>
      <c r="N677" s="630"/>
      <c r="O677" s="625"/>
      <c r="P677" s="625">
        <f t="shared" si="113"/>
        <v>0</v>
      </c>
      <c r="Q677" s="691"/>
      <c r="R677" s="469"/>
    </row>
    <row r="678" spans="2:18" ht="12.75" customHeight="1">
      <c r="B678" s="2"/>
      <c r="C678" s="2"/>
      <c r="D678" s="10" t="s">
        <v>368</v>
      </c>
      <c r="E678" s="11"/>
      <c r="G678" s="27">
        <f t="shared" ref="G678:G685" si="114">F678*E678</f>
        <v>0</v>
      </c>
      <c r="I678" s="11">
        <f t="shared" ref="I678:I685" si="115">H678*E678</f>
        <v>0</v>
      </c>
      <c r="K678" s="11">
        <f t="shared" ref="K678:K685" si="116">E678*J678</f>
        <v>0</v>
      </c>
      <c r="L678" s="11">
        <f t="shared" ref="L678:L685" si="117">G678+I678+K678</f>
        <v>0</v>
      </c>
      <c r="M678" s="19"/>
      <c r="N678" s="630"/>
      <c r="O678" s="631"/>
      <c r="P678" s="625">
        <f t="shared" si="113"/>
        <v>0</v>
      </c>
      <c r="Q678" s="691"/>
      <c r="R678" s="471" t="s">
        <v>786</v>
      </c>
    </row>
    <row r="679" spans="2:18" ht="12.75" customHeight="1">
      <c r="B679" s="2"/>
      <c r="C679" s="2"/>
      <c r="D679" s="10" t="s">
        <v>751</v>
      </c>
      <c r="E679" s="11"/>
      <c r="G679" s="27">
        <f t="shared" si="114"/>
        <v>0</v>
      </c>
      <c r="I679" s="11">
        <f t="shared" si="115"/>
        <v>0</v>
      </c>
      <c r="K679" s="11">
        <f t="shared" si="116"/>
        <v>0</v>
      </c>
      <c r="L679" s="11">
        <f t="shared" si="117"/>
        <v>0</v>
      </c>
      <c r="M679" s="19"/>
      <c r="N679" s="630"/>
      <c r="O679" s="631"/>
      <c r="P679" s="625">
        <f t="shared" si="113"/>
        <v>0</v>
      </c>
      <c r="Q679" s="691"/>
      <c r="R679" s="106"/>
    </row>
    <row r="680" spans="2:18" ht="12.75" customHeight="1">
      <c r="B680" s="2"/>
      <c r="C680" s="2"/>
      <c r="D680" s="10" t="s">
        <v>41</v>
      </c>
      <c r="E680" s="11"/>
      <c r="G680" s="27">
        <f t="shared" si="114"/>
        <v>0</v>
      </c>
      <c r="I680" s="11">
        <f t="shared" si="115"/>
        <v>0</v>
      </c>
      <c r="K680" s="11">
        <f t="shared" si="116"/>
        <v>0</v>
      </c>
      <c r="L680" s="11">
        <f t="shared" si="117"/>
        <v>0</v>
      </c>
      <c r="M680" s="19"/>
      <c r="N680" s="630"/>
      <c r="O680" s="631"/>
      <c r="P680" s="625">
        <f t="shared" si="113"/>
        <v>0</v>
      </c>
      <c r="Q680" s="691"/>
      <c r="R680" s="106"/>
    </row>
    <row r="681" spans="2:18" ht="12.75" customHeight="1">
      <c r="B681" s="2"/>
      <c r="C681" s="2"/>
      <c r="D681" s="10" t="s">
        <v>752</v>
      </c>
      <c r="E681" s="11"/>
      <c r="G681" s="27">
        <f t="shared" si="114"/>
        <v>0</v>
      </c>
      <c r="I681" s="11">
        <f t="shared" si="115"/>
        <v>0</v>
      </c>
      <c r="K681" s="11">
        <f t="shared" si="116"/>
        <v>0</v>
      </c>
      <c r="L681" s="11">
        <f t="shared" si="117"/>
        <v>0</v>
      </c>
      <c r="M681" s="19"/>
      <c r="N681" s="630"/>
      <c r="O681" s="631"/>
      <c r="P681" s="625">
        <f t="shared" si="113"/>
        <v>0</v>
      </c>
      <c r="Q681" s="691"/>
      <c r="R681" s="106"/>
    </row>
    <row r="682" spans="2:18" ht="12.75" customHeight="1">
      <c r="B682" s="2"/>
      <c r="C682" s="2"/>
      <c r="D682" s="10" t="s">
        <v>1142</v>
      </c>
      <c r="E682" s="11"/>
      <c r="G682" s="27">
        <f t="shared" si="114"/>
        <v>0</v>
      </c>
      <c r="I682" s="11">
        <f t="shared" si="115"/>
        <v>0</v>
      </c>
      <c r="K682" s="11">
        <f t="shared" si="116"/>
        <v>0</v>
      </c>
      <c r="L682" s="11">
        <f t="shared" si="117"/>
        <v>0</v>
      </c>
      <c r="M682" s="19"/>
      <c r="N682" s="624">
        <f>L682</f>
        <v>0</v>
      </c>
      <c r="O682" s="625"/>
      <c r="P682" s="625">
        <f t="shared" si="113"/>
        <v>0</v>
      </c>
      <c r="Q682" s="691"/>
      <c r="R682" s="106"/>
    </row>
    <row r="683" spans="2:18" ht="12.75" customHeight="1">
      <c r="B683" s="2"/>
      <c r="C683" s="2"/>
      <c r="D683" s="10" t="s">
        <v>753</v>
      </c>
      <c r="E683" s="11"/>
      <c r="G683" s="27">
        <f t="shared" si="114"/>
        <v>0</v>
      </c>
      <c r="I683" s="11">
        <f t="shared" si="115"/>
        <v>0</v>
      </c>
      <c r="K683" s="11">
        <f t="shared" si="116"/>
        <v>0</v>
      </c>
      <c r="L683" s="11">
        <f t="shared" si="117"/>
        <v>0</v>
      </c>
      <c r="M683" s="19"/>
      <c r="N683" s="630"/>
      <c r="O683" s="631"/>
      <c r="P683" s="625">
        <f t="shared" si="113"/>
        <v>0</v>
      </c>
      <c r="Q683" s="691"/>
      <c r="R683" s="106"/>
    </row>
    <row r="684" spans="2:18" ht="12.75" customHeight="1">
      <c r="B684" s="2"/>
      <c r="C684" s="2"/>
      <c r="D684" s="10" t="s">
        <v>754</v>
      </c>
      <c r="E684" s="11"/>
      <c r="G684" s="27">
        <f t="shared" si="114"/>
        <v>0</v>
      </c>
      <c r="I684" s="11">
        <f t="shared" si="115"/>
        <v>0</v>
      </c>
      <c r="K684" s="11">
        <f t="shared" si="116"/>
        <v>0</v>
      </c>
      <c r="L684" s="11">
        <f t="shared" si="117"/>
        <v>0</v>
      </c>
      <c r="M684" s="19"/>
      <c r="N684" s="630"/>
      <c r="O684" s="631"/>
      <c r="P684" s="625">
        <f t="shared" si="113"/>
        <v>0</v>
      </c>
      <c r="Q684" s="691"/>
      <c r="R684" s="106"/>
    </row>
    <row r="685" spans="2:18" ht="12.75" customHeight="1">
      <c r="B685" s="2"/>
      <c r="C685" s="2"/>
      <c r="D685" s="10" t="s">
        <v>1047</v>
      </c>
      <c r="E685" s="11"/>
      <c r="G685" s="27">
        <f t="shared" si="114"/>
        <v>0</v>
      </c>
      <c r="I685" s="11">
        <f t="shared" si="115"/>
        <v>0</v>
      </c>
      <c r="K685" s="11">
        <f t="shared" si="116"/>
        <v>0</v>
      </c>
      <c r="L685" s="11">
        <f t="shared" si="117"/>
        <v>0</v>
      </c>
      <c r="M685" s="19"/>
      <c r="N685" s="630"/>
      <c r="O685" s="631"/>
      <c r="P685" s="625">
        <f t="shared" si="113"/>
        <v>0</v>
      </c>
      <c r="Q685" s="691"/>
      <c r="R685" s="106"/>
    </row>
    <row r="686" spans="2:18" ht="12.75" customHeight="1">
      <c r="B686" s="2"/>
      <c r="C686" s="2"/>
      <c r="D686" s="2" t="s">
        <v>1199</v>
      </c>
      <c r="E686" s="382"/>
      <c r="G686" s="7"/>
      <c r="I686" s="7"/>
      <c r="K686" s="7"/>
      <c r="M686" s="19"/>
      <c r="N686" s="630"/>
      <c r="O686" s="625"/>
      <c r="P686" s="625"/>
      <c r="Q686" s="691"/>
      <c r="R686" s="469"/>
    </row>
    <row r="687" spans="2:18" ht="13">
      <c r="B687" s="2"/>
      <c r="C687" s="2"/>
      <c r="D687" s="10" t="s">
        <v>1200</v>
      </c>
      <c r="E687" s="11"/>
      <c r="G687" s="27">
        <f t="shared" ref="G687:G692" si="118">F687*E687</f>
        <v>0</v>
      </c>
      <c r="I687" s="11">
        <f t="shared" ref="I687:I692" si="119">H687*E687</f>
        <v>0</v>
      </c>
      <c r="K687" s="11">
        <f t="shared" ref="K687:K692" si="120">E687*J687</f>
        <v>0</v>
      </c>
      <c r="L687" s="11">
        <f t="shared" ref="L687:L692" si="121">G687+I687+K687</f>
        <v>0</v>
      </c>
      <c r="M687" s="19"/>
      <c r="N687" s="630"/>
      <c r="O687" s="625">
        <f>L687</f>
        <v>0</v>
      </c>
      <c r="P687" s="625">
        <f t="shared" ref="P687:P692" si="122">SUM(L687-N687-O687)</f>
        <v>0</v>
      </c>
      <c r="Q687" s="691"/>
      <c r="R687" s="565" t="s">
        <v>660</v>
      </c>
    </row>
    <row r="688" spans="2:18" ht="13">
      <c r="B688" s="2"/>
      <c r="C688" s="2"/>
      <c r="D688" s="10" t="s">
        <v>1201</v>
      </c>
      <c r="E688" s="11"/>
      <c r="G688" s="27">
        <f t="shared" si="118"/>
        <v>0</v>
      </c>
      <c r="I688" s="11">
        <f t="shared" si="119"/>
        <v>0</v>
      </c>
      <c r="K688" s="11">
        <f t="shared" si="120"/>
        <v>0</v>
      </c>
      <c r="L688" s="11">
        <f t="shared" si="121"/>
        <v>0</v>
      </c>
      <c r="M688" s="19"/>
      <c r="N688" s="630"/>
      <c r="O688" s="631"/>
      <c r="P688" s="625">
        <f t="shared" si="122"/>
        <v>0</v>
      </c>
      <c r="Q688" s="691"/>
      <c r="R688" s="565" t="s">
        <v>660</v>
      </c>
    </row>
    <row r="689" spans="2:18" ht="12.75" customHeight="1">
      <c r="B689" s="2"/>
      <c r="C689" s="2"/>
      <c r="D689" s="10" t="s">
        <v>1202</v>
      </c>
      <c r="E689" s="11"/>
      <c r="G689" s="27">
        <f t="shared" si="118"/>
        <v>0</v>
      </c>
      <c r="I689" s="11">
        <f t="shared" si="119"/>
        <v>0</v>
      </c>
      <c r="K689" s="11">
        <f t="shared" si="120"/>
        <v>0</v>
      </c>
      <c r="L689" s="11">
        <f t="shared" si="121"/>
        <v>0</v>
      </c>
      <c r="M689" s="19"/>
      <c r="N689" s="630"/>
      <c r="O689" s="625">
        <f>L689</f>
        <v>0</v>
      </c>
      <c r="P689" s="625">
        <f t="shared" si="122"/>
        <v>0</v>
      </c>
      <c r="Q689" s="691"/>
      <c r="R689" s="469"/>
    </row>
    <row r="690" spans="2:18" ht="12.75" customHeight="1">
      <c r="B690" s="2"/>
      <c r="C690" s="2"/>
      <c r="D690" s="10" t="s">
        <v>748</v>
      </c>
      <c r="E690" s="11"/>
      <c r="G690" s="27">
        <f t="shared" si="118"/>
        <v>0</v>
      </c>
      <c r="I690" s="11">
        <f t="shared" si="119"/>
        <v>0</v>
      </c>
      <c r="K690" s="11">
        <f t="shared" si="120"/>
        <v>0</v>
      </c>
      <c r="L690" s="11">
        <f t="shared" si="121"/>
        <v>0</v>
      </c>
      <c r="M690" s="19"/>
      <c r="N690" s="630"/>
      <c r="O690" s="625">
        <f>L690</f>
        <v>0</v>
      </c>
      <c r="P690" s="625">
        <f t="shared" si="122"/>
        <v>0</v>
      </c>
      <c r="Q690" s="691"/>
      <c r="R690" s="469"/>
    </row>
    <row r="691" spans="2:18" ht="12.75" customHeight="1">
      <c r="B691" s="2"/>
      <c r="C691" s="2"/>
      <c r="D691" s="10" t="s">
        <v>749</v>
      </c>
      <c r="E691" s="11"/>
      <c r="G691" s="27">
        <f t="shared" si="118"/>
        <v>0</v>
      </c>
      <c r="I691" s="11">
        <f t="shared" si="119"/>
        <v>0</v>
      </c>
      <c r="K691" s="11">
        <f t="shared" si="120"/>
        <v>0</v>
      </c>
      <c r="L691" s="11">
        <f t="shared" si="121"/>
        <v>0</v>
      </c>
      <c r="M691" s="19"/>
      <c r="N691" s="630"/>
      <c r="O691" s="625">
        <f>L691</f>
        <v>0</v>
      </c>
      <c r="P691" s="625">
        <f t="shared" si="122"/>
        <v>0</v>
      </c>
      <c r="Q691" s="691"/>
      <c r="R691" s="469"/>
    </row>
    <row r="692" spans="2:18" ht="12.75" customHeight="1">
      <c r="B692" s="2"/>
      <c r="C692" s="2"/>
      <c r="D692" s="10" t="s">
        <v>750</v>
      </c>
      <c r="E692" s="11"/>
      <c r="G692" s="27">
        <f t="shared" si="118"/>
        <v>0</v>
      </c>
      <c r="I692" s="11">
        <f t="shared" si="119"/>
        <v>0</v>
      </c>
      <c r="K692" s="11">
        <f t="shared" si="120"/>
        <v>0</v>
      </c>
      <c r="L692" s="11">
        <f t="shared" si="121"/>
        <v>0</v>
      </c>
      <c r="M692" s="19"/>
      <c r="N692" s="630"/>
      <c r="O692" s="625">
        <f>L692</f>
        <v>0</v>
      </c>
      <c r="P692" s="625">
        <f t="shared" si="122"/>
        <v>0</v>
      </c>
      <c r="Q692" s="691"/>
      <c r="R692" s="469"/>
    </row>
    <row r="693" spans="2:18">
      <c r="B693" s="2"/>
      <c r="C693" s="2" t="s">
        <v>473</v>
      </c>
      <c r="E693" s="382"/>
      <c r="G693" s="14">
        <f>SUM(G673:G692)</f>
        <v>0</v>
      </c>
      <c r="I693" s="14">
        <f>SUM(I673:I692)</f>
        <v>0</v>
      </c>
      <c r="K693" s="14">
        <f>SUM(K673:K692)</f>
        <v>0</v>
      </c>
      <c r="L693" s="14">
        <f>K693+I693+G693</f>
        <v>0</v>
      </c>
      <c r="M693" s="14">
        <f>SUM(L673:L692)</f>
        <v>0</v>
      </c>
      <c r="N693" s="628">
        <f>SUM(N673:N692)</f>
        <v>0</v>
      </c>
      <c r="O693" s="629">
        <f>SUM(O673:O692)</f>
        <v>0</v>
      </c>
      <c r="P693" s="629">
        <f>SUM(P673:P692)</f>
        <v>0</v>
      </c>
      <c r="Q693" s="693"/>
      <c r="R693" s="106"/>
    </row>
    <row r="694" spans="2:18" ht="21.75" customHeight="1">
      <c r="B694" s="2" t="s">
        <v>94</v>
      </c>
      <c r="C694" s="2" t="s">
        <v>900</v>
      </c>
      <c r="E694" s="11"/>
      <c r="G694" s="4"/>
      <c r="I694" s="362"/>
      <c r="K694" s="34"/>
      <c r="L694" s="4"/>
      <c r="N694" s="624"/>
      <c r="O694" s="625"/>
      <c r="P694" s="625"/>
      <c r="Q694" s="691"/>
      <c r="R694" s="105" t="s">
        <v>1048</v>
      </c>
    </row>
    <row r="695" spans="2:18" ht="12.75" customHeight="1">
      <c r="B695" s="2"/>
      <c r="C695" s="2"/>
      <c r="D695" s="10" t="s">
        <v>987</v>
      </c>
      <c r="E695" s="11"/>
      <c r="I695" s="7"/>
      <c r="L695" s="11">
        <f>G695+I695+K695</f>
        <v>0</v>
      </c>
      <c r="N695" s="624"/>
      <c r="O695" s="625"/>
      <c r="P695" s="625">
        <f>SUM(L695-N695-O695)</f>
        <v>0</v>
      </c>
      <c r="Q695" s="691"/>
      <c r="R695" s="523" t="s">
        <v>120</v>
      </c>
    </row>
    <row r="696" spans="2:18" ht="12.75" customHeight="1">
      <c r="B696" s="2"/>
      <c r="C696" s="2"/>
      <c r="D696" s="10" t="s">
        <v>988</v>
      </c>
      <c r="E696" s="11"/>
      <c r="I696" s="7"/>
      <c r="L696" s="11">
        <f>G696+I696+K696</f>
        <v>0</v>
      </c>
      <c r="N696" s="624"/>
      <c r="O696" s="625"/>
      <c r="P696" s="625">
        <f>SUM(L696-N696-O696)</f>
        <v>0</v>
      </c>
      <c r="Q696" s="691"/>
      <c r="R696" s="105" t="s">
        <v>121</v>
      </c>
    </row>
    <row r="697" spans="2:18" ht="12.75" customHeight="1">
      <c r="B697" s="2"/>
      <c r="C697" s="2" t="s">
        <v>497</v>
      </c>
      <c r="E697" s="11"/>
      <c r="K697" s="142"/>
      <c r="N697" s="624"/>
      <c r="O697" s="625"/>
      <c r="P697" s="625"/>
      <c r="Q697" s="691"/>
      <c r="R697" s="471" t="s">
        <v>786</v>
      </c>
    </row>
    <row r="698" spans="2:18" ht="12.75" customHeight="1">
      <c r="B698" s="2"/>
      <c r="C698" s="2"/>
      <c r="D698" s="10" t="s">
        <v>366</v>
      </c>
      <c r="E698" s="11"/>
      <c r="I698" s="7"/>
      <c r="L698" s="11">
        <f>G698+I698+K698</f>
        <v>0</v>
      </c>
      <c r="N698" s="624"/>
      <c r="O698" s="625"/>
      <c r="P698" s="625">
        <f>SUM(L698-N698-O698)</f>
        <v>0</v>
      </c>
      <c r="Q698" s="691"/>
      <c r="R698" s="106"/>
    </row>
    <row r="699" spans="2:18" ht="12.75" customHeight="1">
      <c r="B699" s="2"/>
      <c r="C699" s="2"/>
      <c r="D699" s="10" t="s">
        <v>367</v>
      </c>
      <c r="E699" s="11"/>
      <c r="I699" s="7"/>
      <c r="L699" s="11">
        <f>G699+I699+K699</f>
        <v>0</v>
      </c>
      <c r="N699" s="624"/>
      <c r="O699" s="625"/>
      <c r="P699" s="625">
        <f>SUM(L699-N699-O699)</f>
        <v>0</v>
      </c>
      <c r="Q699" s="691"/>
      <c r="R699" s="106"/>
    </row>
    <row r="700" spans="2:18" ht="12.75" customHeight="1">
      <c r="B700" s="2"/>
      <c r="C700" s="2"/>
      <c r="D700" s="10" t="s">
        <v>371</v>
      </c>
      <c r="E700" s="11"/>
      <c r="I700" s="7"/>
      <c r="L700" s="11">
        <f>G700+I700+K700</f>
        <v>0</v>
      </c>
      <c r="N700" s="624"/>
      <c r="O700" s="625"/>
      <c r="P700" s="625">
        <f>SUM(L700-N700-O700)</f>
        <v>0</v>
      </c>
      <c r="Q700" s="691"/>
      <c r="R700" s="106"/>
    </row>
    <row r="701" spans="2:18" ht="12.75" customHeight="1">
      <c r="B701" s="2"/>
      <c r="C701" s="2"/>
      <c r="D701" s="10" t="s">
        <v>334</v>
      </c>
      <c r="E701" s="11"/>
      <c r="I701" s="7"/>
      <c r="L701" s="11">
        <f>G701+I701+K701</f>
        <v>0</v>
      </c>
      <c r="N701" s="624"/>
      <c r="O701" s="625"/>
      <c r="P701" s="625">
        <f>SUM(L701-N701-O701)</f>
        <v>0</v>
      </c>
      <c r="Q701" s="691"/>
      <c r="R701" s="106"/>
    </row>
    <row r="702" spans="2:18">
      <c r="B702" s="2"/>
      <c r="C702" s="361" t="s">
        <v>942</v>
      </c>
      <c r="G702" s="34"/>
      <c r="K702" s="142"/>
      <c r="N702" s="624"/>
      <c r="O702" s="625"/>
      <c r="P702" s="625"/>
      <c r="Q702" s="691"/>
      <c r="R702" s="106"/>
    </row>
    <row r="703" spans="2:18">
      <c r="B703" s="2"/>
      <c r="C703" s="2"/>
      <c r="D703" s="10" t="s">
        <v>247</v>
      </c>
      <c r="E703" s="431"/>
      <c r="F703" s="432" t="s">
        <v>14</v>
      </c>
      <c r="G703" s="550">
        <v>0</v>
      </c>
      <c r="K703" s="142">
        <f t="shared" ref="K703:K723" si="123">E703*J703</f>
        <v>0</v>
      </c>
      <c r="L703" s="11">
        <f t="shared" ref="L703:L715" si="124">G703+I703+K703</f>
        <v>0</v>
      </c>
      <c r="N703" s="624"/>
      <c r="O703" s="625"/>
      <c r="P703" s="625">
        <f t="shared" ref="P703:P715" si="125">SUM(L703-N703-O703)</f>
        <v>0</v>
      </c>
      <c r="Q703" s="691"/>
      <c r="R703" s="106"/>
    </row>
    <row r="704" spans="2:18">
      <c r="B704" s="2"/>
      <c r="C704" s="2"/>
      <c r="D704" s="10" t="s">
        <v>1062</v>
      </c>
      <c r="E704" s="433"/>
      <c r="F704" s="434" t="s">
        <v>14</v>
      </c>
      <c r="G704" s="550">
        <v>0</v>
      </c>
      <c r="K704" s="142">
        <f t="shared" si="123"/>
        <v>0</v>
      </c>
      <c r="L704" s="11">
        <f t="shared" si="124"/>
        <v>0</v>
      </c>
      <c r="N704" s="624"/>
      <c r="O704" s="625"/>
      <c r="P704" s="625">
        <f t="shared" si="125"/>
        <v>0</v>
      </c>
      <c r="Q704" s="691"/>
      <c r="R704" s="106"/>
    </row>
    <row r="705" spans="2:18">
      <c r="B705" s="2"/>
      <c r="C705" s="2"/>
      <c r="D705" s="10" t="s">
        <v>128</v>
      </c>
      <c r="E705" s="433"/>
      <c r="F705" s="434" t="s">
        <v>1038</v>
      </c>
      <c r="G705" s="550">
        <v>0</v>
      </c>
      <c r="K705" s="142">
        <f t="shared" si="123"/>
        <v>0</v>
      </c>
      <c r="L705" s="11">
        <f t="shared" si="124"/>
        <v>0</v>
      </c>
      <c r="N705" s="624"/>
      <c r="O705" s="625"/>
      <c r="P705" s="625">
        <f t="shared" si="125"/>
        <v>0</v>
      </c>
      <c r="Q705" s="691"/>
      <c r="R705" s="106"/>
    </row>
    <row r="706" spans="2:18">
      <c r="B706" s="2"/>
      <c r="C706" s="2"/>
      <c r="D706" s="10" t="s">
        <v>645</v>
      </c>
      <c r="E706" s="433"/>
      <c r="F706" s="434" t="s">
        <v>14</v>
      </c>
      <c r="G706" s="550">
        <v>0</v>
      </c>
      <c r="K706" s="142">
        <f t="shared" si="123"/>
        <v>0</v>
      </c>
      <c r="L706" s="11">
        <f t="shared" si="124"/>
        <v>0</v>
      </c>
      <c r="N706" s="624"/>
      <c r="O706" s="625"/>
      <c r="P706" s="625">
        <f t="shared" si="125"/>
        <v>0</v>
      </c>
      <c r="Q706" s="691"/>
      <c r="R706" s="106"/>
    </row>
    <row r="707" spans="2:18">
      <c r="B707" s="2"/>
      <c r="C707" s="2"/>
      <c r="D707" s="10" t="s">
        <v>1061</v>
      </c>
      <c r="E707" s="433"/>
      <c r="F707" s="434" t="s">
        <v>14</v>
      </c>
      <c r="G707" s="550">
        <v>0</v>
      </c>
      <c r="K707" s="142">
        <f t="shared" si="123"/>
        <v>0</v>
      </c>
      <c r="L707" s="11">
        <f t="shared" si="124"/>
        <v>0</v>
      </c>
      <c r="N707" s="624"/>
      <c r="O707" s="625"/>
      <c r="P707" s="625">
        <f t="shared" si="125"/>
        <v>0</v>
      </c>
      <c r="Q707" s="691"/>
      <c r="R707" s="106"/>
    </row>
    <row r="708" spans="2:18">
      <c r="B708" s="2"/>
      <c r="C708" s="2"/>
      <c r="D708" s="10" t="s">
        <v>870</v>
      </c>
      <c r="E708" s="433"/>
      <c r="F708" s="434" t="s">
        <v>14</v>
      </c>
      <c r="G708" s="550">
        <v>0</v>
      </c>
      <c r="K708" s="142">
        <f t="shared" si="123"/>
        <v>0</v>
      </c>
      <c r="L708" s="11">
        <f t="shared" si="124"/>
        <v>0</v>
      </c>
      <c r="N708" s="624"/>
      <c r="O708" s="625"/>
      <c r="P708" s="625">
        <f t="shared" si="125"/>
        <v>0</v>
      </c>
      <c r="Q708" s="691"/>
      <c r="R708" s="106"/>
    </row>
    <row r="709" spans="2:18">
      <c r="B709" s="2"/>
      <c r="C709" s="2"/>
      <c r="D709" s="10" t="s">
        <v>871</v>
      </c>
      <c r="E709" s="433"/>
      <c r="F709" s="434" t="s">
        <v>14</v>
      </c>
      <c r="G709" s="550">
        <v>0</v>
      </c>
      <c r="K709" s="142">
        <f t="shared" si="123"/>
        <v>0</v>
      </c>
      <c r="L709" s="11">
        <f t="shared" si="124"/>
        <v>0</v>
      </c>
      <c r="N709" s="624"/>
      <c r="O709" s="625"/>
      <c r="P709" s="625">
        <f t="shared" si="125"/>
        <v>0</v>
      </c>
      <c r="Q709" s="691"/>
      <c r="R709" s="106"/>
    </row>
    <row r="710" spans="2:18">
      <c r="B710" s="2"/>
      <c r="C710" s="2"/>
      <c r="D710" s="10" t="s">
        <v>905</v>
      </c>
      <c r="E710" s="433"/>
      <c r="F710" s="434" t="s">
        <v>14</v>
      </c>
      <c r="G710" s="550">
        <v>0</v>
      </c>
      <c r="K710" s="142">
        <f t="shared" si="123"/>
        <v>0</v>
      </c>
      <c r="L710" s="11">
        <f t="shared" si="124"/>
        <v>0</v>
      </c>
      <c r="N710" s="624"/>
      <c r="O710" s="625"/>
      <c r="P710" s="625">
        <f t="shared" si="125"/>
        <v>0</v>
      </c>
      <c r="Q710" s="691"/>
      <c r="R710" s="106"/>
    </row>
    <row r="711" spans="2:18">
      <c r="B711" s="2"/>
      <c r="C711" s="2"/>
      <c r="D711" s="10" t="s">
        <v>906</v>
      </c>
      <c r="E711" s="433"/>
      <c r="F711" s="434" t="s">
        <v>14</v>
      </c>
      <c r="G711" s="550">
        <v>0</v>
      </c>
      <c r="K711" s="142">
        <f t="shared" si="123"/>
        <v>0</v>
      </c>
      <c r="L711" s="11">
        <f t="shared" si="124"/>
        <v>0</v>
      </c>
      <c r="N711" s="624"/>
      <c r="O711" s="625"/>
      <c r="P711" s="625">
        <f t="shared" si="125"/>
        <v>0</v>
      </c>
      <c r="Q711" s="691"/>
      <c r="R711" s="106"/>
    </row>
    <row r="712" spans="2:18">
      <c r="B712" s="2"/>
      <c r="C712" s="2"/>
      <c r="D712" s="10" t="s">
        <v>907</v>
      </c>
      <c r="E712" s="433"/>
      <c r="F712" s="434" t="s">
        <v>14</v>
      </c>
      <c r="G712" s="550">
        <v>0</v>
      </c>
      <c r="K712" s="142">
        <f t="shared" si="123"/>
        <v>0</v>
      </c>
      <c r="L712" s="11">
        <f t="shared" si="124"/>
        <v>0</v>
      </c>
      <c r="N712" s="624"/>
      <c r="O712" s="625"/>
      <c r="P712" s="625">
        <f t="shared" si="125"/>
        <v>0</v>
      </c>
      <c r="Q712" s="691"/>
      <c r="R712" s="106"/>
    </row>
    <row r="713" spans="2:18">
      <c r="B713" s="2"/>
      <c r="C713" s="2"/>
      <c r="D713" s="10" t="s">
        <v>908</v>
      </c>
      <c r="E713" s="433"/>
      <c r="F713" s="434" t="s">
        <v>14</v>
      </c>
      <c r="G713" s="550">
        <v>0</v>
      </c>
      <c r="K713" s="142">
        <f t="shared" si="123"/>
        <v>0</v>
      </c>
      <c r="L713" s="11">
        <f t="shared" si="124"/>
        <v>0</v>
      </c>
      <c r="N713" s="624"/>
      <c r="O713" s="625"/>
      <c r="P713" s="625">
        <f t="shared" si="125"/>
        <v>0</v>
      </c>
      <c r="Q713" s="691"/>
      <c r="R713" s="106"/>
    </row>
    <row r="714" spans="2:18">
      <c r="B714" s="2"/>
      <c r="C714" s="2"/>
      <c r="D714" s="10" t="s">
        <v>909</v>
      </c>
      <c r="E714" s="433"/>
      <c r="F714" s="434" t="s">
        <v>14</v>
      </c>
      <c r="G714" s="550">
        <v>0</v>
      </c>
      <c r="K714" s="142">
        <f t="shared" si="123"/>
        <v>0</v>
      </c>
      <c r="L714" s="11">
        <f t="shared" si="124"/>
        <v>0</v>
      </c>
      <c r="N714" s="624"/>
      <c r="O714" s="625"/>
      <c r="P714" s="625">
        <f t="shared" si="125"/>
        <v>0</v>
      </c>
      <c r="Q714" s="691"/>
      <c r="R714" s="106"/>
    </row>
    <row r="715" spans="2:18">
      <c r="B715" s="2"/>
      <c r="C715" s="2"/>
      <c r="D715" s="10" t="s">
        <v>910</v>
      </c>
      <c r="E715" s="435"/>
      <c r="F715" s="436" t="s">
        <v>1038</v>
      </c>
      <c r="G715" s="550">
        <v>0</v>
      </c>
      <c r="K715" s="142">
        <f t="shared" si="123"/>
        <v>0</v>
      </c>
      <c r="L715" s="11">
        <f t="shared" si="124"/>
        <v>0</v>
      </c>
      <c r="N715" s="624"/>
      <c r="O715" s="625"/>
      <c r="P715" s="625">
        <f t="shared" si="125"/>
        <v>0</v>
      </c>
      <c r="Q715" s="691"/>
      <c r="R715" s="106"/>
    </row>
    <row r="716" spans="2:18">
      <c r="B716" s="2"/>
      <c r="C716" s="2" t="s">
        <v>941</v>
      </c>
      <c r="G716" s="383"/>
      <c r="K716" s="142"/>
      <c r="N716" s="624"/>
      <c r="O716" s="625"/>
      <c r="P716" s="625"/>
      <c r="Q716" s="691"/>
      <c r="R716" s="106"/>
    </row>
    <row r="717" spans="2:18">
      <c r="B717" s="2"/>
      <c r="C717" s="2"/>
      <c r="D717" s="10" t="s">
        <v>247</v>
      </c>
      <c r="E717" s="431"/>
      <c r="F717" s="432" t="s">
        <v>14</v>
      </c>
      <c r="G717" s="550">
        <v>0</v>
      </c>
      <c r="K717" s="142">
        <f t="shared" si="123"/>
        <v>0</v>
      </c>
      <c r="L717" s="11">
        <f t="shared" ref="L717:L723" si="126">G717+I717+K717</f>
        <v>0</v>
      </c>
      <c r="N717" s="624"/>
      <c r="O717" s="625"/>
      <c r="P717" s="625">
        <f t="shared" ref="P717:P723" si="127">SUM(L717-N717-O717)</f>
        <v>0</v>
      </c>
      <c r="Q717" s="691"/>
      <c r="R717" s="106"/>
    </row>
    <row r="718" spans="2:18">
      <c r="B718" s="2"/>
      <c r="C718" s="2"/>
      <c r="D718" s="10" t="s">
        <v>645</v>
      </c>
      <c r="E718" s="433"/>
      <c r="F718" s="434" t="s">
        <v>14</v>
      </c>
      <c r="G718" s="550">
        <v>0</v>
      </c>
      <c r="K718" s="142">
        <f t="shared" si="123"/>
        <v>0</v>
      </c>
      <c r="L718" s="11">
        <f t="shared" si="126"/>
        <v>0</v>
      </c>
      <c r="N718" s="624"/>
      <c r="O718" s="625"/>
      <c r="P718" s="625">
        <f t="shared" si="127"/>
        <v>0</v>
      </c>
      <c r="Q718" s="691"/>
      <c r="R718" s="106"/>
    </row>
    <row r="719" spans="2:18">
      <c r="B719" s="2"/>
      <c r="C719" s="2"/>
      <c r="D719" s="10" t="s">
        <v>905</v>
      </c>
      <c r="E719" s="433"/>
      <c r="F719" s="434" t="s">
        <v>14</v>
      </c>
      <c r="G719" s="550">
        <v>0</v>
      </c>
      <c r="K719" s="142">
        <f t="shared" si="123"/>
        <v>0</v>
      </c>
      <c r="L719" s="11">
        <f t="shared" si="126"/>
        <v>0</v>
      </c>
      <c r="N719" s="624"/>
      <c r="O719" s="625"/>
      <c r="P719" s="625">
        <f t="shared" si="127"/>
        <v>0</v>
      </c>
      <c r="Q719" s="691"/>
      <c r="R719" s="106"/>
    </row>
    <row r="720" spans="2:18">
      <c r="B720" s="2"/>
      <c r="C720" s="2"/>
      <c r="D720" s="10" t="s">
        <v>908</v>
      </c>
      <c r="E720" s="433"/>
      <c r="F720" s="434" t="s">
        <v>14</v>
      </c>
      <c r="G720" s="550">
        <v>0</v>
      </c>
      <c r="K720" s="142">
        <f t="shared" si="123"/>
        <v>0</v>
      </c>
      <c r="L720" s="11">
        <f t="shared" si="126"/>
        <v>0</v>
      </c>
      <c r="N720" s="624"/>
      <c r="O720" s="625"/>
      <c r="P720" s="625">
        <f t="shared" si="127"/>
        <v>0</v>
      </c>
      <c r="Q720" s="691"/>
      <c r="R720" s="106"/>
    </row>
    <row r="721" spans="2:18">
      <c r="B721" s="2"/>
      <c r="C721" s="2"/>
      <c r="D721" s="10" t="s">
        <v>909</v>
      </c>
      <c r="E721" s="433"/>
      <c r="F721" s="434" t="s">
        <v>14</v>
      </c>
      <c r="G721" s="550">
        <v>0</v>
      </c>
      <c r="K721" s="142">
        <f t="shared" si="123"/>
        <v>0</v>
      </c>
      <c r="L721" s="11">
        <f t="shared" si="126"/>
        <v>0</v>
      </c>
      <c r="N721" s="624"/>
      <c r="O721" s="625"/>
      <c r="P721" s="625">
        <f t="shared" si="127"/>
        <v>0</v>
      </c>
      <c r="Q721" s="691"/>
      <c r="R721" s="106"/>
    </row>
    <row r="722" spans="2:18">
      <c r="B722" s="2"/>
      <c r="C722" s="2"/>
      <c r="D722" s="10" t="s">
        <v>910</v>
      </c>
      <c r="E722" s="435"/>
      <c r="F722" s="436" t="s">
        <v>1038</v>
      </c>
      <c r="G722" s="550">
        <v>0</v>
      </c>
      <c r="K722" s="142">
        <f t="shared" si="123"/>
        <v>0</v>
      </c>
      <c r="L722" s="11">
        <f t="shared" si="126"/>
        <v>0</v>
      </c>
      <c r="N722" s="624"/>
      <c r="O722" s="625"/>
      <c r="P722" s="625">
        <f t="shared" si="127"/>
        <v>0</v>
      </c>
      <c r="Q722" s="691"/>
      <c r="R722" s="106"/>
    </row>
    <row r="723" spans="2:18">
      <c r="B723" s="2"/>
      <c r="C723" s="2" t="s">
        <v>186</v>
      </c>
      <c r="G723" s="383"/>
      <c r="K723" s="142">
        <f t="shared" si="123"/>
        <v>0</v>
      </c>
      <c r="L723" s="11">
        <f t="shared" si="126"/>
        <v>0</v>
      </c>
      <c r="N723" s="624"/>
      <c r="O723" s="625"/>
      <c r="P723" s="625">
        <f t="shared" si="127"/>
        <v>0</v>
      </c>
      <c r="Q723" s="691"/>
      <c r="R723" s="106"/>
    </row>
    <row r="724" spans="2:18" ht="12.75" customHeight="1">
      <c r="B724" s="2"/>
      <c r="D724" s="140"/>
      <c r="E724" s="11"/>
      <c r="K724" s="142"/>
      <c r="N724" s="624"/>
      <c r="O724" s="625"/>
      <c r="P724" s="625"/>
      <c r="Q724" s="691"/>
      <c r="R724" s="106"/>
    </row>
    <row r="725" spans="2:18" ht="12.75" customHeight="1">
      <c r="B725" s="2"/>
      <c r="C725" s="2" t="s">
        <v>28</v>
      </c>
      <c r="D725" s="13"/>
      <c r="E725" s="11"/>
      <c r="G725" s="14">
        <f>SUM(G713:G724)</f>
        <v>0</v>
      </c>
      <c r="I725" s="14">
        <f>SUM(I713:I724)</f>
        <v>0</v>
      </c>
      <c r="K725" s="14">
        <f>SUM(K695:K723)</f>
        <v>0</v>
      </c>
      <c r="L725" s="14">
        <f>G725+I725+K725</f>
        <v>0</v>
      </c>
      <c r="M725" s="14">
        <f>SUM(L695:L723)</f>
        <v>0</v>
      </c>
      <c r="N725" s="628">
        <f>SUM(N695:N724)</f>
        <v>0</v>
      </c>
      <c r="O725" s="629">
        <f>SUM(O695:O724)</f>
        <v>0</v>
      </c>
      <c r="P725" s="629">
        <f>SUM(P695:P724)</f>
        <v>0</v>
      </c>
      <c r="Q725" s="693"/>
      <c r="R725" s="106"/>
    </row>
    <row r="726" spans="2:18" ht="15" customHeight="1">
      <c r="B726" s="2" t="s">
        <v>95</v>
      </c>
      <c r="C726" s="2" t="s">
        <v>250</v>
      </c>
      <c r="D726" s="13"/>
      <c r="G726" s="19"/>
      <c r="I726" s="19"/>
      <c r="K726" s="142"/>
      <c r="L726" s="19"/>
      <c r="M726" s="19"/>
      <c r="N726" s="630"/>
      <c r="O726" s="631"/>
      <c r="P726" s="631"/>
      <c r="Q726" s="693"/>
      <c r="R726" s="105" t="s">
        <v>1048</v>
      </c>
    </row>
    <row r="727" spans="2:18">
      <c r="B727" s="2"/>
      <c r="C727" s="10" t="s">
        <v>1052</v>
      </c>
      <c r="D727" s="13"/>
      <c r="G727" s="550"/>
      <c r="I727" s="19"/>
      <c r="K727" s="142"/>
      <c r="L727" s="19"/>
      <c r="M727" s="19"/>
      <c r="N727" s="630"/>
      <c r="O727" s="631"/>
      <c r="P727" s="631"/>
      <c r="Q727" s="693"/>
      <c r="R727" s="523" t="s">
        <v>126</v>
      </c>
    </row>
    <row r="728" spans="2:18" ht="12.75" customHeight="1">
      <c r="B728" s="2"/>
      <c r="C728" s="2"/>
      <c r="D728" s="10" t="s">
        <v>1092</v>
      </c>
      <c r="G728" s="11">
        <v>0</v>
      </c>
      <c r="I728" s="11">
        <v>0</v>
      </c>
      <c r="K728" s="142">
        <v>0</v>
      </c>
      <c r="L728" s="11">
        <f>G728+I728+K728</f>
        <v>0</v>
      </c>
      <c r="N728" s="624"/>
      <c r="O728" s="625"/>
      <c r="P728" s="625">
        <f>SUM(L728-N728-O728)</f>
        <v>0</v>
      </c>
      <c r="Q728" s="691"/>
      <c r="R728" s="105" t="s">
        <v>121</v>
      </c>
    </row>
    <row r="729" spans="2:18" ht="12.75" customHeight="1">
      <c r="B729" s="2"/>
      <c r="C729" s="2"/>
      <c r="K729" s="142"/>
      <c r="N729" s="624"/>
      <c r="O729" s="625"/>
      <c r="P729" s="625"/>
      <c r="Q729" s="691"/>
      <c r="R729" s="471" t="s">
        <v>786</v>
      </c>
    </row>
    <row r="730" spans="2:18">
      <c r="B730" s="2"/>
      <c r="C730" s="2" t="s">
        <v>28</v>
      </c>
      <c r="D730" s="13"/>
      <c r="G730" s="14">
        <f>SUM(G728:G728)</f>
        <v>0</v>
      </c>
      <c r="I730" s="14">
        <f>SUM(I728:I729)</f>
        <v>0</v>
      </c>
      <c r="K730" s="14">
        <f>SUM(K728:K729)</f>
        <v>0</v>
      </c>
      <c r="L730" s="14">
        <f>G730+I730+K730</f>
        <v>0</v>
      </c>
      <c r="M730" s="14">
        <f>SUM(L728:L729)</f>
        <v>0</v>
      </c>
      <c r="N730" s="628">
        <f>SUM(N727:N729)</f>
        <v>0</v>
      </c>
      <c r="O730" s="629">
        <f>SUM(O727:O729)</f>
        <v>0</v>
      </c>
      <c r="P730" s="629">
        <f>SUM(P727:P729)</f>
        <v>0</v>
      </c>
      <c r="Q730" s="693"/>
      <c r="R730" s="106"/>
    </row>
    <row r="731" spans="2:18" ht="21.75" customHeight="1">
      <c r="B731" s="2" t="s">
        <v>1149</v>
      </c>
      <c r="C731" s="2" t="s">
        <v>501</v>
      </c>
      <c r="E731" s="11"/>
      <c r="G731" s="4"/>
      <c r="K731" s="34"/>
      <c r="L731" s="4"/>
      <c r="N731" s="624"/>
      <c r="O731" s="625"/>
      <c r="P731" s="625"/>
      <c r="Q731" s="691"/>
      <c r="R731" s="105" t="s">
        <v>1048</v>
      </c>
    </row>
    <row r="732" spans="2:18" ht="12.75" customHeight="1">
      <c r="B732" s="2"/>
      <c r="C732" s="2" t="s">
        <v>942</v>
      </c>
      <c r="E732" s="11"/>
      <c r="G732" s="4"/>
      <c r="K732" s="34"/>
      <c r="L732" s="4"/>
      <c r="N732" s="624"/>
      <c r="O732" s="625"/>
      <c r="P732" s="625"/>
      <c r="Q732" s="691"/>
      <c r="R732" s="523" t="s">
        <v>127</v>
      </c>
    </row>
    <row r="733" spans="2:18" ht="12.75" customHeight="1">
      <c r="B733" s="2"/>
      <c r="C733" s="2"/>
      <c r="D733" s="10" t="s">
        <v>1122</v>
      </c>
      <c r="E733" s="437"/>
      <c r="F733" s="432" t="s">
        <v>1091</v>
      </c>
      <c r="G733" s="11">
        <v>0</v>
      </c>
      <c r="H733" s="11"/>
      <c r="K733" s="313">
        <f>E733*J733</f>
        <v>0</v>
      </c>
      <c r="L733" s="313">
        <f>G733+I733+K733</f>
        <v>0</v>
      </c>
      <c r="N733" s="624"/>
      <c r="O733" s="625"/>
      <c r="P733" s="625">
        <f t="shared" ref="P733:P741" si="128">SUM(L733-N733-O733)</f>
        <v>0</v>
      </c>
      <c r="Q733" s="691"/>
      <c r="R733" s="105" t="s">
        <v>121</v>
      </c>
    </row>
    <row r="734" spans="2:18" ht="12.75" customHeight="1">
      <c r="B734" s="2"/>
      <c r="C734" s="2"/>
      <c r="D734" s="10" t="s">
        <v>274</v>
      </c>
      <c r="E734" s="438"/>
      <c r="F734" s="434" t="s">
        <v>1091</v>
      </c>
      <c r="G734" s="550">
        <v>0</v>
      </c>
      <c r="K734" s="11">
        <f t="shared" ref="K734:K740" si="129">J734*E734</f>
        <v>0</v>
      </c>
      <c r="L734" s="11">
        <f>G734+I734+K734</f>
        <v>0</v>
      </c>
      <c r="N734" s="624"/>
      <c r="O734" s="625"/>
      <c r="P734" s="625">
        <f t="shared" si="128"/>
        <v>0</v>
      </c>
      <c r="Q734" s="691"/>
      <c r="R734" s="471" t="s">
        <v>786</v>
      </c>
    </row>
    <row r="735" spans="2:18" ht="12.75" customHeight="1">
      <c r="B735" s="2"/>
      <c r="C735" s="2"/>
      <c r="D735" s="10" t="s">
        <v>275</v>
      </c>
      <c r="E735" s="438"/>
      <c r="F735" s="434" t="s">
        <v>14</v>
      </c>
      <c r="G735" s="550">
        <v>0</v>
      </c>
      <c r="K735" s="11">
        <f t="shared" si="129"/>
        <v>0</v>
      </c>
      <c r="L735" s="11">
        <f t="shared" ref="L735:L741" si="130">G735+I735+K735</f>
        <v>0</v>
      </c>
      <c r="N735" s="624"/>
      <c r="O735" s="625"/>
      <c r="P735" s="625">
        <f t="shared" si="128"/>
        <v>0</v>
      </c>
      <c r="Q735" s="691"/>
      <c r="R735" s="106"/>
    </row>
    <row r="736" spans="2:18" ht="12.75" customHeight="1">
      <c r="B736" s="2"/>
      <c r="C736" s="2"/>
      <c r="D736" s="10" t="s">
        <v>276</v>
      </c>
      <c r="E736" s="438"/>
      <c r="F736" s="434" t="s">
        <v>14</v>
      </c>
      <c r="G736" s="550">
        <v>0</v>
      </c>
      <c r="K736" s="11">
        <f t="shared" si="129"/>
        <v>0</v>
      </c>
      <c r="L736" s="11">
        <f t="shared" si="130"/>
        <v>0</v>
      </c>
      <c r="N736" s="624"/>
      <c r="O736" s="625"/>
      <c r="P736" s="625">
        <f t="shared" si="128"/>
        <v>0</v>
      </c>
      <c r="Q736" s="691"/>
      <c r="R736" s="106"/>
    </row>
    <row r="737" spans="2:18" ht="12.75" customHeight="1">
      <c r="B737" s="2"/>
      <c r="C737" s="2"/>
      <c r="D737" s="10" t="s">
        <v>277</v>
      </c>
      <c r="E737" s="438"/>
      <c r="F737" s="434" t="s">
        <v>14</v>
      </c>
      <c r="G737" s="550">
        <v>0</v>
      </c>
      <c r="K737" s="11">
        <f>J737*E737</f>
        <v>0</v>
      </c>
      <c r="L737" s="11">
        <f t="shared" si="130"/>
        <v>0</v>
      </c>
      <c r="N737" s="624"/>
      <c r="O737" s="625"/>
      <c r="P737" s="625">
        <f t="shared" si="128"/>
        <v>0</v>
      </c>
      <c r="Q737" s="691"/>
      <c r="R737" s="106"/>
    </row>
    <row r="738" spans="2:18" ht="12.75" customHeight="1">
      <c r="B738" s="2"/>
      <c r="C738" s="2"/>
      <c r="D738" s="10" t="s">
        <v>182</v>
      </c>
      <c r="E738" s="438"/>
      <c r="F738" s="434" t="s">
        <v>14</v>
      </c>
      <c r="G738" s="550">
        <v>0</v>
      </c>
      <c r="K738" s="11">
        <f t="shared" si="129"/>
        <v>0</v>
      </c>
      <c r="L738" s="11">
        <f t="shared" si="130"/>
        <v>0</v>
      </c>
      <c r="N738" s="624"/>
      <c r="O738" s="625"/>
      <c r="P738" s="625">
        <f t="shared" si="128"/>
        <v>0</v>
      </c>
      <c r="Q738" s="691"/>
      <c r="R738" s="106"/>
    </row>
    <row r="739" spans="2:18" ht="12.75" customHeight="1">
      <c r="B739" s="2"/>
      <c r="C739" s="2"/>
      <c r="D739" s="10" t="s">
        <v>1132</v>
      </c>
      <c r="E739" s="438"/>
      <c r="F739" s="434" t="s">
        <v>14</v>
      </c>
      <c r="G739" s="550">
        <v>0</v>
      </c>
      <c r="K739" s="11">
        <f t="shared" si="129"/>
        <v>0</v>
      </c>
      <c r="L739" s="11">
        <f t="shared" si="130"/>
        <v>0</v>
      </c>
      <c r="N739" s="624"/>
      <c r="O739" s="625"/>
      <c r="P739" s="625">
        <f t="shared" si="128"/>
        <v>0</v>
      </c>
      <c r="Q739" s="691"/>
      <c r="R739" s="106"/>
    </row>
    <row r="740" spans="2:18" ht="12.75" customHeight="1">
      <c r="B740" s="2"/>
      <c r="C740" s="2"/>
      <c r="D740" s="10" t="s">
        <v>1047</v>
      </c>
      <c r="E740" s="438"/>
      <c r="F740" s="434" t="s">
        <v>1091</v>
      </c>
      <c r="G740" s="550">
        <v>0</v>
      </c>
      <c r="K740" s="11">
        <f t="shared" si="129"/>
        <v>0</v>
      </c>
      <c r="L740" s="11">
        <f t="shared" si="130"/>
        <v>0</v>
      </c>
      <c r="N740" s="624"/>
      <c r="O740" s="625"/>
      <c r="P740" s="625">
        <f t="shared" si="128"/>
        <v>0</v>
      </c>
      <c r="Q740" s="691"/>
      <c r="R740" s="106"/>
    </row>
    <row r="741" spans="2:18" ht="12.75" customHeight="1">
      <c r="B741" s="2"/>
      <c r="C741" s="2"/>
      <c r="D741" s="10" t="s">
        <v>472</v>
      </c>
      <c r="E741" s="439"/>
      <c r="F741" s="436" t="s">
        <v>1091</v>
      </c>
      <c r="G741" s="550">
        <v>0</v>
      </c>
      <c r="K741" s="11">
        <f>J741*E741</f>
        <v>0</v>
      </c>
      <c r="L741" s="11">
        <f t="shared" si="130"/>
        <v>0</v>
      </c>
      <c r="N741" s="624"/>
      <c r="O741" s="625"/>
      <c r="P741" s="625">
        <f t="shared" si="128"/>
        <v>0</v>
      </c>
      <c r="Q741" s="691"/>
      <c r="R741" s="105" t="s">
        <v>915</v>
      </c>
    </row>
    <row r="742" spans="2:18" ht="12.75" customHeight="1">
      <c r="B742" s="2"/>
      <c r="C742" s="2" t="s">
        <v>1005</v>
      </c>
      <c r="E742" s="11"/>
      <c r="G742" s="7"/>
      <c r="N742" s="624"/>
      <c r="O742" s="625"/>
      <c r="P742" s="625"/>
      <c r="Q742" s="691"/>
      <c r="R742" s="105" t="s">
        <v>1347</v>
      </c>
    </row>
    <row r="743" spans="2:18" ht="12.75" customHeight="1">
      <c r="B743" s="2"/>
      <c r="C743" s="2"/>
      <c r="D743" s="10" t="s">
        <v>276</v>
      </c>
      <c r="E743" s="437"/>
      <c r="F743" s="432" t="s">
        <v>14</v>
      </c>
      <c r="G743" s="550">
        <v>0</v>
      </c>
      <c r="K743" s="11">
        <f t="shared" ref="K743:K748" si="131">J743*E743</f>
        <v>0</v>
      </c>
      <c r="L743" s="11">
        <f t="shared" ref="L743:L748" si="132">G743+I743+K743</f>
        <v>0</v>
      </c>
      <c r="N743" s="624"/>
      <c r="O743" s="625"/>
      <c r="P743" s="625">
        <f t="shared" ref="P743:P748" si="133">SUM(L743-N743-O743)</f>
        <v>0</v>
      </c>
      <c r="Q743" s="691"/>
      <c r="R743" s="250" t="s">
        <v>878</v>
      </c>
    </row>
    <row r="744" spans="2:18" ht="12.75" customHeight="1">
      <c r="B744" s="2"/>
      <c r="C744" s="2"/>
      <c r="D744" s="10" t="s">
        <v>277</v>
      </c>
      <c r="E744" s="438"/>
      <c r="F744" s="434" t="s">
        <v>1090</v>
      </c>
      <c r="G744" s="550">
        <v>0</v>
      </c>
      <c r="K744" s="11">
        <f t="shared" si="131"/>
        <v>0</v>
      </c>
      <c r="L744" s="11">
        <f t="shared" si="132"/>
        <v>0</v>
      </c>
      <c r="N744" s="624"/>
      <c r="O744" s="625"/>
      <c r="P744" s="625">
        <f t="shared" si="133"/>
        <v>0</v>
      </c>
      <c r="Q744" s="691"/>
      <c r="R744" s="106" t="s">
        <v>916</v>
      </c>
    </row>
    <row r="745" spans="2:18" ht="12.75" customHeight="1">
      <c r="B745" s="2"/>
      <c r="C745" s="2"/>
      <c r="D745" s="10" t="s">
        <v>182</v>
      </c>
      <c r="E745" s="438"/>
      <c r="F745" s="434" t="s">
        <v>1090</v>
      </c>
      <c r="G745" s="550">
        <v>0</v>
      </c>
      <c r="K745" s="11">
        <f t="shared" si="131"/>
        <v>0</v>
      </c>
      <c r="L745" s="11">
        <f t="shared" si="132"/>
        <v>0</v>
      </c>
      <c r="N745" s="624"/>
      <c r="O745" s="625"/>
      <c r="P745" s="625">
        <f t="shared" si="133"/>
        <v>0</v>
      </c>
      <c r="Q745" s="691"/>
      <c r="R745" s="106"/>
    </row>
    <row r="746" spans="2:18" ht="12.75" customHeight="1">
      <c r="B746" s="2"/>
      <c r="C746" s="2"/>
      <c r="D746" s="10" t="s">
        <v>1132</v>
      </c>
      <c r="E746" s="438"/>
      <c r="F746" s="434" t="s">
        <v>14</v>
      </c>
      <c r="G746" s="550">
        <v>0</v>
      </c>
      <c r="K746" s="11">
        <f t="shared" si="131"/>
        <v>0</v>
      </c>
      <c r="L746" s="11">
        <f t="shared" si="132"/>
        <v>0</v>
      </c>
      <c r="N746" s="624"/>
      <c r="O746" s="625"/>
      <c r="P746" s="625">
        <f t="shared" si="133"/>
        <v>0</v>
      </c>
      <c r="Q746" s="691"/>
      <c r="R746" s="106"/>
    </row>
    <row r="747" spans="2:18" ht="12.75" customHeight="1">
      <c r="B747" s="2"/>
      <c r="C747" s="2"/>
      <c r="D747" s="10" t="s">
        <v>46</v>
      </c>
      <c r="E747" s="438"/>
      <c r="F747" s="434" t="s">
        <v>1091</v>
      </c>
      <c r="G747" s="550">
        <v>0</v>
      </c>
      <c r="K747" s="11">
        <f t="shared" si="131"/>
        <v>0</v>
      </c>
      <c r="L747" s="11">
        <f t="shared" si="132"/>
        <v>0</v>
      </c>
      <c r="N747" s="624"/>
      <c r="O747" s="625"/>
      <c r="P747" s="625">
        <f t="shared" si="133"/>
        <v>0</v>
      </c>
      <c r="Q747" s="691"/>
      <c r="R747" s="106"/>
    </row>
    <row r="748" spans="2:18">
      <c r="B748" s="2"/>
      <c r="C748" s="2" t="s">
        <v>186</v>
      </c>
      <c r="E748" s="435"/>
      <c r="F748" s="436" t="s">
        <v>1091</v>
      </c>
      <c r="G748" s="550">
        <v>0</v>
      </c>
      <c r="K748" s="11">
        <f t="shared" si="131"/>
        <v>0</v>
      </c>
      <c r="L748" s="11">
        <f t="shared" si="132"/>
        <v>0</v>
      </c>
      <c r="N748" s="624"/>
      <c r="O748" s="625"/>
      <c r="P748" s="625">
        <f t="shared" si="133"/>
        <v>0</v>
      </c>
      <c r="Q748" s="691"/>
      <c r="R748" s="106"/>
    </row>
    <row r="749" spans="2:18" ht="12.75" customHeight="1">
      <c r="B749" s="2"/>
      <c r="C749" s="2"/>
      <c r="E749" s="11"/>
      <c r="K749" s="142"/>
      <c r="N749" s="624"/>
      <c r="O749" s="625"/>
      <c r="P749" s="625"/>
      <c r="Q749" s="691"/>
      <c r="R749" s="106"/>
    </row>
    <row r="750" spans="2:18" ht="12" customHeight="1">
      <c r="B750" s="2"/>
      <c r="C750" s="2" t="s">
        <v>28</v>
      </c>
      <c r="D750" s="13"/>
      <c r="E750" s="11"/>
      <c r="G750" s="14">
        <f>SUM(G732:G748)</f>
        <v>0</v>
      </c>
      <c r="I750" s="14">
        <f>SUM(I732:I748)</f>
        <v>0</v>
      </c>
      <c r="K750" s="14">
        <f>SUM(K733:K748)</f>
        <v>0</v>
      </c>
      <c r="L750" s="14">
        <f>G750+I750+K750</f>
        <v>0</v>
      </c>
      <c r="M750" s="14">
        <f>SUM(L733:L748)</f>
        <v>0</v>
      </c>
      <c r="N750" s="628">
        <f>SUM(N733:N749)</f>
        <v>0</v>
      </c>
      <c r="O750" s="629">
        <f>SUM(O733:O749)</f>
        <v>0</v>
      </c>
      <c r="P750" s="629">
        <f>SUM(P733:P749)</f>
        <v>0</v>
      </c>
      <c r="Q750" s="693"/>
      <c r="R750" s="106"/>
    </row>
    <row r="751" spans="2:18" ht="18.75" customHeight="1">
      <c r="B751" s="2" t="s">
        <v>379</v>
      </c>
      <c r="C751" s="2" t="s">
        <v>68</v>
      </c>
      <c r="E751" s="382"/>
      <c r="M751" s="7"/>
      <c r="N751" s="624"/>
      <c r="O751" s="625"/>
      <c r="P751" s="625"/>
      <c r="Q751" s="691"/>
      <c r="R751" s="106"/>
    </row>
    <row r="752" spans="2:18" ht="12.75" customHeight="1">
      <c r="B752" s="2"/>
      <c r="C752" s="2"/>
      <c r="D752" s="10" t="s">
        <v>1181</v>
      </c>
      <c r="E752" s="382"/>
      <c r="G752" s="11">
        <v>0</v>
      </c>
      <c r="I752" s="11">
        <f>E752*H752</f>
        <v>0</v>
      </c>
      <c r="K752" s="11">
        <f>E752*J752</f>
        <v>0</v>
      </c>
      <c r="L752" s="11">
        <f>G752+I752+K752</f>
        <v>0</v>
      </c>
      <c r="M752" s="7"/>
      <c r="N752" s="624"/>
      <c r="O752" s="625"/>
      <c r="P752" s="625">
        <f t="shared" ref="P752:P769" si="134">SUM(L752-N752-O752)</f>
        <v>0</v>
      </c>
      <c r="Q752" s="691"/>
      <c r="R752" s="516" t="s">
        <v>787</v>
      </c>
    </row>
    <row r="753" spans="2:18" ht="12.75" customHeight="1">
      <c r="B753" s="2"/>
      <c r="C753" s="2"/>
      <c r="D753" s="10" t="s">
        <v>788</v>
      </c>
      <c r="E753" s="382"/>
      <c r="G753" s="550">
        <v>0</v>
      </c>
      <c r="I753" s="11">
        <f t="shared" ref="I753:I769" si="135">E753*H753</f>
        <v>0</v>
      </c>
      <c r="K753" s="11">
        <f t="shared" ref="K753:K783" si="136">E753*J753</f>
        <v>0</v>
      </c>
      <c r="L753" s="11">
        <f t="shared" ref="L753:L769" si="137">G753+I753+K753</f>
        <v>0</v>
      </c>
      <c r="M753" s="7"/>
      <c r="N753" s="624"/>
      <c r="O753" s="625"/>
      <c r="P753" s="625">
        <f t="shared" si="134"/>
        <v>0</v>
      </c>
      <c r="Q753" s="691"/>
      <c r="R753" s="106"/>
    </row>
    <row r="754" spans="2:18" ht="12.75" customHeight="1">
      <c r="B754" s="2"/>
      <c r="C754" s="2"/>
      <c r="D754" s="10" t="s">
        <v>789</v>
      </c>
      <c r="E754" s="382"/>
      <c r="G754" s="550">
        <v>0</v>
      </c>
      <c r="I754" s="11">
        <f t="shared" si="135"/>
        <v>0</v>
      </c>
      <c r="K754" s="11">
        <f t="shared" si="136"/>
        <v>0</v>
      </c>
      <c r="L754" s="11">
        <f t="shared" si="137"/>
        <v>0</v>
      </c>
      <c r="M754" s="7"/>
      <c r="N754" s="624"/>
      <c r="O754" s="625"/>
      <c r="P754" s="625">
        <f t="shared" si="134"/>
        <v>0</v>
      </c>
      <c r="Q754" s="691"/>
      <c r="R754" s="106"/>
    </row>
    <row r="755" spans="2:18" ht="12.75" customHeight="1">
      <c r="B755" s="2"/>
      <c r="C755" s="2"/>
      <c r="D755" s="10" t="s">
        <v>790</v>
      </c>
      <c r="E755" s="382"/>
      <c r="G755" s="550">
        <v>0</v>
      </c>
      <c r="I755" s="11">
        <f t="shared" si="135"/>
        <v>0</v>
      </c>
      <c r="K755" s="11">
        <f t="shared" si="136"/>
        <v>0</v>
      </c>
      <c r="L755" s="11">
        <f t="shared" si="137"/>
        <v>0</v>
      </c>
      <c r="M755" s="7"/>
      <c r="N755" s="624"/>
      <c r="O755" s="625"/>
      <c r="P755" s="625">
        <f t="shared" si="134"/>
        <v>0</v>
      </c>
      <c r="Q755" s="691"/>
      <c r="R755" s="106"/>
    </row>
    <row r="756" spans="2:18" ht="12.75" customHeight="1">
      <c r="B756" s="2"/>
      <c r="C756" s="2"/>
      <c r="D756" s="10" t="s">
        <v>791</v>
      </c>
      <c r="E756" s="382"/>
      <c r="G756" s="550">
        <v>0</v>
      </c>
      <c r="I756" s="11">
        <f t="shared" si="135"/>
        <v>0</v>
      </c>
      <c r="K756" s="11">
        <f t="shared" si="136"/>
        <v>0</v>
      </c>
      <c r="L756" s="11">
        <f t="shared" si="137"/>
        <v>0</v>
      </c>
      <c r="M756" s="7"/>
      <c r="N756" s="624"/>
      <c r="O756" s="625"/>
      <c r="P756" s="625">
        <f t="shared" si="134"/>
        <v>0</v>
      </c>
      <c r="Q756" s="691"/>
      <c r="R756" s="106"/>
    </row>
    <row r="757" spans="2:18" ht="12.75" customHeight="1">
      <c r="B757" s="2"/>
      <c r="C757" s="2"/>
      <c r="D757" s="10" t="s">
        <v>792</v>
      </c>
      <c r="E757" s="382"/>
      <c r="G757" s="550">
        <v>0</v>
      </c>
      <c r="I757" s="11">
        <f t="shared" si="135"/>
        <v>0</v>
      </c>
      <c r="K757" s="11">
        <f t="shared" si="136"/>
        <v>0</v>
      </c>
      <c r="L757" s="11">
        <f>G757+I757+K757</f>
        <v>0</v>
      </c>
      <c r="M757" s="7"/>
      <c r="N757" s="624"/>
      <c r="O757" s="625"/>
      <c r="P757" s="625">
        <f t="shared" si="134"/>
        <v>0</v>
      </c>
      <c r="Q757" s="691"/>
      <c r="R757" s="106"/>
    </row>
    <row r="758" spans="2:18" ht="12.75" customHeight="1">
      <c r="B758" s="2"/>
      <c r="C758" s="2"/>
      <c r="D758" s="10" t="s">
        <v>793</v>
      </c>
      <c r="E758" s="382"/>
      <c r="G758" s="550">
        <v>0</v>
      </c>
      <c r="I758" s="11">
        <f t="shared" si="135"/>
        <v>0</v>
      </c>
      <c r="K758" s="11">
        <f t="shared" si="136"/>
        <v>0</v>
      </c>
      <c r="L758" s="11">
        <f t="shared" si="137"/>
        <v>0</v>
      </c>
      <c r="M758" s="7"/>
      <c r="N758" s="624"/>
      <c r="O758" s="625"/>
      <c r="P758" s="625">
        <f t="shared" si="134"/>
        <v>0</v>
      </c>
      <c r="Q758" s="691"/>
      <c r="R758" s="516" t="s">
        <v>794</v>
      </c>
    </row>
    <row r="759" spans="2:18" ht="12.75" customHeight="1">
      <c r="B759" s="2"/>
      <c r="C759" s="2"/>
      <c r="D759" s="10" t="s">
        <v>795</v>
      </c>
      <c r="E759" s="382"/>
      <c r="G759" s="550">
        <v>0</v>
      </c>
      <c r="I759" s="11">
        <f t="shared" si="135"/>
        <v>0</v>
      </c>
      <c r="K759" s="11">
        <f t="shared" si="136"/>
        <v>0</v>
      </c>
      <c r="L759" s="11">
        <f t="shared" si="137"/>
        <v>0</v>
      </c>
      <c r="M759" s="7"/>
      <c r="N759" s="624"/>
      <c r="O759" s="625"/>
      <c r="P759" s="625">
        <f t="shared" si="134"/>
        <v>0</v>
      </c>
      <c r="Q759" s="691"/>
      <c r="R759" s="452"/>
    </row>
    <row r="760" spans="2:18" ht="12.75" customHeight="1">
      <c r="B760" s="2"/>
      <c r="C760" s="2"/>
      <c r="D760" s="10" t="s">
        <v>796</v>
      </c>
      <c r="E760" s="382"/>
      <c r="G760" s="550">
        <v>0</v>
      </c>
      <c r="I760" s="11">
        <f t="shared" si="135"/>
        <v>0</v>
      </c>
      <c r="K760" s="11">
        <f t="shared" si="136"/>
        <v>0</v>
      </c>
      <c r="L760" s="11">
        <f t="shared" si="137"/>
        <v>0</v>
      </c>
      <c r="M760" s="7"/>
      <c r="N760" s="624"/>
      <c r="O760" s="625"/>
      <c r="P760" s="625">
        <f t="shared" si="134"/>
        <v>0</v>
      </c>
      <c r="Q760" s="691"/>
      <c r="R760" s="452"/>
    </row>
    <row r="761" spans="2:18" ht="12.75" customHeight="1">
      <c r="B761" s="2"/>
      <c r="C761" s="2"/>
      <c r="D761" s="10" t="s">
        <v>763</v>
      </c>
      <c r="E761" s="382"/>
      <c r="G761" s="550">
        <v>0</v>
      </c>
      <c r="I761" s="11">
        <f t="shared" si="135"/>
        <v>0</v>
      </c>
      <c r="K761" s="11">
        <f t="shared" si="136"/>
        <v>0</v>
      </c>
      <c r="L761" s="11">
        <f>G761+I761+K761</f>
        <v>0</v>
      </c>
      <c r="M761" s="7"/>
      <c r="N761" s="624"/>
      <c r="O761" s="625"/>
      <c r="P761" s="625">
        <f t="shared" si="134"/>
        <v>0</v>
      </c>
      <c r="Q761" s="691"/>
      <c r="R761" s="516" t="s">
        <v>794</v>
      </c>
    </row>
    <row r="762" spans="2:18" ht="12.75" customHeight="1">
      <c r="B762" s="2"/>
      <c r="C762" s="2"/>
      <c r="D762" s="10" t="s">
        <v>764</v>
      </c>
      <c r="E762" s="382"/>
      <c r="G762" s="550">
        <v>0</v>
      </c>
      <c r="I762" s="11">
        <f t="shared" si="135"/>
        <v>0</v>
      </c>
      <c r="K762" s="11">
        <f t="shared" si="136"/>
        <v>0</v>
      </c>
      <c r="L762" s="11">
        <f t="shared" si="137"/>
        <v>0</v>
      </c>
      <c r="M762" s="7"/>
      <c r="N762" s="624"/>
      <c r="O762" s="625"/>
      <c r="P762" s="625">
        <f t="shared" si="134"/>
        <v>0</v>
      </c>
      <c r="Q762" s="691"/>
      <c r="R762" s="452"/>
    </row>
    <row r="763" spans="2:18" ht="12.75" customHeight="1">
      <c r="B763" s="2"/>
      <c r="C763" s="2"/>
      <c r="D763" s="10" t="s">
        <v>765</v>
      </c>
      <c r="E763" s="382"/>
      <c r="G763" s="550">
        <v>0</v>
      </c>
      <c r="I763" s="11">
        <f t="shared" si="135"/>
        <v>0</v>
      </c>
      <c r="K763" s="11">
        <f t="shared" si="136"/>
        <v>0</v>
      </c>
      <c r="L763" s="11">
        <f t="shared" si="137"/>
        <v>0</v>
      </c>
      <c r="M763" s="7"/>
      <c r="N763" s="624"/>
      <c r="O763" s="625"/>
      <c r="P763" s="625">
        <f t="shared" si="134"/>
        <v>0</v>
      </c>
      <c r="Q763" s="691"/>
      <c r="R763" s="452"/>
    </row>
    <row r="764" spans="2:18" ht="12.75" customHeight="1">
      <c r="B764" s="2"/>
      <c r="C764" s="2"/>
      <c r="D764" s="10" t="s">
        <v>766</v>
      </c>
      <c r="E764" s="382"/>
      <c r="G764" s="550">
        <v>0</v>
      </c>
      <c r="I764" s="11">
        <f t="shared" si="135"/>
        <v>0</v>
      </c>
      <c r="K764" s="11">
        <f t="shared" si="136"/>
        <v>0</v>
      </c>
      <c r="L764" s="11">
        <f t="shared" si="137"/>
        <v>0</v>
      </c>
      <c r="M764" s="7"/>
      <c r="N764" s="624"/>
      <c r="O764" s="625"/>
      <c r="P764" s="625">
        <f t="shared" si="134"/>
        <v>0</v>
      </c>
      <c r="Q764" s="691"/>
      <c r="R764" s="452"/>
    </row>
    <row r="765" spans="2:18" ht="12.75" customHeight="1">
      <c r="B765" s="2"/>
      <c r="C765" s="2"/>
      <c r="D765" s="10" t="s">
        <v>767</v>
      </c>
      <c r="E765" s="382"/>
      <c r="G765" s="550">
        <v>0</v>
      </c>
      <c r="I765" s="11">
        <v>0</v>
      </c>
      <c r="K765" s="11">
        <f t="shared" si="136"/>
        <v>0</v>
      </c>
      <c r="L765" s="11">
        <f t="shared" si="137"/>
        <v>0</v>
      </c>
      <c r="M765" s="7"/>
      <c r="N765" s="624"/>
      <c r="O765" s="625"/>
      <c r="P765" s="625">
        <f t="shared" si="134"/>
        <v>0</v>
      </c>
      <c r="Q765" s="691"/>
      <c r="R765" s="452"/>
    </row>
    <row r="766" spans="2:18" ht="12.75" customHeight="1">
      <c r="B766" s="2"/>
      <c r="C766" s="2"/>
      <c r="D766" s="10" t="s">
        <v>671</v>
      </c>
      <c r="E766" s="382"/>
      <c r="G766" s="550">
        <v>0</v>
      </c>
      <c r="I766" s="11">
        <f t="shared" si="135"/>
        <v>0</v>
      </c>
      <c r="K766" s="11">
        <f t="shared" si="136"/>
        <v>0</v>
      </c>
      <c r="L766" s="11">
        <f t="shared" si="137"/>
        <v>0</v>
      </c>
      <c r="M766" s="7"/>
      <c r="N766" s="624"/>
      <c r="O766" s="625"/>
      <c r="P766" s="625">
        <f t="shared" si="134"/>
        <v>0</v>
      </c>
      <c r="Q766" s="691"/>
      <c r="R766" s="452"/>
    </row>
    <row r="767" spans="2:18" ht="12.75" customHeight="1">
      <c r="B767" s="2"/>
      <c r="C767" s="2"/>
      <c r="D767" s="10" t="s">
        <v>672</v>
      </c>
      <c r="E767" s="382"/>
      <c r="G767" s="550">
        <v>0</v>
      </c>
      <c r="I767" s="11">
        <f t="shared" si="135"/>
        <v>0</v>
      </c>
      <c r="K767" s="11">
        <f t="shared" si="136"/>
        <v>0</v>
      </c>
      <c r="L767" s="11">
        <f t="shared" si="137"/>
        <v>0</v>
      </c>
      <c r="M767" s="7"/>
      <c r="N767" s="624"/>
      <c r="O767" s="625"/>
      <c r="P767" s="625">
        <f t="shared" si="134"/>
        <v>0</v>
      </c>
      <c r="Q767" s="691"/>
      <c r="R767" s="106"/>
    </row>
    <row r="768" spans="2:18" ht="12.75" customHeight="1">
      <c r="B768" s="2"/>
      <c r="C768" s="2"/>
      <c r="D768" s="10" t="s">
        <v>673</v>
      </c>
      <c r="E768" s="382"/>
      <c r="G768" s="550">
        <v>0</v>
      </c>
      <c r="I768" s="11">
        <f t="shared" si="135"/>
        <v>0</v>
      </c>
      <c r="K768" s="11">
        <f t="shared" si="136"/>
        <v>0</v>
      </c>
      <c r="L768" s="11">
        <f t="shared" si="137"/>
        <v>0</v>
      </c>
      <c r="M768" s="7"/>
      <c r="N768" s="624"/>
      <c r="O768" s="625"/>
      <c r="P768" s="625">
        <f t="shared" si="134"/>
        <v>0</v>
      </c>
      <c r="Q768" s="691"/>
      <c r="R768" s="106"/>
    </row>
    <row r="769" spans="2:18" ht="12.75" customHeight="1">
      <c r="B769" s="2"/>
      <c r="C769" s="2"/>
      <c r="D769" s="10" t="s">
        <v>674</v>
      </c>
      <c r="E769" s="382"/>
      <c r="G769" s="550">
        <v>0</v>
      </c>
      <c r="I769" s="11">
        <f t="shared" si="135"/>
        <v>0</v>
      </c>
      <c r="K769" s="11">
        <f t="shared" si="136"/>
        <v>0</v>
      </c>
      <c r="L769" s="11">
        <f t="shared" si="137"/>
        <v>0</v>
      </c>
      <c r="M769" s="7"/>
      <c r="N769" s="624"/>
      <c r="O769" s="625"/>
      <c r="P769" s="625">
        <f t="shared" si="134"/>
        <v>0</v>
      </c>
      <c r="Q769" s="691"/>
      <c r="R769" s="106"/>
    </row>
    <row r="770" spans="2:18" ht="12.75" customHeight="1">
      <c r="B770" s="2"/>
      <c r="C770" s="2"/>
      <c r="E770" s="382"/>
      <c r="M770" s="7"/>
      <c r="N770" s="624"/>
      <c r="O770" s="625"/>
      <c r="P770" s="625"/>
      <c r="Q770" s="691"/>
      <c r="R770" s="106"/>
    </row>
    <row r="771" spans="2:18" ht="12.75" customHeight="1">
      <c r="B771" s="2"/>
      <c r="C771" s="2"/>
      <c r="D771" s="2" t="s">
        <v>676</v>
      </c>
      <c r="E771" s="382"/>
      <c r="M771" s="7"/>
      <c r="N771" s="624"/>
      <c r="O771" s="625"/>
      <c r="P771" s="625"/>
      <c r="Q771" s="691"/>
      <c r="R771" s="106"/>
    </row>
    <row r="772" spans="2:18" ht="12.75" customHeight="1">
      <c r="B772" s="2"/>
      <c r="C772" s="2"/>
      <c r="D772" s="10" t="s">
        <v>911</v>
      </c>
      <c r="E772" s="382"/>
      <c r="G772" s="11">
        <v>0</v>
      </c>
      <c r="I772" s="11">
        <f t="shared" ref="I772:I776" si="138">E772*H772</f>
        <v>0</v>
      </c>
      <c r="K772" s="11">
        <f>E772*J772</f>
        <v>0</v>
      </c>
      <c r="L772" s="11">
        <f>G772+I772+K772</f>
        <v>0</v>
      </c>
      <c r="M772" s="7"/>
      <c r="N772" s="624"/>
      <c r="O772" s="625"/>
      <c r="P772" s="625">
        <f>SUM(L772-N772-O772)</f>
        <v>0</v>
      </c>
      <c r="Q772" s="691"/>
      <c r="R772" s="516" t="s">
        <v>787</v>
      </c>
    </row>
    <row r="773" spans="2:18" ht="12.75" customHeight="1">
      <c r="B773" s="2"/>
      <c r="C773" s="2"/>
      <c r="D773" s="10" t="s">
        <v>912</v>
      </c>
      <c r="E773" s="382"/>
      <c r="G773" s="11">
        <v>0</v>
      </c>
      <c r="I773" s="11">
        <f t="shared" si="138"/>
        <v>0</v>
      </c>
      <c r="K773" s="11">
        <f t="shared" si="136"/>
        <v>0</v>
      </c>
      <c r="L773" s="11">
        <f>G773+I773+K773</f>
        <v>0</v>
      </c>
      <c r="M773" s="7"/>
      <c r="N773" s="624"/>
      <c r="O773" s="625"/>
      <c r="P773" s="625">
        <f>SUM(L773-N773-O773)</f>
        <v>0</v>
      </c>
      <c r="Q773" s="691"/>
      <c r="R773" s="106"/>
    </row>
    <row r="774" spans="2:18" ht="12.75" customHeight="1">
      <c r="B774" s="2"/>
      <c r="C774" s="2"/>
      <c r="D774" s="10" t="s">
        <v>913</v>
      </c>
      <c r="E774" s="382"/>
      <c r="G774" s="11">
        <v>0</v>
      </c>
      <c r="I774" s="11">
        <f t="shared" si="138"/>
        <v>0</v>
      </c>
      <c r="K774" s="11">
        <f t="shared" si="136"/>
        <v>0</v>
      </c>
      <c r="L774" s="11">
        <f>G774+I774+K774</f>
        <v>0</v>
      </c>
      <c r="M774" s="7"/>
      <c r="N774" s="624"/>
      <c r="O774" s="625"/>
      <c r="P774" s="625">
        <f>SUM(L774-N774-O774)</f>
        <v>0</v>
      </c>
      <c r="Q774" s="691"/>
      <c r="R774" s="106"/>
    </row>
    <row r="775" spans="2:18" ht="12.75" customHeight="1">
      <c r="B775" s="2"/>
      <c r="C775" s="2"/>
      <c r="D775" s="10" t="s">
        <v>962</v>
      </c>
      <c r="E775" s="382"/>
      <c r="G775" s="11">
        <v>0</v>
      </c>
      <c r="I775" s="11">
        <f t="shared" si="138"/>
        <v>0</v>
      </c>
      <c r="K775" s="11">
        <f t="shared" si="136"/>
        <v>0</v>
      </c>
      <c r="L775" s="11">
        <f>G775+I775+K775</f>
        <v>0</v>
      </c>
      <c r="M775" s="7"/>
      <c r="N775" s="624"/>
      <c r="O775" s="625"/>
      <c r="P775" s="625">
        <f>SUM(L775-N775-O775)</f>
        <v>0</v>
      </c>
      <c r="Q775" s="691"/>
      <c r="R775" s="106"/>
    </row>
    <row r="776" spans="2:18" ht="12.75" customHeight="1">
      <c r="B776" s="2"/>
      <c r="C776" s="2"/>
      <c r="D776" s="10" t="s">
        <v>675</v>
      </c>
      <c r="E776" s="382"/>
      <c r="G776" s="11">
        <v>0</v>
      </c>
      <c r="I776" s="11">
        <f t="shared" si="138"/>
        <v>0</v>
      </c>
      <c r="K776" s="11">
        <f t="shared" si="136"/>
        <v>0</v>
      </c>
      <c r="L776" s="11">
        <f>G776+I776+K776</f>
        <v>0</v>
      </c>
      <c r="M776" s="7"/>
      <c r="N776" s="624"/>
      <c r="O776" s="625"/>
      <c r="P776" s="625">
        <f>SUM(L776-N776-O776)</f>
        <v>0</v>
      </c>
      <c r="Q776" s="691"/>
      <c r="R776" s="106"/>
    </row>
    <row r="777" spans="2:18" ht="12.75" customHeight="1">
      <c r="B777" s="2"/>
      <c r="C777" s="2"/>
      <c r="E777" s="382"/>
      <c r="M777" s="7"/>
      <c r="N777" s="624"/>
      <c r="O777" s="625"/>
      <c r="P777" s="625"/>
      <c r="Q777" s="691"/>
      <c r="R777" s="106"/>
    </row>
    <row r="778" spans="2:18" ht="12.75" customHeight="1">
      <c r="B778" s="2"/>
      <c r="C778" s="2"/>
      <c r="D778" s="2" t="s">
        <v>677</v>
      </c>
      <c r="E778" s="382"/>
      <c r="L778" s="10"/>
      <c r="M778" s="7"/>
      <c r="N778" s="624"/>
      <c r="O778" s="625"/>
      <c r="P778" s="625"/>
      <c r="Q778" s="691"/>
      <c r="R778" s="106"/>
    </row>
    <row r="779" spans="2:18" ht="12.75" customHeight="1">
      <c r="B779" s="2"/>
      <c r="C779" s="2"/>
      <c r="D779" s="10" t="s">
        <v>911</v>
      </c>
      <c r="E779" s="382"/>
      <c r="G779" s="11">
        <v>0</v>
      </c>
      <c r="I779" s="11">
        <v>0</v>
      </c>
      <c r="K779" s="11">
        <f t="shared" si="136"/>
        <v>0</v>
      </c>
      <c r="L779" s="11">
        <f>G779+I779+K779</f>
        <v>0</v>
      </c>
      <c r="M779" s="7"/>
      <c r="N779" s="624"/>
      <c r="O779" s="625">
        <f>L779</f>
        <v>0</v>
      </c>
      <c r="P779" s="625">
        <f>SUM(L779-N779-O779)</f>
        <v>0</v>
      </c>
      <c r="Q779" s="691"/>
      <c r="R779" s="516" t="s">
        <v>787</v>
      </c>
    </row>
    <row r="780" spans="2:18" ht="12.75" customHeight="1">
      <c r="B780" s="2"/>
      <c r="C780" s="2"/>
      <c r="D780" s="10" t="s">
        <v>912</v>
      </c>
      <c r="E780" s="382"/>
      <c r="G780" s="11">
        <v>0</v>
      </c>
      <c r="I780" s="11">
        <v>0</v>
      </c>
      <c r="K780" s="11">
        <f t="shared" si="136"/>
        <v>0</v>
      </c>
      <c r="L780" s="11">
        <f>G780+I780+K780</f>
        <v>0</v>
      </c>
      <c r="M780" s="7"/>
      <c r="N780" s="624"/>
      <c r="O780" s="625">
        <f>L780</f>
        <v>0</v>
      </c>
      <c r="P780" s="625">
        <f>SUM(L780-N780-O780)</f>
        <v>0</v>
      </c>
      <c r="Q780" s="691"/>
      <c r="R780" s="106"/>
    </row>
    <row r="781" spans="2:18" ht="12.75" customHeight="1">
      <c r="B781" s="2"/>
      <c r="C781" s="2"/>
      <c r="D781" s="10" t="s">
        <v>913</v>
      </c>
      <c r="E781" s="382"/>
      <c r="G781" s="11">
        <v>0</v>
      </c>
      <c r="I781" s="11">
        <v>0</v>
      </c>
      <c r="K781" s="11">
        <f t="shared" si="136"/>
        <v>0</v>
      </c>
      <c r="L781" s="11">
        <f>G781+I781+K781</f>
        <v>0</v>
      </c>
      <c r="M781" s="7"/>
      <c r="N781" s="624"/>
      <c r="O781" s="625">
        <f>L781</f>
        <v>0</v>
      </c>
      <c r="P781" s="625">
        <f>SUM(L781-N781-O781)</f>
        <v>0</v>
      </c>
      <c r="Q781" s="691"/>
      <c r="R781" s="106"/>
    </row>
    <row r="782" spans="2:18" ht="12.75" customHeight="1">
      <c r="B782" s="2"/>
      <c r="C782" s="2"/>
      <c r="D782" s="10" t="s">
        <v>962</v>
      </c>
      <c r="E782" s="382"/>
      <c r="G782" s="11">
        <v>0</v>
      </c>
      <c r="I782" s="11">
        <v>0</v>
      </c>
      <c r="K782" s="11">
        <f t="shared" si="136"/>
        <v>0</v>
      </c>
      <c r="L782" s="11">
        <f>G782+I782+K782</f>
        <v>0</v>
      </c>
      <c r="M782" s="7"/>
      <c r="N782" s="624"/>
      <c r="O782" s="625">
        <f>L782</f>
        <v>0</v>
      </c>
      <c r="P782" s="625">
        <f>SUM(L782-N782-O782)</f>
        <v>0</v>
      </c>
      <c r="Q782" s="691"/>
      <c r="R782" s="106"/>
    </row>
    <row r="783" spans="2:18" ht="12.75" customHeight="1">
      <c r="B783" s="2"/>
      <c r="C783" s="2"/>
      <c r="D783" s="10" t="s">
        <v>675</v>
      </c>
      <c r="E783" s="382"/>
      <c r="G783" s="11">
        <v>0</v>
      </c>
      <c r="I783" s="11">
        <v>0</v>
      </c>
      <c r="K783" s="11">
        <f t="shared" si="136"/>
        <v>0</v>
      </c>
      <c r="L783" s="11">
        <f>G783+I783+K783</f>
        <v>0</v>
      </c>
      <c r="M783" s="7"/>
      <c r="N783" s="624"/>
      <c r="O783" s="625">
        <f>L783</f>
        <v>0</v>
      </c>
      <c r="P783" s="625">
        <f>SUM(L783-N783-O783)</f>
        <v>0</v>
      </c>
      <c r="Q783" s="691"/>
      <c r="R783" s="106"/>
    </row>
    <row r="784" spans="2:18" ht="12.75" customHeight="1">
      <c r="B784" s="2"/>
      <c r="C784" s="2"/>
      <c r="E784" s="382"/>
      <c r="M784" s="7"/>
      <c r="N784" s="624"/>
      <c r="O784" s="625"/>
      <c r="P784" s="625"/>
      <c r="Q784" s="691"/>
      <c r="R784" s="106"/>
    </row>
    <row r="785" spans="2:18">
      <c r="B785" s="2"/>
      <c r="C785" s="2" t="s">
        <v>28</v>
      </c>
      <c r="D785" s="13"/>
      <c r="E785" s="382"/>
      <c r="G785" s="14">
        <f>SUM(G752:G784)</f>
        <v>0</v>
      </c>
      <c r="I785" s="14">
        <f>SUM(I752:I784)</f>
        <v>0</v>
      </c>
      <c r="K785" s="14">
        <f t="shared" ref="K785:P785" si="139">SUM(K752:K784)</f>
        <v>0</v>
      </c>
      <c r="L785" s="14">
        <f>G785+I785+K785</f>
        <v>0</v>
      </c>
      <c r="M785" s="14">
        <f>SUM(L752:L783)</f>
        <v>0</v>
      </c>
      <c r="N785" s="628">
        <f t="shared" si="139"/>
        <v>0</v>
      </c>
      <c r="O785" s="629">
        <f t="shared" si="139"/>
        <v>0</v>
      </c>
      <c r="P785" s="629">
        <f t="shared" si="139"/>
        <v>0</v>
      </c>
      <c r="Q785" s="693"/>
      <c r="R785" s="106"/>
    </row>
    <row r="786" spans="2:18" ht="21.75" customHeight="1">
      <c r="B786" s="2" t="s">
        <v>697</v>
      </c>
      <c r="C786" s="2" t="s">
        <v>110</v>
      </c>
      <c r="D786" s="13"/>
      <c r="E786" s="11"/>
      <c r="G786" s="19"/>
      <c r="H786" s="238"/>
      <c r="I786" s="19"/>
      <c r="J786" s="19"/>
      <c r="K786" s="19"/>
      <c r="L786" s="19"/>
      <c r="M786" s="19"/>
      <c r="N786" s="630"/>
      <c r="O786" s="631"/>
      <c r="P786" s="631"/>
      <c r="Q786" s="693"/>
      <c r="R786" s="527" t="s">
        <v>678</v>
      </c>
    </row>
    <row r="787" spans="2:18" ht="12.75" customHeight="1">
      <c r="B787" s="2"/>
      <c r="C787" s="2"/>
      <c r="D787" s="10" t="s">
        <v>183</v>
      </c>
      <c r="E787" s="11"/>
      <c r="H787" s="7"/>
      <c r="I787" s="7"/>
      <c r="J787" s="7"/>
      <c r="L787" s="11">
        <f t="shared" ref="L787:L793" si="140">G787+I787+K787</f>
        <v>0</v>
      </c>
      <c r="M787" s="19"/>
      <c r="N787" s="630"/>
      <c r="O787" s="631"/>
      <c r="P787" s="625">
        <f t="shared" ref="P787:P792" si="141">SUM(L787-N787-O787)</f>
        <v>0</v>
      </c>
      <c r="Q787" s="691"/>
      <c r="R787" s="528" t="s">
        <v>679</v>
      </c>
    </row>
    <row r="788" spans="2:18" ht="12.75" customHeight="1">
      <c r="B788" s="2"/>
      <c r="C788" s="2"/>
      <c r="D788" s="10" t="s">
        <v>184</v>
      </c>
      <c r="E788" s="11"/>
      <c r="H788" s="7"/>
      <c r="I788" s="7"/>
      <c r="J788" s="7"/>
      <c r="L788" s="11">
        <f t="shared" si="140"/>
        <v>0</v>
      </c>
      <c r="M788" s="19"/>
      <c r="N788" s="630"/>
      <c r="O788" s="631"/>
      <c r="P788" s="625">
        <f t="shared" si="141"/>
        <v>0</v>
      </c>
      <c r="Q788" s="691"/>
      <c r="R788" s="529" t="s">
        <v>680</v>
      </c>
    </row>
    <row r="789" spans="2:18" ht="12.75" customHeight="1" thickBot="1">
      <c r="B789" s="2"/>
      <c r="C789" s="2"/>
      <c r="D789" s="10" t="s">
        <v>340</v>
      </c>
      <c r="E789" s="11"/>
      <c r="H789" s="7"/>
      <c r="I789" s="7"/>
      <c r="J789" s="7"/>
      <c r="L789" s="11">
        <f>G789+I789+K789</f>
        <v>0</v>
      </c>
      <c r="M789" s="19"/>
      <c r="N789" s="630"/>
      <c r="O789" s="631"/>
      <c r="P789" s="625">
        <f t="shared" si="141"/>
        <v>0</v>
      </c>
      <c r="Q789" s="691"/>
      <c r="R789" s="106"/>
    </row>
    <row r="790" spans="2:18" ht="12.75" customHeight="1" thickBot="1">
      <c r="B790" s="2"/>
      <c r="C790" s="2"/>
      <c r="D790" s="10" t="s">
        <v>918</v>
      </c>
      <c r="E790" s="11"/>
      <c r="H790" s="7"/>
      <c r="I790" s="7"/>
      <c r="J790" s="7"/>
      <c r="L790" s="11">
        <f t="shared" si="140"/>
        <v>0</v>
      </c>
      <c r="M790" s="19"/>
      <c r="N790" s="630"/>
      <c r="O790" s="631"/>
      <c r="P790" s="646">
        <f>SUM(L790-N790-O790)</f>
        <v>0</v>
      </c>
      <c r="Q790" s="691"/>
      <c r="R790" s="647" t="s">
        <v>1187</v>
      </c>
    </row>
    <row r="791" spans="2:18" ht="12.75" customHeight="1">
      <c r="B791" s="2"/>
      <c r="C791" s="2"/>
      <c r="D791" s="10" t="s">
        <v>293</v>
      </c>
      <c r="E791" s="11"/>
      <c r="H791" s="7"/>
      <c r="I791" s="7"/>
      <c r="J791" s="7"/>
      <c r="L791" s="11">
        <f t="shared" si="140"/>
        <v>0</v>
      </c>
      <c r="M791" s="19"/>
      <c r="N791" s="630"/>
      <c r="O791" s="631"/>
      <c r="P791" s="625">
        <f t="shared" si="141"/>
        <v>0</v>
      </c>
      <c r="Q791" s="691"/>
      <c r="R791" s="250" t="s">
        <v>878</v>
      </c>
    </row>
    <row r="792" spans="2:18" ht="12.75" customHeight="1">
      <c r="B792" s="2"/>
      <c r="C792" s="2"/>
      <c r="D792" s="10" t="s">
        <v>681</v>
      </c>
      <c r="E792" s="11"/>
      <c r="H792" s="7"/>
      <c r="I792" s="7"/>
      <c r="J792" s="7"/>
      <c r="L792" s="11">
        <f t="shared" si="140"/>
        <v>0</v>
      </c>
      <c r="M792" s="19"/>
      <c r="N792" s="630"/>
      <c r="O792" s="631"/>
      <c r="P792" s="625">
        <f t="shared" si="141"/>
        <v>0</v>
      </c>
      <c r="Q792" s="691"/>
      <c r="R792" s="106" t="s">
        <v>916</v>
      </c>
    </row>
    <row r="793" spans="2:18" ht="12.75" customHeight="1">
      <c r="B793" s="2"/>
      <c r="C793" s="2" t="s">
        <v>28</v>
      </c>
      <c r="D793" s="13"/>
      <c r="E793" s="11"/>
      <c r="G793" s="14">
        <f>SUM(G787:G792)</f>
        <v>0</v>
      </c>
      <c r="I793" s="14">
        <f>SUM(I787:I792)</f>
        <v>0</v>
      </c>
      <c r="K793" s="14">
        <f>SUM(K787:K792)</f>
        <v>0</v>
      </c>
      <c r="L793" s="14">
        <f t="shared" si="140"/>
        <v>0</v>
      </c>
      <c r="M793" s="14">
        <f>SUM(L787:L792)</f>
        <v>0</v>
      </c>
      <c r="N793" s="628">
        <f>SUM(N787:N792)</f>
        <v>0</v>
      </c>
      <c r="O793" s="629">
        <f>SUM(O786:O792)</f>
        <v>0</v>
      </c>
      <c r="P793" s="629">
        <f>SUM(P787:P792)</f>
        <v>0</v>
      </c>
      <c r="Q793" s="693"/>
      <c r="R793" s="106"/>
    </row>
    <row r="794" spans="2:18" ht="21.75" customHeight="1">
      <c r="B794" s="2" t="s">
        <v>698</v>
      </c>
      <c r="C794" s="2" t="s">
        <v>242</v>
      </c>
      <c r="D794" s="13"/>
      <c r="E794" s="373" t="s">
        <v>290</v>
      </c>
      <c r="G794" s="19"/>
      <c r="H794" s="19"/>
      <c r="I794" s="19"/>
      <c r="J794" s="19"/>
      <c r="K794" s="19"/>
      <c r="L794" s="19"/>
      <c r="M794" s="19"/>
      <c r="N794" s="630"/>
      <c r="O794" s="631"/>
      <c r="P794" s="631"/>
      <c r="Q794" s="693"/>
      <c r="R794" s="105" t="s">
        <v>915</v>
      </c>
    </row>
    <row r="795" spans="2:18">
      <c r="B795" s="2"/>
      <c r="C795" s="2"/>
      <c r="D795" s="10" t="s">
        <v>684</v>
      </c>
      <c r="E795" s="373"/>
      <c r="H795" s="7"/>
      <c r="I795" s="7"/>
      <c r="J795" s="7"/>
      <c r="L795" s="7">
        <f>K795</f>
        <v>0</v>
      </c>
      <c r="M795" s="19"/>
      <c r="N795" s="630"/>
      <c r="O795" s="631"/>
      <c r="P795" s="625">
        <f t="shared" ref="P795:P803" si="142">SUM(L795-N795-O795)</f>
        <v>0</v>
      </c>
      <c r="Q795" s="691"/>
      <c r="R795" s="105" t="s">
        <v>1347</v>
      </c>
    </row>
    <row r="796" spans="2:18" ht="12.75" customHeight="1">
      <c r="B796" s="2"/>
      <c r="C796" s="2"/>
      <c r="D796" s="10" t="s">
        <v>1141</v>
      </c>
      <c r="E796" s="11"/>
      <c r="H796" s="7"/>
      <c r="I796" s="7"/>
      <c r="J796" s="7"/>
      <c r="L796" s="11">
        <f>G796+I796+K796</f>
        <v>0</v>
      </c>
      <c r="M796" s="19"/>
      <c r="N796" s="630"/>
      <c r="O796" s="631"/>
      <c r="P796" s="625">
        <f t="shared" si="142"/>
        <v>0</v>
      </c>
      <c r="Q796" s="691"/>
      <c r="R796" s="250" t="s">
        <v>682</v>
      </c>
    </row>
    <row r="797" spans="2:18" ht="12.75" customHeight="1">
      <c r="B797" s="2"/>
      <c r="C797" s="2"/>
      <c r="D797" s="10" t="s">
        <v>2</v>
      </c>
      <c r="E797" s="11"/>
      <c r="H797" s="7"/>
      <c r="I797" s="7"/>
      <c r="J797" s="7"/>
      <c r="L797" s="11">
        <f t="shared" ref="L797:L803" si="143">G797+I797+K797</f>
        <v>0</v>
      </c>
      <c r="M797" s="19"/>
      <c r="N797" s="630"/>
      <c r="O797" s="631"/>
      <c r="P797" s="625">
        <f t="shared" si="142"/>
        <v>0</v>
      </c>
      <c r="Q797" s="691"/>
      <c r="R797" s="530" t="s">
        <v>683</v>
      </c>
    </row>
    <row r="798" spans="2:18" ht="12" customHeight="1">
      <c r="B798" s="2"/>
      <c r="C798" s="2"/>
      <c r="D798" s="10" t="s">
        <v>413</v>
      </c>
      <c r="E798" s="11"/>
      <c r="H798" s="7"/>
      <c r="I798" s="7"/>
      <c r="J798" s="7"/>
      <c r="L798" s="11">
        <f t="shared" si="143"/>
        <v>0</v>
      </c>
      <c r="M798" s="19"/>
      <c r="N798" s="630"/>
      <c r="O798" s="631"/>
      <c r="P798" s="625">
        <f t="shared" si="142"/>
        <v>0</v>
      </c>
      <c r="Q798" s="691"/>
      <c r="R798" s="475" t="s">
        <v>686</v>
      </c>
    </row>
    <row r="799" spans="2:18" ht="12" customHeight="1">
      <c r="B799" s="2"/>
      <c r="C799" s="2"/>
      <c r="D799" s="10" t="s">
        <v>414</v>
      </c>
      <c r="E799" s="11"/>
      <c r="H799" s="7"/>
      <c r="I799" s="7"/>
      <c r="J799" s="7"/>
      <c r="L799" s="11">
        <f t="shared" si="143"/>
        <v>0</v>
      </c>
      <c r="N799" s="624"/>
      <c r="O799" s="625"/>
      <c r="P799" s="625">
        <f t="shared" si="142"/>
        <v>0</v>
      </c>
      <c r="Q799" s="691"/>
      <c r="R799" s="106"/>
    </row>
    <row r="800" spans="2:18" ht="12" customHeight="1">
      <c r="B800" s="2"/>
      <c r="C800" s="2"/>
      <c r="D800" s="10" t="s">
        <v>547</v>
      </c>
      <c r="E800" s="11"/>
      <c r="H800" s="7"/>
      <c r="I800" s="7"/>
      <c r="J800" s="7"/>
      <c r="L800" s="11">
        <f t="shared" si="143"/>
        <v>0</v>
      </c>
      <c r="N800" s="624"/>
      <c r="O800" s="625"/>
      <c r="P800" s="625">
        <f t="shared" si="142"/>
        <v>0</v>
      </c>
      <c r="Q800" s="691"/>
      <c r="R800" s="106"/>
    </row>
    <row r="801" spans="1:76" ht="12" customHeight="1">
      <c r="B801" s="2"/>
      <c r="C801" s="2"/>
      <c r="D801" s="10" t="s">
        <v>1142</v>
      </c>
      <c r="E801" s="11"/>
      <c r="H801" s="7"/>
      <c r="I801" s="7"/>
      <c r="J801" s="7"/>
      <c r="L801" s="11">
        <f t="shared" si="143"/>
        <v>0</v>
      </c>
      <c r="M801" s="19"/>
      <c r="N801" s="630"/>
      <c r="O801" s="625">
        <f>L801</f>
        <v>0</v>
      </c>
      <c r="P801" s="625">
        <f t="shared" si="142"/>
        <v>0</v>
      </c>
      <c r="Q801" s="691"/>
      <c r="R801" s="106"/>
    </row>
    <row r="802" spans="1:76" ht="12" customHeight="1" thickBot="1">
      <c r="B802" s="2"/>
      <c r="C802" s="2"/>
      <c r="D802" s="10" t="s">
        <v>189</v>
      </c>
      <c r="E802" s="11"/>
      <c r="H802" s="7"/>
      <c r="I802" s="7"/>
      <c r="J802" s="7"/>
      <c r="L802" s="11">
        <f>G802+I802+K802</f>
        <v>0</v>
      </c>
      <c r="M802" s="19"/>
      <c r="N802" s="630"/>
      <c r="O802" s="631"/>
      <c r="P802" s="625">
        <f t="shared" si="142"/>
        <v>0</v>
      </c>
      <c r="Q802" s="691"/>
      <c r="R802" s="105" t="s">
        <v>868</v>
      </c>
    </row>
    <row r="803" spans="1:76" ht="12" customHeight="1" thickBot="1">
      <c r="B803" s="2"/>
      <c r="C803" s="2"/>
      <c r="D803" s="10" t="s">
        <v>1348</v>
      </c>
      <c r="E803" s="11"/>
      <c r="H803" s="7"/>
      <c r="I803" s="7"/>
      <c r="J803" s="7"/>
      <c r="L803" s="11">
        <f t="shared" si="143"/>
        <v>0</v>
      </c>
      <c r="M803" s="19"/>
      <c r="N803" s="630"/>
      <c r="O803" s="631"/>
      <c r="P803" s="646">
        <f t="shared" si="142"/>
        <v>0</v>
      </c>
      <c r="Q803" s="691"/>
      <c r="R803" s="647" t="s">
        <v>1187</v>
      </c>
    </row>
    <row r="804" spans="1:76" ht="12.75" customHeight="1">
      <c r="B804" s="2"/>
      <c r="C804" s="2"/>
      <c r="E804" s="11"/>
      <c r="G804" s="19"/>
      <c r="H804" s="19"/>
      <c r="I804" s="19"/>
      <c r="J804" s="19"/>
      <c r="M804" s="19"/>
      <c r="N804" s="630"/>
      <c r="O804" s="631"/>
      <c r="P804" s="631"/>
      <c r="Q804" s="693"/>
      <c r="R804" s="124"/>
    </row>
    <row r="805" spans="1:76">
      <c r="B805" s="2"/>
      <c r="C805" s="2" t="s">
        <v>28</v>
      </c>
      <c r="D805" s="13"/>
      <c r="E805" s="11"/>
      <c r="G805" s="14">
        <f>SUM(G796:G804)</f>
        <v>0</v>
      </c>
      <c r="I805" s="14">
        <f>SUM(I796:I804)</f>
        <v>0</v>
      </c>
      <c r="K805" s="14">
        <f>SUM(K795:K804)</f>
        <v>0</v>
      </c>
      <c r="L805" s="14">
        <f>G805+I805+K805</f>
        <v>0</v>
      </c>
      <c r="M805" s="14">
        <f>SUM(L795:L804)</f>
        <v>0</v>
      </c>
      <c r="N805" s="628">
        <f>SUM(N795:N804)</f>
        <v>0</v>
      </c>
      <c r="O805" s="629">
        <f>SUM(O795:O804)</f>
        <v>0</v>
      </c>
      <c r="P805" s="629">
        <f>SUM(P795:P804)</f>
        <v>0</v>
      </c>
      <c r="Q805" s="693"/>
      <c r="R805" s="106"/>
    </row>
    <row r="806" spans="1:76" ht="12.75" customHeight="1" thickBot="1">
      <c r="B806" s="2"/>
      <c r="C806" s="2"/>
      <c r="D806" s="13"/>
      <c r="E806" s="11"/>
      <c r="G806" s="19"/>
      <c r="I806" s="19"/>
      <c r="K806" s="19"/>
      <c r="L806" s="19"/>
      <c r="M806" s="19"/>
      <c r="N806" s="630"/>
      <c r="O806" s="631"/>
      <c r="P806" s="631"/>
      <c r="Q806" s="693"/>
      <c r="R806" s="106"/>
    </row>
    <row r="807" spans="1:76" s="486" customFormat="1" ht="22.5" customHeight="1" thickBot="1">
      <c r="A807" s="479"/>
      <c r="B807" s="480"/>
      <c r="C807" s="488" t="s">
        <v>217</v>
      </c>
      <c r="D807" s="490"/>
      <c r="E807" s="491"/>
      <c r="F807" s="492"/>
      <c r="G807" s="493"/>
      <c r="H807" s="492"/>
      <c r="I807" s="493"/>
      <c r="J807" s="492"/>
      <c r="K807" s="493"/>
      <c r="L807" s="493"/>
      <c r="M807" s="489">
        <f>SUM(M625:M805)</f>
        <v>0</v>
      </c>
      <c r="N807" s="630">
        <f>N651+N671+N693+N725+N730+N750+N785+N793+N805</f>
        <v>0</v>
      </c>
      <c r="O807" s="631">
        <f>O651+O671+O693+O725+O730+O750+O785+O793+O805</f>
        <v>0</v>
      </c>
      <c r="P807" s="631">
        <f>P651+P671+P693+P725+P730+P750+P785+P793+P805</f>
        <v>0</v>
      </c>
      <c r="Q807" s="697">
        <f>SUM(N807:P807)</f>
        <v>0</v>
      </c>
      <c r="R807" s="505" t="s">
        <v>685</v>
      </c>
      <c r="S807" s="485"/>
      <c r="T807" s="485"/>
      <c r="U807" s="485"/>
      <c r="V807" s="485"/>
      <c r="W807" s="485"/>
      <c r="X807" s="485"/>
      <c r="Y807" s="485"/>
      <c r="Z807" s="485"/>
      <c r="AA807" s="485"/>
      <c r="AB807" s="485"/>
      <c r="AC807" s="485"/>
      <c r="AD807" s="485"/>
      <c r="AE807" s="485"/>
      <c r="AF807" s="485"/>
      <c r="AG807" s="485"/>
      <c r="AH807" s="485"/>
      <c r="AI807" s="485"/>
      <c r="AJ807" s="485"/>
      <c r="AK807" s="485"/>
      <c r="AL807" s="485"/>
      <c r="AM807" s="485"/>
      <c r="AN807" s="485"/>
      <c r="AO807" s="485"/>
      <c r="AP807" s="485"/>
      <c r="AQ807" s="485"/>
      <c r="AR807" s="485"/>
      <c r="AS807" s="485"/>
      <c r="AT807" s="485"/>
      <c r="AU807" s="485"/>
      <c r="AV807" s="485"/>
      <c r="AW807" s="485"/>
      <c r="AX807" s="485"/>
      <c r="AY807" s="485"/>
      <c r="AZ807" s="485"/>
      <c r="BA807" s="485"/>
      <c r="BB807" s="485"/>
      <c r="BC807" s="485"/>
      <c r="BD807" s="485"/>
      <c r="BE807" s="485"/>
      <c r="BF807" s="485"/>
      <c r="BG807" s="485"/>
      <c r="BH807" s="485"/>
      <c r="BI807" s="485"/>
      <c r="BJ807" s="485"/>
      <c r="BK807" s="485"/>
      <c r="BL807" s="485"/>
      <c r="BM807" s="485"/>
      <c r="BN807" s="485"/>
      <c r="BO807" s="485"/>
      <c r="BP807" s="485"/>
      <c r="BQ807" s="485"/>
      <c r="BR807" s="485"/>
      <c r="BS807" s="485"/>
      <c r="BT807" s="485"/>
      <c r="BU807" s="485"/>
      <c r="BV807" s="485"/>
      <c r="BW807" s="485"/>
      <c r="BX807" s="485"/>
    </row>
    <row r="808" spans="1:76" ht="12.75" customHeight="1" thickBot="1">
      <c r="A808" s="356"/>
      <c r="B808" s="363"/>
      <c r="C808" s="364"/>
      <c r="D808" s="365"/>
      <c r="E808" s="357"/>
      <c r="F808" s="358"/>
      <c r="G808" s="368"/>
      <c r="H808" s="366"/>
      <c r="I808" s="368"/>
      <c r="J808" s="366"/>
      <c r="K808" s="368"/>
      <c r="L808" s="369"/>
      <c r="M808" s="367"/>
      <c r="N808" s="630"/>
      <c r="O808" s="631"/>
      <c r="P808" s="532"/>
      <c r="Q808" s="693"/>
      <c r="R808" s="106"/>
    </row>
    <row r="809" spans="1:76" s="503" customFormat="1" ht="25.5" customHeight="1" thickBot="1">
      <c r="A809" s="494"/>
      <c r="B809" s="495"/>
      <c r="C809" s="496" t="s">
        <v>239</v>
      </c>
      <c r="D809" s="497"/>
      <c r="E809" s="498"/>
      <c r="F809" s="499"/>
      <c r="G809" s="500"/>
      <c r="H809" s="499"/>
      <c r="I809" s="500"/>
      <c r="J809" s="499"/>
      <c r="K809" s="500"/>
      <c r="L809" s="501"/>
      <c r="M809" s="509">
        <f>M622+M807</f>
        <v>0</v>
      </c>
      <c r="N809" s="630">
        <f>N622+N807</f>
        <v>0</v>
      </c>
      <c r="O809" s="631">
        <f>O622+O807</f>
        <v>0</v>
      </c>
      <c r="P809" s="631">
        <f>P622+P807</f>
        <v>0</v>
      </c>
      <c r="Q809" s="694">
        <f>Q807+Q622</f>
        <v>0</v>
      </c>
      <c r="R809" s="505" t="s">
        <v>685</v>
      </c>
      <c r="S809" s="502"/>
      <c r="T809" s="502"/>
      <c r="U809" s="502"/>
      <c r="V809" s="502"/>
      <c r="W809" s="502"/>
      <c r="X809" s="502"/>
      <c r="Y809" s="502"/>
      <c r="Z809" s="502"/>
      <c r="AA809" s="502"/>
      <c r="AB809" s="502"/>
      <c r="AC809" s="502"/>
      <c r="AD809" s="502"/>
      <c r="AE809" s="502"/>
      <c r="AF809" s="502"/>
      <c r="AG809" s="502"/>
      <c r="AH809" s="502"/>
      <c r="AI809" s="502"/>
      <c r="AJ809" s="502"/>
      <c r="AK809" s="502"/>
      <c r="AL809" s="502"/>
      <c r="AM809" s="502"/>
      <c r="AN809" s="502"/>
      <c r="AO809" s="502"/>
      <c r="AP809" s="502"/>
      <c r="AQ809" s="502"/>
      <c r="AR809" s="502"/>
      <c r="AS809" s="502"/>
      <c r="AT809" s="502"/>
      <c r="AU809" s="502"/>
      <c r="AV809" s="502"/>
      <c r="AW809" s="502"/>
      <c r="AX809" s="502"/>
      <c r="AY809" s="502"/>
      <c r="AZ809" s="502"/>
      <c r="BA809" s="502"/>
      <c r="BB809" s="502"/>
      <c r="BC809" s="502"/>
      <c r="BD809" s="502"/>
      <c r="BE809" s="502"/>
      <c r="BF809" s="502"/>
      <c r="BG809" s="502"/>
      <c r="BH809" s="502"/>
      <c r="BI809" s="502"/>
      <c r="BJ809" s="502"/>
      <c r="BK809" s="502"/>
      <c r="BL809" s="502"/>
      <c r="BM809" s="502"/>
      <c r="BN809" s="502"/>
      <c r="BO809" s="502"/>
      <c r="BP809" s="502"/>
      <c r="BQ809" s="502"/>
      <c r="BR809" s="502"/>
      <c r="BS809" s="502"/>
      <c r="BT809" s="502"/>
      <c r="BU809" s="502"/>
      <c r="BV809" s="502"/>
      <c r="BW809" s="502"/>
      <c r="BX809" s="502"/>
    </row>
    <row r="810" spans="1:76" ht="12.75" customHeight="1">
      <c r="A810" s="127"/>
      <c r="B810" s="21"/>
      <c r="C810" s="168"/>
      <c r="D810" s="20"/>
      <c r="E810" s="11"/>
      <c r="G810" s="128"/>
      <c r="H810" s="24"/>
      <c r="I810" s="128"/>
      <c r="J810" s="24"/>
      <c r="K810" s="128"/>
      <c r="L810" s="169"/>
      <c r="M810" s="170"/>
      <c r="N810" s="633"/>
      <c r="O810" s="632"/>
      <c r="P810" s="632"/>
      <c r="Q810" s="695"/>
      <c r="R810" s="106"/>
    </row>
    <row r="811" spans="1:76" ht="21.75" customHeight="1">
      <c r="B811" s="370" t="s">
        <v>707</v>
      </c>
      <c r="C811" s="2"/>
      <c r="E811" s="11"/>
      <c r="N811" s="624"/>
      <c r="O811" s="625"/>
      <c r="P811" s="625"/>
      <c r="Q811" s="691"/>
      <c r="R811" s="106"/>
    </row>
    <row r="812" spans="1:76" ht="21.75" customHeight="1" thickBot="1">
      <c r="B812" s="2" t="s">
        <v>563</v>
      </c>
      <c r="C812" s="2" t="s">
        <v>699</v>
      </c>
      <c r="E812" s="11"/>
      <c r="N812" s="624"/>
      <c r="O812" s="625"/>
      <c r="P812" s="625"/>
      <c r="Q812" s="691"/>
      <c r="R812" s="106"/>
    </row>
    <row r="813" spans="1:76" ht="12" thickBot="1">
      <c r="B813" s="2"/>
      <c r="C813" s="2"/>
      <c r="D813" s="10" t="s">
        <v>919</v>
      </c>
      <c r="E813" s="382"/>
      <c r="L813" s="11">
        <f>G813+I813+K813</f>
        <v>0</v>
      </c>
      <c r="M813" s="7"/>
      <c r="N813" s="630"/>
      <c r="O813" s="631"/>
      <c r="P813" s="646">
        <f>SUM(L813-N813-O813)</f>
        <v>0</v>
      </c>
      <c r="Q813" s="691"/>
      <c r="R813" s="647" t="s">
        <v>1187</v>
      </c>
    </row>
    <row r="814" spans="1:76">
      <c r="B814" s="2"/>
      <c r="C814" s="2"/>
      <c r="D814" s="10" t="s">
        <v>982</v>
      </c>
      <c r="E814" s="382"/>
      <c r="L814" s="11">
        <f>G814+I814+K814</f>
        <v>0</v>
      </c>
      <c r="M814" s="7"/>
      <c r="N814" s="624"/>
      <c r="O814" s="625"/>
      <c r="P814" s="625">
        <f>SUM(L814-N814-O814)</f>
        <v>0</v>
      </c>
      <c r="Q814" s="691"/>
      <c r="R814" s="106"/>
    </row>
    <row r="815" spans="1:76">
      <c r="B815" s="2"/>
      <c r="C815" s="2"/>
      <c r="D815" s="10" t="s">
        <v>983</v>
      </c>
      <c r="E815" s="382"/>
      <c r="L815" s="11">
        <f>G815+I815+K815</f>
        <v>0</v>
      </c>
      <c r="M815" s="7"/>
      <c r="N815" s="624">
        <f>L815</f>
        <v>0</v>
      </c>
      <c r="O815" s="625"/>
      <c r="P815" s="625">
        <f>SUM(L815-N815-O815)</f>
        <v>0</v>
      </c>
      <c r="Q815" s="691"/>
      <c r="R815" s="106"/>
    </row>
    <row r="816" spans="1:76">
      <c r="B816" s="2"/>
      <c r="C816" s="2"/>
      <c r="D816" s="10" t="s">
        <v>984</v>
      </c>
      <c r="E816" s="382"/>
      <c r="L816" s="11">
        <f>G816+I816+K816</f>
        <v>0</v>
      </c>
      <c r="M816" s="7"/>
      <c r="N816" s="624">
        <f>L816</f>
        <v>0</v>
      </c>
      <c r="O816" s="625"/>
      <c r="P816" s="625">
        <f>SUM(L816-N816-O816)</f>
        <v>0</v>
      </c>
      <c r="Q816" s="691"/>
      <c r="R816" s="106"/>
    </row>
    <row r="817" spans="2:18">
      <c r="B817" s="2"/>
      <c r="C817" s="2"/>
      <c r="E817" s="382"/>
      <c r="M817" s="7"/>
      <c r="N817" s="624"/>
      <c r="O817" s="625"/>
      <c r="P817" s="625"/>
      <c r="Q817" s="691"/>
      <c r="R817" s="106"/>
    </row>
    <row r="818" spans="2:18" ht="15.5">
      <c r="B818" s="2"/>
      <c r="C818" s="2"/>
      <c r="D818" s="585" t="s">
        <v>896</v>
      </c>
      <c r="E818" s="606"/>
      <c r="F818" s="163"/>
      <c r="L818" s="11">
        <f>G818+I818+K818</f>
        <v>0</v>
      </c>
      <c r="M818" s="162"/>
      <c r="N818" s="624">
        <f>L818</f>
        <v>0</v>
      </c>
      <c r="O818" s="625"/>
      <c r="P818" s="625">
        <f>SUM(L818-N818-O818)</f>
        <v>0</v>
      </c>
      <c r="Q818" s="691"/>
      <c r="R818" s="611" t="s">
        <v>854</v>
      </c>
    </row>
    <row r="819" spans="2:18" ht="15.5">
      <c r="B819" s="2"/>
      <c r="C819" s="2"/>
      <c r="D819" s="585" t="s">
        <v>855</v>
      </c>
      <c r="E819" s="606"/>
      <c r="F819" s="163"/>
      <c r="L819" s="11">
        <f>G819+I819+K819</f>
        <v>0</v>
      </c>
      <c r="M819" s="162"/>
      <c r="N819" s="624">
        <f>L819</f>
        <v>0</v>
      </c>
      <c r="O819" s="625"/>
      <c r="P819" s="625">
        <f>SUM(L819-N819-O819)</f>
        <v>0</v>
      </c>
      <c r="Q819" s="691"/>
      <c r="R819" s="611" t="s">
        <v>856</v>
      </c>
    </row>
    <row r="820" spans="2:18" ht="15.5">
      <c r="B820" s="2"/>
      <c r="C820" s="2"/>
      <c r="D820" s="585"/>
      <c r="E820" s="606"/>
      <c r="F820" s="163"/>
      <c r="H820" s="163"/>
      <c r="I820" s="371"/>
      <c r="J820" s="163"/>
      <c r="K820" s="371"/>
      <c r="L820" s="371"/>
      <c r="M820" s="162"/>
      <c r="N820" s="624"/>
      <c r="O820" s="625"/>
      <c r="P820" s="625"/>
      <c r="Q820" s="691"/>
      <c r="R820" s="611"/>
    </row>
    <row r="821" spans="2:18">
      <c r="B821" s="2"/>
      <c r="C821" s="2"/>
      <c r="D821" s="10" t="s">
        <v>804</v>
      </c>
      <c r="E821" s="382"/>
      <c r="L821" s="11">
        <f>G821+I821+K821</f>
        <v>0</v>
      </c>
      <c r="M821" s="7"/>
      <c r="N821" s="624"/>
      <c r="O821" s="625"/>
      <c r="P821" s="625">
        <f>SUM(L821-N821-O821)</f>
        <v>0</v>
      </c>
      <c r="Q821" s="691"/>
      <c r="R821" s="106"/>
    </row>
    <row r="822" spans="2:18">
      <c r="B822" s="2"/>
      <c r="C822" s="2"/>
      <c r="D822" s="585"/>
      <c r="E822" s="606"/>
      <c r="F822" s="163"/>
      <c r="H822" s="163"/>
      <c r="I822" s="371"/>
      <c r="J822" s="163"/>
      <c r="K822" s="371"/>
      <c r="L822" s="371"/>
      <c r="M822" s="162"/>
      <c r="N822" s="624"/>
      <c r="O822" s="625"/>
      <c r="P822" s="625"/>
      <c r="Q822" s="691"/>
      <c r="R822" s="106"/>
    </row>
    <row r="823" spans="2:18" ht="13">
      <c r="B823" s="2"/>
      <c r="C823" s="2"/>
      <c r="D823" s="10" t="s">
        <v>190</v>
      </c>
      <c r="E823" s="382"/>
      <c r="L823" s="11">
        <f>G823+I823+K823</f>
        <v>0</v>
      </c>
      <c r="M823" s="7"/>
      <c r="N823" s="624">
        <f>L823</f>
        <v>0</v>
      </c>
      <c r="O823" s="625"/>
      <c r="P823" s="625">
        <f>SUM(L823-N823-O823)</f>
        <v>0</v>
      </c>
      <c r="Q823" s="691"/>
      <c r="R823" s="743" t="s">
        <v>1250</v>
      </c>
    </row>
    <row r="824" spans="2:18">
      <c r="B824" s="2"/>
      <c r="C824" s="2"/>
      <c r="D824" s="585"/>
      <c r="E824" s="606"/>
      <c r="F824" s="163"/>
      <c r="H824" s="163"/>
      <c r="I824" s="371"/>
      <c r="J824" s="163"/>
      <c r="K824" s="371"/>
      <c r="L824" s="371"/>
      <c r="M824" s="162"/>
      <c r="N824" s="733"/>
      <c r="O824" s="625"/>
      <c r="P824" s="625"/>
      <c r="Q824" s="691"/>
      <c r="R824" s="106"/>
    </row>
    <row r="825" spans="2:18" ht="12" thickBot="1">
      <c r="B825" s="2"/>
      <c r="C825" s="2"/>
      <c r="D825" s="10" t="s">
        <v>191</v>
      </c>
      <c r="E825" s="382"/>
      <c r="L825" s="11">
        <f>G825+I825+K825</f>
        <v>0</v>
      </c>
      <c r="M825" s="7"/>
      <c r="N825" s="624"/>
      <c r="O825" s="625"/>
      <c r="P825" s="625">
        <f>SUM(L825-N825-O825)</f>
        <v>0</v>
      </c>
      <c r="Q825" s="691"/>
      <c r="R825" s="106"/>
    </row>
    <row r="826" spans="2:18" ht="12" thickBot="1">
      <c r="B826" s="2"/>
      <c r="C826" s="2"/>
      <c r="D826" s="10" t="s">
        <v>551</v>
      </c>
      <c r="E826" s="382"/>
      <c r="L826" s="11">
        <f>G826+I826+K826</f>
        <v>0</v>
      </c>
      <c r="M826" s="7"/>
      <c r="N826" s="630"/>
      <c r="O826" s="631"/>
      <c r="P826" s="646">
        <f>SUM(L826-N826-O826)</f>
        <v>0</v>
      </c>
      <c r="Q826" s="691"/>
      <c r="R826" s="647" t="s">
        <v>1187</v>
      </c>
    </row>
    <row r="827" spans="2:18">
      <c r="B827" s="2"/>
      <c r="C827" s="2"/>
      <c r="D827" s="10" t="s">
        <v>805</v>
      </c>
      <c r="E827" s="382"/>
      <c r="L827" s="11">
        <f>G827+I827+K827</f>
        <v>0</v>
      </c>
      <c r="M827" s="7"/>
      <c r="N827" s="624"/>
      <c r="O827" s="625"/>
      <c r="P827" s="625">
        <f>SUM(L827-N827-O827)</f>
        <v>0</v>
      </c>
      <c r="Q827" s="691"/>
      <c r="R827" s="106"/>
    </row>
    <row r="828" spans="2:18">
      <c r="B828" s="2"/>
      <c r="C828" s="2"/>
      <c r="D828" s="10" t="s">
        <v>1049</v>
      </c>
      <c r="E828" s="382"/>
      <c r="L828" s="11">
        <f>G828+I828+K828</f>
        <v>0</v>
      </c>
      <c r="M828" s="7"/>
      <c r="N828" s="624">
        <f>L828</f>
        <v>0</v>
      </c>
      <c r="O828" s="625"/>
      <c r="P828" s="625">
        <f>SUM(L828-N828-O828)</f>
        <v>0</v>
      </c>
      <c r="Q828" s="691"/>
      <c r="R828" s="106"/>
    </row>
    <row r="829" spans="2:18">
      <c r="B829" s="2"/>
      <c r="C829" s="2"/>
      <c r="E829" s="382"/>
      <c r="M829" s="7"/>
      <c r="N829" s="624"/>
      <c r="O829" s="625"/>
      <c r="P829" s="625"/>
      <c r="Q829" s="691"/>
      <c r="R829" s="106"/>
    </row>
    <row r="830" spans="2:18" ht="12" thickBot="1">
      <c r="B830" s="2"/>
      <c r="C830" s="2"/>
      <c r="D830" s="2" t="s">
        <v>1189</v>
      </c>
      <c r="E830" s="382"/>
      <c r="M830" s="7"/>
      <c r="N830" s="624"/>
      <c r="O830" s="625"/>
      <c r="P830" s="625"/>
      <c r="Q830" s="691"/>
      <c r="R830" s="106"/>
    </row>
    <row r="831" spans="2:18" ht="12" thickBot="1">
      <c r="B831" s="2"/>
      <c r="C831" s="2"/>
      <c r="D831" s="10" t="s">
        <v>806</v>
      </c>
      <c r="E831" s="382"/>
      <c r="L831" s="11">
        <f>G831+I831+K831</f>
        <v>0</v>
      </c>
      <c r="M831" s="7"/>
      <c r="N831" s="630"/>
      <c r="O831" s="631"/>
      <c r="P831" s="646">
        <f>SUM(L831-N831-O831)</f>
        <v>0</v>
      </c>
      <c r="Q831" s="691"/>
      <c r="R831" s="647" t="s">
        <v>1187</v>
      </c>
    </row>
    <row r="832" spans="2:18">
      <c r="B832" s="2"/>
      <c r="C832" s="2"/>
      <c r="D832" s="10" t="s">
        <v>807</v>
      </c>
      <c r="E832" s="382"/>
      <c r="L832" s="11">
        <f>G832+I832+K832</f>
        <v>0</v>
      </c>
      <c r="M832" s="7"/>
      <c r="N832" s="624">
        <f>L832</f>
        <v>0</v>
      </c>
      <c r="O832" s="625"/>
      <c r="P832" s="625">
        <f>SUM(L832-N832-O832)</f>
        <v>0</v>
      </c>
      <c r="Q832" s="691"/>
      <c r="R832" s="106"/>
    </row>
    <row r="833" spans="1:76">
      <c r="B833" s="2"/>
      <c r="C833" s="2"/>
      <c r="D833" s="10" t="s">
        <v>552</v>
      </c>
      <c r="E833" s="382"/>
      <c r="L833" s="11">
        <f>G833+I833+K833</f>
        <v>0</v>
      </c>
      <c r="M833" s="7"/>
      <c r="N833" s="624">
        <f>L833</f>
        <v>0</v>
      </c>
      <c r="O833" s="625"/>
      <c r="P833" s="625">
        <f>SUM(L833-N833-O833)</f>
        <v>0</v>
      </c>
      <c r="Q833" s="691"/>
      <c r="R833" s="106"/>
    </row>
    <row r="834" spans="1:76" ht="12.75" customHeight="1">
      <c r="B834" s="2"/>
      <c r="C834" s="2" t="s">
        <v>28</v>
      </c>
      <c r="D834" s="13"/>
      <c r="E834" s="382"/>
      <c r="G834" s="14">
        <f>SUM(G813:G833)</f>
        <v>0</v>
      </c>
      <c r="I834" s="14">
        <f>SUM(I813:I833)</f>
        <v>0</v>
      </c>
      <c r="K834" s="14">
        <f>SUM(K813:K833)</f>
        <v>0</v>
      </c>
      <c r="L834" s="14">
        <f>G834+I834+K834</f>
        <v>0</v>
      </c>
      <c r="M834" s="14">
        <f>SUM(L813:L833)</f>
        <v>0</v>
      </c>
      <c r="N834" s="628">
        <f>SUM(N813:N833)</f>
        <v>0</v>
      </c>
      <c r="O834" s="629">
        <f>SUM(O813:O833)</f>
        <v>0</v>
      </c>
      <c r="P834" s="629">
        <f>SUM(P813:P833)</f>
        <v>0</v>
      </c>
      <c r="Q834" s="693"/>
      <c r="R834" s="106"/>
    </row>
    <row r="835" spans="1:76" ht="21.75" customHeight="1">
      <c r="B835" s="2" t="s">
        <v>564</v>
      </c>
      <c r="C835" s="2" t="s">
        <v>708</v>
      </c>
      <c r="E835" s="11"/>
      <c r="N835" s="624"/>
      <c r="O835" s="625"/>
      <c r="P835" s="625"/>
      <c r="Q835" s="691"/>
      <c r="R835" s="106"/>
    </row>
    <row r="836" spans="1:76" s="549" customFormat="1" ht="13">
      <c r="A836" s="547"/>
      <c r="B836" s="548"/>
      <c r="C836" s="548"/>
      <c r="D836" s="549" t="s">
        <v>170</v>
      </c>
      <c r="E836" s="550"/>
      <c r="F836" s="551"/>
      <c r="G836" s="11"/>
      <c r="H836" s="551"/>
      <c r="I836" s="550"/>
      <c r="J836" s="551"/>
      <c r="K836" s="550"/>
      <c r="L836" s="550">
        <f>G836+I836+K836</f>
        <v>0</v>
      </c>
      <c r="M836" s="550"/>
      <c r="N836" s="626"/>
      <c r="O836" s="627"/>
      <c r="P836" s="625">
        <f>SUM(L836-N836-O836)</f>
        <v>0</v>
      </c>
      <c r="Q836" s="692"/>
      <c r="R836" s="744" t="s">
        <v>1251</v>
      </c>
      <c r="S836" s="551"/>
      <c r="T836" s="551"/>
      <c r="U836" s="551"/>
      <c r="V836" s="551"/>
      <c r="W836" s="551"/>
      <c r="X836" s="551"/>
      <c r="Y836" s="551"/>
      <c r="Z836" s="551"/>
      <c r="AA836" s="551"/>
      <c r="AB836" s="551"/>
      <c r="AC836" s="551"/>
      <c r="AD836" s="551"/>
      <c r="AE836" s="551"/>
      <c r="AF836" s="551"/>
      <c r="AG836" s="551"/>
      <c r="AH836" s="551"/>
      <c r="AI836" s="551"/>
      <c r="AJ836" s="551"/>
      <c r="AK836" s="551"/>
      <c r="AL836" s="551"/>
      <c r="AM836" s="551"/>
      <c r="AN836" s="551"/>
      <c r="AO836" s="551"/>
      <c r="AP836" s="551"/>
      <c r="AQ836" s="551"/>
      <c r="AR836" s="551"/>
      <c r="AS836" s="551"/>
      <c r="AT836" s="551"/>
      <c r="AU836" s="551"/>
      <c r="AV836" s="551"/>
      <c r="AW836" s="551"/>
      <c r="AX836" s="551"/>
      <c r="AY836" s="551"/>
      <c r="AZ836" s="551"/>
      <c r="BA836" s="551"/>
      <c r="BB836" s="551"/>
      <c r="BC836" s="551"/>
      <c r="BD836" s="551"/>
      <c r="BE836" s="551"/>
      <c r="BF836" s="551"/>
      <c r="BG836" s="551"/>
      <c r="BH836" s="551"/>
      <c r="BI836" s="551"/>
      <c r="BJ836" s="551"/>
      <c r="BK836" s="551"/>
      <c r="BL836" s="551"/>
      <c r="BM836" s="551"/>
      <c r="BN836" s="551"/>
      <c r="BO836" s="551"/>
      <c r="BP836" s="551"/>
      <c r="BQ836" s="551"/>
      <c r="BR836" s="551"/>
      <c r="BS836" s="551"/>
      <c r="BT836" s="551"/>
      <c r="BU836" s="551"/>
      <c r="BV836" s="551"/>
      <c r="BW836" s="551"/>
      <c r="BX836" s="551"/>
    </row>
    <row r="837" spans="1:76" ht="12.75" customHeight="1">
      <c r="B837" s="2"/>
      <c r="C837" s="2"/>
      <c r="D837" s="10" t="s">
        <v>58</v>
      </c>
      <c r="E837" s="11"/>
      <c r="L837" s="11">
        <f>G837+I837+K837</f>
        <v>0</v>
      </c>
      <c r="N837" s="624"/>
      <c r="O837" s="625">
        <f>L837</f>
        <v>0</v>
      </c>
      <c r="P837" s="625">
        <f>SUM(L837-N837-O837)</f>
        <v>0</v>
      </c>
      <c r="Q837" s="691"/>
      <c r="R837" s="106"/>
    </row>
    <row r="838" spans="1:76" ht="12.75" customHeight="1">
      <c r="B838" s="2"/>
      <c r="C838" s="2" t="s">
        <v>28</v>
      </c>
      <c r="D838" s="13"/>
      <c r="E838" s="11"/>
      <c r="G838" s="14">
        <f>SUM(G836:G837)</f>
        <v>0</v>
      </c>
      <c r="I838" s="14">
        <f>SUM(I836:I837)</f>
        <v>0</v>
      </c>
      <c r="K838" s="14">
        <f>SUM(K836:K837)</f>
        <v>0</v>
      </c>
      <c r="L838" s="14">
        <f>G838+I838+K838</f>
        <v>0</v>
      </c>
      <c r="M838" s="14">
        <f>SUM(L836:L837)</f>
        <v>0</v>
      </c>
      <c r="N838" s="628">
        <f>SUM(N836:N837)</f>
        <v>0</v>
      </c>
      <c r="O838" s="629">
        <f>SUM(O836:O837)</f>
        <v>0</v>
      </c>
      <c r="P838" s="629">
        <f>SUM(P836:P837)</f>
        <v>0</v>
      </c>
      <c r="Q838" s="693"/>
      <c r="R838" s="106"/>
    </row>
    <row r="839" spans="1:76" ht="16.5" customHeight="1" thickBot="1">
      <c r="B839" s="2"/>
      <c r="C839" s="2"/>
      <c r="D839" s="13"/>
      <c r="E839" s="11"/>
      <c r="G839" s="19"/>
      <c r="I839" s="19"/>
      <c r="K839" s="19"/>
      <c r="L839" s="19"/>
      <c r="M839" s="19"/>
      <c r="N839" s="630"/>
      <c r="O839" s="631"/>
      <c r="P839" s="631"/>
      <c r="Q839" s="693"/>
      <c r="R839" s="106"/>
    </row>
    <row r="840" spans="1:76" s="486" customFormat="1" ht="24" customHeight="1" thickBot="1">
      <c r="A840" s="479"/>
      <c r="B840" s="480"/>
      <c r="C840" s="504" t="s">
        <v>298</v>
      </c>
      <c r="D840" s="481"/>
      <c r="E840" s="482"/>
      <c r="F840" s="483"/>
      <c r="G840" s="482"/>
      <c r="H840" s="483"/>
      <c r="I840" s="482"/>
      <c r="J840" s="483"/>
      <c r="K840" s="482"/>
      <c r="L840" s="484"/>
      <c r="M840" s="533">
        <f>SUM(M834:M838)</f>
        <v>0</v>
      </c>
      <c r="N840" s="630">
        <f>N834+N838</f>
        <v>0</v>
      </c>
      <c r="O840" s="631">
        <f>O834+O838</f>
        <v>0</v>
      </c>
      <c r="P840" s="631">
        <f>P834+P838</f>
        <v>0</v>
      </c>
      <c r="Q840" s="700">
        <f>SUM(N840:P840)</f>
        <v>0</v>
      </c>
      <c r="R840" s="531" t="s">
        <v>694</v>
      </c>
      <c r="S840" s="485"/>
      <c r="T840" s="485"/>
      <c r="U840" s="485"/>
      <c r="V840" s="485"/>
      <c r="W840" s="485"/>
      <c r="X840" s="485"/>
      <c r="Y840" s="485"/>
      <c r="Z840" s="485"/>
      <c r="AA840" s="485"/>
      <c r="AB840" s="485"/>
      <c r="AC840" s="485"/>
      <c r="AD840" s="485"/>
      <c r="AE840" s="485"/>
      <c r="AF840" s="485"/>
      <c r="AG840" s="485"/>
      <c r="AH840" s="485"/>
      <c r="AI840" s="485"/>
      <c r="AJ840" s="485"/>
      <c r="AK840" s="485"/>
      <c r="AL840" s="485"/>
      <c r="AM840" s="485"/>
      <c r="AN840" s="485"/>
      <c r="AO840" s="485"/>
      <c r="AP840" s="485"/>
      <c r="AQ840" s="485"/>
      <c r="AR840" s="485"/>
      <c r="AS840" s="485"/>
      <c r="AT840" s="485"/>
      <c r="AU840" s="485"/>
      <c r="AV840" s="485"/>
      <c r="AW840" s="485"/>
      <c r="AX840" s="485"/>
      <c r="AY840" s="485"/>
      <c r="AZ840" s="485"/>
      <c r="BA840" s="485"/>
      <c r="BB840" s="485"/>
      <c r="BC840" s="485"/>
      <c r="BD840" s="485"/>
      <c r="BE840" s="485"/>
      <c r="BF840" s="485"/>
      <c r="BG840" s="485"/>
      <c r="BH840" s="485"/>
      <c r="BI840" s="485"/>
      <c r="BJ840" s="485"/>
      <c r="BK840" s="485"/>
      <c r="BL840" s="485"/>
      <c r="BM840" s="485"/>
      <c r="BN840" s="485"/>
      <c r="BO840" s="485"/>
      <c r="BP840" s="485"/>
      <c r="BQ840" s="485"/>
      <c r="BR840" s="485"/>
      <c r="BS840" s="485"/>
      <c r="BT840" s="485"/>
      <c r="BU840" s="485"/>
      <c r="BV840" s="485"/>
      <c r="BW840" s="485"/>
      <c r="BX840" s="485"/>
    </row>
    <row r="841" spans="1:76" ht="12.75" customHeight="1" thickBot="1">
      <c r="B841" s="2"/>
      <c r="C841" s="2"/>
      <c r="E841" s="11"/>
      <c r="G841" s="360"/>
      <c r="H841" s="133"/>
      <c r="I841" s="360"/>
      <c r="J841" s="133"/>
      <c r="K841" s="360"/>
      <c r="N841" s="624"/>
      <c r="O841" s="625"/>
      <c r="P841" s="625"/>
      <c r="Q841" s="691"/>
      <c r="R841" s="106"/>
    </row>
    <row r="842" spans="1:76" s="486" customFormat="1" ht="25.5" customHeight="1" thickBot="1">
      <c r="A842" s="479"/>
      <c r="B842" s="480" t="s">
        <v>4</v>
      </c>
      <c r="C842" s="480"/>
      <c r="D842" s="481"/>
      <c r="E842" s="482"/>
      <c r="F842" s="483"/>
      <c r="G842" s="482"/>
      <c r="H842" s="483"/>
      <c r="I842" s="482"/>
      <c r="J842" s="483"/>
      <c r="K842" s="482"/>
      <c r="L842" s="484"/>
      <c r="M842" s="508">
        <f>M75+M809+M840</f>
        <v>0</v>
      </c>
      <c r="N842" s="630">
        <f>N75+N809+N840</f>
        <v>0</v>
      </c>
      <c r="O842" s="631">
        <f>O75+O809+O840</f>
        <v>0</v>
      </c>
      <c r="P842" s="631">
        <f>P75+P809+P840</f>
        <v>0</v>
      </c>
      <c r="Q842" s="701">
        <f>Q75+Q809+Q840</f>
        <v>0</v>
      </c>
      <c r="R842" s="531" t="s">
        <v>694</v>
      </c>
      <c r="S842" s="485"/>
      <c r="T842" s="485"/>
      <c r="U842" s="485"/>
      <c r="V842" s="485"/>
      <c r="W842" s="485"/>
      <c r="X842" s="485"/>
      <c r="Y842" s="485"/>
      <c r="Z842" s="485"/>
      <c r="AA842" s="485"/>
      <c r="AB842" s="485"/>
      <c r="AC842" s="485"/>
      <c r="AD842" s="485"/>
      <c r="AE842" s="485"/>
      <c r="AF842" s="485"/>
      <c r="AG842" s="485"/>
      <c r="AH842" s="485"/>
      <c r="AI842" s="485"/>
      <c r="AJ842" s="485"/>
      <c r="AK842" s="485"/>
      <c r="AL842" s="485"/>
      <c r="AM842" s="485"/>
      <c r="AN842" s="485"/>
      <c r="AO842" s="485"/>
      <c r="AP842" s="485"/>
      <c r="AQ842" s="485"/>
      <c r="AR842" s="485"/>
      <c r="AS842" s="485"/>
      <c r="AT842" s="485"/>
      <c r="AU842" s="485"/>
      <c r="AV842" s="485"/>
      <c r="AW842" s="485"/>
      <c r="AX842" s="485"/>
      <c r="AY842" s="485"/>
      <c r="AZ842" s="485"/>
      <c r="BA842" s="485"/>
      <c r="BB842" s="485"/>
      <c r="BC842" s="485"/>
      <c r="BD842" s="485"/>
      <c r="BE842" s="485"/>
      <c r="BF842" s="485"/>
      <c r="BG842" s="485"/>
      <c r="BH842" s="485"/>
      <c r="BI842" s="485"/>
      <c r="BJ842" s="485"/>
      <c r="BK842" s="485"/>
      <c r="BL842" s="485"/>
      <c r="BM842" s="485"/>
      <c r="BN842" s="485"/>
      <c r="BO842" s="485"/>
      <c r="BP842" s="485"/>
      <c r="BQ842" s="485"/>
      <c r="BR842" s="485"/>
      <c r="BS842" s="485"/>
      <c r="BT842" s="485"/>
      <c r="BU842" s="485"/>
      <c r="BV842" s="485"/>
      <c r="BW842" s="485"/>
      <c r="BX842" s="485"/>
    </row>
    <row r="843" spans="1:76" ht="13.9" customHeight="1" thickBot="1">
      <c r="A843" s="127"/>
      <c r="B843" s="22"/>
      <c r="C843" s="21"/>
      <c r="D843" s="20"/>
      <c r="E843" s="11"/>
      <c r="H843" s="24"/>
      <c r="I843" s="128"/>
      <c r="J843" s="24"/>
      <c r="K843" s="128"/>
      <c r="L843" s="129"/>
      <c r="M843" s="129"/>
      <c r="N843" s="633"/>
      <c r="O843" s="632"/>
      <c r="P843" s="632"/>
      <c r="Q843" s="695"/>
      <c r="R843" s="106"/>
    </row>
    <row r="844" spans="1:76" ht="12" thickBot="1">
      <c r="B844" s="2"/>
      <c r="C844" s="2" t="s">
        <v>5</v>
      </c>
      <c r="E844" s="315"/>
      <c r="F844" s="747" t="s">
        <v>1262</v>
      </c>
      <c r="G844" s="123">
        <f>M809+M75</f>
        <v>0</v>
      </c>
      <c r="H844" s="282" t="s">
        <v>1155</v>
      </c>
      <c r="I844" s="11">
        <f>G844*E844</f>
        <v>0</v>
      </c>
      <c r="L844" s="11">
        <f>I844</f>
        <v>0</v>
      </c>
      <c r="M844" s="706">
        <f>L844</f>
        <v>0</v>
      </c>
      <c r="N844" s="624"/>
      <c r="P844" s="648">
        <f>SUM(L844-N844-O844)</f>
        <v>0</v>
      </c>
      <c r="Q844" s="691"/>
      <c r="R844" s="647" t="s">
        <v>1187</v>
      </c>
    </row>
    <row r="845" spans="1:76" s="20" customFormat="1" ht="12" customHeight="1">
      <c r="A845" s="27"/>
      <c r="B845" s="2"/>
      <c r="C845" s="214"/>
      <c r="D845" s="10"/>
      <c r="E845" s="313"/>
      <c r="F845" s="282"/>
      <c r="G845" s="16"/>
      <c r="H845" s="282"/>
      <c r="I845" s="11"/>
      <c r="J845" s="6"/>
      <c r="K845" s="11"/>
      <c r="L845" s="11"/>
      <c r="M845" s="3"/>
      <c r="N845" s="624"/>
      <c r="O845" s="625"/>
      <c r="P845" s="625"/>
      <c r="Q845" s="693"/>
      <c r="R845" s="106" t="s">
        <v>1131</v>
      </c>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c r="AQ845" s="24"/>
      <c r="AR845" s="24"/>
      <c r="AS845" s="24"/>
      <c r="AT845" s="24"/>
      <c r="AU845" s="24"/>
      <c r="AV845" s="24"/>
      <c r="AW845" s="24"/>
      <c r="AX845" s="24"/>
      <c r="AY845" s="24"/>
      <c r="AZ845" s="24"/>
      <c r="BA845" s="24"/>
      <c r="BB845" s="24"/>
      <c r="BC845" s="24"/>
      <c r="BD845" s="24"/>
      <c r="BE845" s="24"/>
      <c r="BF845" s="24"/>
      <c r="BG845" s="24"/>
      <c r="BH845" s="24"/>
      <c r="BI845" s="24"/>
      <c r="BJ845" s="24"/>
      <c r="BK845" s="24"/>
      <c r="BL845" s="24"/>
      <c r="BM845" s="24"/>
      <c r="BN845" s="24"/>
      <c r="BO845" s="24"/>
      <c r="BP845" s="24"/>
      <c r="BQ845" s="24"/>
      <c r="BR845" s="24"/>
      <c r="BS845" s="24"/>
      <c r="BT845" s="24"/>
      <c r="BU845" s="24"/>
      <c r="BV845" s="24"/>
      <c r="BW845" s="24"/>
      <c r="BX845" s="24"/>
    </row>
    <row r="846" spans="1:76">
      <c r="B846" s="2"/>
      <c r="C846" s="214" t="s">
        <v>116</v>
      </c>
      <c r="E846" s="607">
        <v>0.1</v>
      </c>
      <c r="F846" s="104" t="s">
        <v>712</v>
      </c>
      <c r="G846" s="609">
        <f>M809</f>
        <v>0</v>
      </c>
      <c r="H846" s="608" t="s">
        <v>1155</v>
      </c>
      <c r="I846" s="371">
        <f>G846*E846</f>
        <v>0</v>
      </c>
      <c r="J846" s="163"/>
      <c r="K846" s="371"/>
      <c r="L846" s="371">
        <f>I846</f>
        <v>0</v>
      </c>
      <c r="M846" s="610">
        <f>L846</f>
        <v>0</v>
      </c>
      <c r="N846" s="624">
        <f>L846</f>
        <v>0</v>
      </c>
      <c r="O846" s="625"/>
      <c r="P846" s="625">
        <f>SUM(L846-N846-O846)</f>
        <v>0</v>
      </c>
      <c r="Q846" s="693"/>
      <c r="R846" s="106" t="s">
        <v>427</v>
      </c>
    </row>
    <row r="847" spans="1:76">
      <c r="B847" s="2"/>
      <c r="C847" s="214"/>
      <c r="E847" s="323"/>
      <c r="F847" s="282"/>
      <c r="G847" s="7"/>
      <c r="H847" s="282"/>
      <c r="M847" s="3"/>
      <c r="N847" s="624"/>
      <c r="O847" s="625"/>
      <c r="P847" s="625"/>
      <c r="Q847" s="693"/>
      <c r="R847" s="106"/>
    </row>
    <row r="848" spans="1:76" ht="18" customHeight="1">
      <c r="B848" s="2"/>
      <c r="C848" s="21" t="s">
        <v>173</v>
      </c>
      <c r="M848" s="3"/>
      <c r="N848" s="624"/>
      <c r="O848" s="625"/>
      <c r="P848" s="625"/>
      <c r="Q848" s="693"/>
      <c r="R848" s="566" t="s">
        <v>546</v>
      </c>
    </row>
    <row r="849" spans="1:76">
      <c r="B849" s="2"/>
      <c r="C849" s="2" t="s">
        <v>1050</v>
      </c>
      <c r="L849" s="11">
        <f>G849+I849+K849</f>
        <v>0</v>
      </c>
      <c r="M849" s="3">
        <f>L849</f>
        <v>0</v>
      </c>
      <c r="N849" s="624">
        <f>L849</f>
        <v>0</v>
      </c>
      <c r="O849" s="625"/>
      <c r="P849" s="625">
        <f>SUM(L849-N849-O849)</f>
        <v>0</v>
      </c>
      <c r="Q849" s="693"/>
      <c r="R849" s="106"/>
    </row>
    <row r="850" spans="1:76">
      <c r="B850" s="2"/>
      <c r="C850" s="2"/>
      <c r="D850" s="2" t="s">
        <v>695</v>
      </c>
      <c r="E850" s="382"/>
      <c r="L850" s="11">
        <f>G850+I850+K850</f>
        <v>0</v>
      </c>
      <c r="M850" s="3">
        <f>L850</f>
        <v>0</v>
      </c>
      <c r="N850" s="624">
        <f>L850</f>
        <v>0</v>
      </c>
      <c r="O850" s="625"/>
      <c r="P850" s="625">
        <f>SUM(L850-N850-O850)</f>
        <v>0</v>
      </c>
      <c r="Q850" s="693"/>
      <c r="R850" s="106" t="s">
        <v>813</v>
      </c>
      <c r="BX850" s="10"/>
    </row>
    <row r="851" spans="1:76">
      <c r="B851" s="2"/>
      <c r="C851" s="2" t="s">
        <v>700</v>
      </c>
      <c r="E851" s="378"/>
      <c r="L851" s="11">
        <f>G851+I851+K851</f>
        <v>0</v>
      </c>
      <c r="M851" s="3">
        <f>L851</f>
        <v>0</v>
      </c>
      <c r="N851" s="624">
        <f>L851</f>
        <v>0</v>
      </c>
      <c r="O851" s="631"/>
      <c r="P851" s="625">
        <f>SUM(L851-N851-O851)</f>
        <v>0</v>
      </c>
      <c r="Q851" s="693"/>
      <c r="R851" s="106" t="s">
        <v>920</v>
      </c>
    </row>
    <row r="852" spans="1:76">
      <c r="B852" s="2"/>
      <c r="C852" s="214" t="s">
        <v>172</v>
      </c>
      <c r="E852" s="324"/>
      <c r="L852" s="11">
        <f>G852+I852+K852</f>
        <v>0</v>
      </c>
      <c r="M852" s="3">
        <f>L852</f>
        <v>0</v>
      </c>
      <c r="N852" s="630"/>
      <c r="O852" s="631"/>
      <c r="P852" s="631"/>
      <c r="Q852" s="693"/>
      <c r="R852" s="106"/>
    </row>
    <row r="853" spans="1:76">
      <c r="B853" s="2"/>
      <c r="C853" s="2"/>
      <c r="E853" s="313"/>
      <c r="F853" s="7"/>
      <c r="G853" s="7"/>
      <c r="L853" s="7"/>
      <c r="M853" s="3"/>
      <c r="N853" s="630"/>
      <c r="O853" s="631"/>
      <c r="P853" s="631"/>
      <c r="Q853" s="693"/>
      <c r="R853" s="106"/>
    </row>
    <row r="854" spans="1:76" s="503" customFormat="1" ht="20.5" thickBot="1">
      <c r="A854" s="494"/>
      <c r="B854" s="567" t="s">
        <v>407</v>
      </c>
      <c r="C854" s="495"/>
      <c r="D854" s="497"/>
      <c r="E854" s="568"/>
      <c r="F854" s="501"/>
      <c r="G854" s="501"/>
      <c r="H854" s="499"/>
      <c r="I854" s="498"/>
      <c r="J854" s="499"/>
      <c r="K854" s="498"/>
      <c r="L854" s="501"/>
      <c r="M854" s="569">
        <f>SUM(M842:M853)</f>
        <v>0</v>
      </c>
      <c r="N854" s="640">
        <f>SUM(N842:N853)</f>
        <v>0</v>
      </c>
      <c r="O854" s="641">
        <f>SUM(O842:O853)</f>
        <v>0</v>
      </c>
      <c r="P854" s="712">
        <f>SUM(P842:P853)</f>
        <v>0</v>
      </c>
      <c r="Q854" s="702">
        <f>SUM(N854:P854)</f>
        <v>0</v>
      </c>
      <c r="R854" s="505" t="s">
        <v>295</v>
      </c>
      <c r="S854" s="502"/>
      <c r="T854" s="502"/>
      <c r="U854" s="502"/>
      <c r="V854" s="502"/>
      <c r="W854" s="502"/>
      <c r="X854" s="502"/>
      <c r="Y854" s="502"/>
      <c r="Z854" s="502"/>
      <c r="AA854" s="502"/>
      <c r="AB854" s="502"/>
      <c r="AC854" s="502"/>
      <c r="AD854" s="502"/>
      <c r="AE854" s="502"/>
      <c r="AF854" s="502"/>
      <c r="AG854" s="502"/>
      <c r="AH854" s="502"/>
      <c r="AI854" s="502"/>
      <c r="AJ854" s="502"/>
      <c r="AK854" s="502"/>
      <c r="AL854" s="502"/>
      <c r="AM854" s="502"/>
      <c r="AN854" s="502"/>
      <c r="AO854" s="502"/>
      <c r="AP854" s="502"/>
      <c r="AQ854" s="502"/>
      <c r="AR854" s="502"/>
      <c r="AS854" s="502"/>
      <c r="AT854" s="502"/>
      <c r="AU854" s="502"/>
      <c r="AV854" s="502"/>
      <c r="AW854" s="502"/>
      <c r="AX854" s="502"/>
      <c r="AY854" s="502"/>
      <c r="AZ854" s="502"/>
      <c r="BA854" s="502"/>
      <c r="BB854" s="502"/>
      <c r="BC854" s="502"/>
      <c r="BD854" s="502"/>
      <c r="BE854" s="502"/>
      <c r="BF854" s="502"/>
      <c r="BG854" s="502"/>
      <c r="BH854" s="502"/>
      <c r="BI854" s="502"/>
      <c r="BJ854" s="502"/>
      <c r="BK854" s="502"/>
      <c r="BL854" s="502"/>
      <c r="BM854" s="502"/>
      <c r="BN854" s="502"/>
      <c r="BO854" s="502"/>
      <c r="BP854" s="502"/>
      <c r="BQ854" s="502"/>
      <c r="BR854" s="502"/>
      <c r="BS854" s="502"/>
      <c r="BT854" s="502"/>
      <c r="BU854" s="502"/>
      <c r="BV854" s="502"/>
      <c r="BW854" s="502"/>
      <c r="BX854" s="502"/>
    </row>
    <row r="855" spans="1:76" ht="16" thickTop="1">
      <c r="B855" s="22"/>
      <c r="C855" s="2"/>
      <c r="E855" s="313"/>
      <c r="F855" s="7"/>
      <c r="G855" s="7"/>
      <c r="M855" s="3"/>
      <c r="N855" s="642"/>
      <c r="O855" s="643"/>
      <c r="P855" s="643"/>
      <c r="Q855" s="703"/>
      <c r="R855" s="146" t="s">
        <v>412</v>
      </c>
    </row>
    <row r="856" spans="1:76" ht="15.75" customHeight="1">
      <c r="B856" s="2"/>
      <c r="C856" s="2"/>
      <c r="E856" s="11"/>
      <c r="M856" s="3"/>
      <c r="N856" s="642"/>
      <c r="O856" s="643"/>
      <c r="P856" s="643"/>
      <c r="Q856" s="703"/>
      <c r="R856" s="106"/>
    </row>
    <row r="857" spans="1:76" ht="15.75" customHeight="1" thickBot="1">
      <c r="A857" s="130"/>
      <c r="C857" s="99"/>
      <c r="D857" s="98"/>
      <c r="E857" s="11"/>
      <c r="G857" s="100"/>
      <c r="H857" s="131"/>
      <c r="I857" s="100"/>
      <c r="J857" s="131"/>
      <c r="K857" s="100"/>
      <c r="L857" s="101"/>
      <c r="M857"/>
      <c r="N857" s="644"/>
      <c r="O857" s="645"/>
      <c r="P857" s="645"/>
      <c r="Q857" s="704"/>
    </row>
    <row r="858" spans="1:76">
      <c r="E858" s="11"/>
      <c r="N858" s="17" t="s">
        <v>1190</v>
      </c>
      <c r="P858" s="7" t="b">
        <f>M854=(N854+O854+P854)</f>
        <v>1</v>
      </c>
    </row>
    <row r="859" spans="1:76">
      <c r="E859" s="11"/>
      <c r="R859" s="103"/>
    </row>
    <row r="860" spans="1:76">
      <c r="E860" s="11"/>
    </row>
    <row r="861" spans="1:76" s="98" customFormat="1" ht="19.5" customHeight="1">
      <c r="A861" s="27"/>
      <c r="B861" s="10"/>
      <c r="C861" s="10"/>
      <c r="D861" s="10"/>
      <c r="E861" s="11"/>
      <c r="F861" s="6"/>
      <c r="G861" s="11"/>
      <c r="H861" s="6"/>
      <c r="I861" s="11"/>
      <c r="J861" s="6"/>
      <c r="K861" s="11"/>
      <c r="L861" s="11"/>
      <c r="M861" s="11"/>
      <c r="N861" s="11"/>
      <c r="O861" s="11"/>
      <c r="P861" s="11"/>
      <c r="Q861" s="441"/>
      <c r="R861" s="104"/>
      <c r="S861" s="131"/>
      <c r="T861" s="131"/>
      <c r="U861" s="131"/>
      <c r="V861" s="131"/>
      <c r="W861" s="131"/>
      <c r="X861" s="131"/>
      <c r="Y861" s="131"/>
      <c r="Z861" s="131"/>
      <c r="AA861" s="131"/>
      <c r="AB861" s="131"/>
      <c r="AC861" s="131"/>
      <c r="AD861" s="131"/>
      <c r="AE861" s="131"/>
      <c r="AF861" s="131"/>
      <c r="AG861" s="131"/>
      <c r="AH861" s="131"/>
      <c r="AI861" s="131"/>
      <c r="AJ861" s="131"/>
      <c r="AK861" s="131"/>
      <c r="AL861" s="131"/>
      <c r="AM861" s="131"/>
      <c r="AN861" s="131"/>
      <c r="AO861" s="131"/>
      <c r="AP861" s="131"/>
      <c r="AQ861" s="131"/>
      <c r="AR861" s="131"/>
      <c r="AS861" s="131"/>
      <c r="AT861" s="131"/>
      <c r="AU861" s="131"/>
      <c r="AV861" s="131"/>
      <c r="AW861" s="131"/>
      <c r="AX861" s="131"/>
      <c r="AY861" s="131"/>
      <c r="AZ861" s="131"/>
      <c r="BA861" s="131"/>
      <c r="BB861" s="131"/>
      <c r="BC861" s="131"/>
      <c r="BD861" s="131"/>
      <c r="BE861" s="131"/>
      <c r="BF861" s="131"/>
      <c r="BG861" s="131"/>
      <c r="BH861" s="131"/>
      <c r="BI861" s="131"/>
      <c r="BJ861" s="131"/>
      <c r="BK861" s="131"/>
      <c r="BL861" s="131"/>
      <c r="BM861" s="131"/>
      <c r="BN861" s="131"/>
      <c r="BO861" s="131"/>
      <c r="BP861" s="131"/>
      <c r="BQ861" s="131"/>
      <c r="BR861" s="131"/>
      <c r="BS861" s="131"/>
      <c r="BT861" s="131"/>
      <c r="BU861" s="131"/>
      <c r="BV861" s="131"/>
      <c r="BW861" s="131"/>
      <c r="BX861" s="131"/>
    </row>
    <row r="862" spans="1:76">
      <c r="E862" s="11"/>
      <c r="S862" s="5"/>
      <c r="V862" s="7"/>
      <c r="W862" s="8"/>
    </row>
    <row r="863" spans="1:76">
      <c r="E863" s="11"/>
      <c r="S863" s="5"/>
      <c r="V863" s="7"/>
      <c r="W863" s="7"/>
    </row>
    <row r="864" spans="1:76">
      <c r="E864" s="11"/>
    </row>
    <row r="865" spans="5:5">
      <c r="E865" s="11"/>
    </row>
    <row r="866" spans="5:5">
      <c r="E866" s="11"/>
    </row>
    <row r="867" spans="5:5">
      <c r="E867" s="11"/>
    </row>
    <row r="868" spans="5:5">
      <c r="E868" s="11"/>
    </row>
    <row r="869" spans="5:5">
      <c r="E869" s="11"/>
    </row>
    <row r="870" spans="5:5">
      <c r="E870" s="11"/>
    </row>
    <row r="871" spans="5:5">
      <c r="E871" s="11"/>
    </row>
    <row r="872" spans="5:5">
      <c r="E872" s="11"/>
    </row>
    <row r="873" spans="5:5">
      <c r="E873" s="11"/>
    </row>
    <row r="874" spans="5:5">
      <c r="E874" s="11"/>
    </row>
    <row r="875" spans="5:5">
      <c r="E875" s="11"/>
    </row>
    <row r="876" spans="5:5">
      <c r="E876" s="11"/>
    </row>
    <row r="877" spans="5:5">
      <c r="E877" s="11"/>
    </row>
    <row r="878" spans="5:5">
      <c r="E878" s="11"/>
    </row>
    <row r="879" spans="5:5">
      <c r="E879" s="11"/>
    </row>
    <row r="880" spans="5:5">
      <c r="E880" s="11"/>
    </row>
    <row r="881" spans="5:5">
      <c r="E881" s="11"/>
    </row>
    <row r="882" spans="5:5">
      <c r="E882" s="11"/>
    </row>
    <row r="883" spans="5:5">
      <c r="E883" s="11"/>
    </row>
    <row r="884" spans="5:5">
      <c r="E884" s="11"/>
    </row>
    <row r="885" spans="5:5">
      <c r="E885" s="11"/>
    </row>
    <row r="886" spans="5:5">
      <c r="E886" s="11"/>
    </row>
    <row r="887" spans="5:5">
      <c r="E887" s="11"/>
    </row>
    <row r="888" spans="5:5">
      <c r="E888" s="11"/>
    </row>
    <row r="889" spans="5:5">
      <c r="E889" s="11"/>
    </row>
    <row r="890" spans="5:5">
      <c r="E890" s="11"/>
    </row>
    <row r="891" spans="5:5">
      <c r="E891" s="11"/>
    </row>
    <row r="892" spans="5:5">
      <c r="E892" s="11"/>
    </row>
    <row r="893" spans="5:5">
      <c r="E893" s="11"/>
    </row>
    <row r="894" spans="5:5">
      <c r="E894" s="11"/>
    </row>
    <row r="895" spans="5:5">
      <c r="E895" s="11"/>
    </row>
    <row r="896" spans="5:5">
      <c r="E896" s="11"/>
    </row>
    <row r="897" spans="5:5">
      <c r="E897" s="11"/>
    </row>
    <row r="898" spans="5:5">
      <c r="E898" s="11"/>
    </row>
    <row r="899" spans="5:5">
      <c r="E899" s="11"/>
    </row>
    <row r="900" spans="5:5">
      <c r="E900" s="11"/>
    </row>
    <row r="901" spans="5:5">
      <c r="E901" s="11"/>
    </row>
    <row r="902" spans="5:5">
      <c r="E902" s="11"/>
    </row>
    <row r="903" spans="5:5">
      <c r="E903" s="11"/>
    </row>
    <row r="904" spans="5:5">
      <c r="E904" s="11"/>
    </row>
    <row r="905" spans="5:5">
      <c r="E905" s="11"/>
    </row>
    <row r="906" spans="5:5">
      <c r="E906" s="11"/>
    </row>
    <row r="907" spans="5:5">
      <c r="E907" s="11"/>
    </row>
    <row r="908" spans="5:5">
      <c r="E908" s="11"/>
    </row>
    <row r="909" spans="5:5">
      <c r="E909" s="11"/>
    </row>
    <row r="910" spans="5:5">
      <c r="E910" s="11"/>
    </row>
    <row r="911" spans="5:5">
      <c r="E911" s="11"/>
    </row>
    <row r="912" spans="5:5">
      <c r="E912" s="11"/>
    </row>
    <row r="913" spans="5:5">
      <c r="E913" s="11"/>
    </row>
    <row r="914" spans="5:5">
      <c r="E914" s="11"/>
    </row>
    <row r="915" spans="5:5">
      <c r="E915" s="11"/>
    </row>
    <row r="916" spans="5:5">
      <c r="E916" s="11"/>
    </row>
    <row r="917" spans="5:5">
      <c r="E917" s="11"/>
    </row>
    <row r="918" spans="5:5">
      <c r="E918" s="11"/>
    </row>
    <row r="919" spans="5:5">
      <c r="E919" s="11"/>
    </row>
    <row r="920" spans="5:5">
      <c r="E920" s="11"/>
    </row>
    <row r="921" spans="5:5">
      <c r="E921" s="11"/>
    </row>
    <row r="922" spans="5:5">
      <c r="E922" s="11"/>
    </row>
    <row r="923" spans="5:5">
      <c r="E923" s="11"/>
    </row>
    <row r="924" spans="5:5">
      <c r="E924" s="11"/>
    </row>
    <row r="925" spans="5:5">
      <c r="E925" s="11"/>
    </row>
    <row r="926" spans="5:5">
      <c r="E926" s="11"/>
    </row>
    <row r="927" spans="5:5">
      <c r="E927" s="11"/>
    </row>
    <row r="928" spans="5:5">
      <c r="E928" s="11"/>
    </row>
    <row r="929" spans="5:5">
      <c r="E929" s="11"/>
    </row>
    <row r="930" spans="5:5">
      <c r="E930" s="11"/>
    </row>
    <row r="931" spans="5:5">
      <c r="E931" s="11"/>
    </row>
    <row r="932" spans="5:5">
      <c r="E932" s="11"/>
    </row>
    <row r="933" spans="5:5">
      <c r="E933" s="11"/>
    </row>
    <row r="934" spans="5:5">
      <c r="E934" s="11"/>
    </row>
    <row r="935" spans="5:5">
      <c r="E935" s="11"/>
    </row>
    <row r="936" spans="5:5">
      <c r="E936" s="11"/>
    </row>
    <row r="937" spans="5:5">
      <c r="E937" s="11"/>
    </row>
    <row r="938" spans="5:5">
      <c r="E938" s="11"/>
    </row>
    <row r="939" spans="5:5">
      <c r="E939" s="11"/>
    </row>
    <row r="940" spans="5:5">
      <c r="E940" s="11"/>
    </row>
    <row r="941" spans="5:5">
      <c r="E941" s="11"/>
    </row>
    <row r="942" spans="5:5">
      <c r="E942" s="11"/>
    </row>
    <row r="943" spans="5:5">
      <c r="E943" s="11"/>
    </row>
    <row r="944" spans="5:5">
      <c r="E944" s="11"/>
    </row>
    <row r="945" spans="5:5">
      <c r="E945" s="11"/>
    </row>
    <row r="946" spans="5:5">
      <c r="E946" s="11"/>
    </row>
    <row r="947" spans="5:5">
      <c r="E947" s="11"/>
    </row>
    <row r="948" spans="5:5">
      <c r="E948" s="11"/>
    </row>
    <row r="949" spans="5:5">
      <c r="E949" s="11"/>
    </row>
    <row r="950" spans="5:5">
      <c r="E950" s="11"/>
    </row>
    <row r="951" spans="5:5">
      <c r="E951" s="11"/>
    </row>
    <row r="952" spans="5:5">
      <c r="E952" s="11"/>
    </row>
    <row r="953" spans="5:5">
      <c r="E953" s="11"/>
    </row>
    <row r="954" spans="5:5">
      <c r="E954" s="11"/>
    </row>
    <row r="955" spans="5:5">
      <c r="E955" s="11"/>
    </row>
    <row r="956" spans="5:5">
      <c r="E956" s="11"/>
    </row>
    <row r="957" spans="5:5">
      <c r="E957" s="11"/>
    </row>
    <row r="958" spans="5:5">
      <c r="E958" s="11"/>
    </row>
  </sheetData>
  <mergeCells count="3">
    <mergeCell ref="B9:E9"/>
    <mergeCell ref="R488:R495"/>
    <mergeCell ref="A1:M4"/>
  </mergeCells>
  <phoneticPr fontId="0" type="noConversion"/>
  <printOptions gridLines="1" gridLinesSet="0"/>
  <pageMargins left="0.27559055118110237" right="7.874015748031496E-2" top="0.62992125984251968" bottom="0.62992125984251968" header="0.31496062992125984" footer="0.35433070866141736"/>
  <pageSetup paperSize="9" scale="56" fitToHeight="25" orientation="portrait"/>
  <headerFooter alignWithMargins="0">
    <oddFooter>&amp;C&amp;F&amp;R&amp;"Charcoal,Italic"&amp;8Page &amp;P/&amp;N</oddFooter>
  </headerFooter>
  <rowBreaks count="10" manualBreakCount="10">
    <brk id="78" max="16" man="1"/>
    <brk id="157" max="16" man="1"/>
    <brk id="239" max="16" man="1"/>
    <brk id="323" max="16" man="1"/>
    <brk id="408" max="16" man="1"/>
    <brk id="494" max="16" man="1"/>
    <brk id="582" max="16" man="1"/>
    <brk id="671" max="16" man="1"/>
    <brk id="750" max="16" man="1"/>
    <brk id="840"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8"/>
  </sheetPr>
  <dimension ref="A1:W1103"/>
  <sheetViews>
    <sheetView tabSelected="1" topLeftCell="A80" workbookViewId="0">
      <selection activeCell="O110" sqref="O110"/>
    </sheetView>
  </sheetViews>
  <sheetFormatPr defaultColWidth="9.1796875" defaultRowHeight="13"/>
  <cols>
    <col min="1" max="1" width="5.453125" style="243" customWidth="1"/>
    <col min="2" max="2" width="22.1796875" style="243" customWidth="1"/>
    <col min="3" max="3" width="31.26953125" style="243" bestFit="1" customWidth="1"/>
    <col min="4" max="4" width="10.81640625" style="243" customWidth="1"/>
    <col min="5" max="5" width="11.7265625" style="279" customWidth="1"/>
    <col min="6" max="8" width="11.7265625" style="278" customWidth="1"/>
    <col min="9" max="9" width="11.7265625" style="454" customWidth="1"/>
    <col min="10" max="10" width="10.7265625" style="265" hidden="1" customWidth="1"/>
    <col min="11" max="11" width="10.81640625" style="265" hidden="1" customWidth="1"/>
    <col min="12" max="12" width="18" style="243" hidden="1" customWidth="1"/>
    <col min="13" max="13" width="9.1796875" style="255" hidden="1" customWidth="1"/>
    <col min="14" max="16384" width="9.1796875" style="243"/>
  </cols>
  <sheetData>
    <row r="1" spans="1:13" ht="16" thickBot="1">
      <c r="A1" s="429" t="s">
        <v>1275</v>
      </c>
      <c r="B1" s="294"/>
      <c r="C1" s="294"/>
      <c r="D1" s="294"/>
      <c r="E1" s="294"/>
      <c r="F1" s="536"/>
      <c r="G1" s="537"/>
      <c r="H1" s="537"/>
      <c r="I1" s="538"/>
    </row>
    <row r="2" spans="1:13" ht="39.75" customHeight="1">
      <c r="A2" s="252" t="s">
        <v>301</v>
      </c>
      <c r="B2" s="253"/>
      <c r="C2" s="252" t="str">
        <f>'COVER SHEET'!D3</f>
        <v>'Title'</v>
      </c>
      <c r="D2" s="253"/>
      <c r="E2" s="252"/>
      <c r="F2" s="658" t="s">
        <v>776</v>
      </c>
      <c r="G2" s="659" t="s">
        <v>718</v>
      </c>
      <c r="H2" s="676" t="s">
        <v>719</v>
      </c>
      <c r="I2" s="668" t="s">
        <v>809</v>
      </c>
      <c r="J2" s="252"/>
      <c r="K2" s="252"/>
      <c r="L2" s="254" t="s">
        <v>498</v>
      </c>
    </row>
    <row r="3" spans="1:13" ht="16.5" customHeight="1">
      <c r="B3" s="256" t="s">
        <v>302</v>
      </c>
      <c r="C3" s="317" t="s">
        <v>309</v>
      </c>
      <c r="D3" s="1124" t="s">
        <v>690</v>
      </c>
      <c r="E3" s="1124"/>
      <c r="F3" s="660"/>
      <c r="G3" s="661"/>
      <c r="H3" s="677"/>
      <c r="I3" s="669" t="s">
        <v>810</v>
      </c>
      <c r="J3" s="1124" t="s">
        <v>714</v>
      </c>
      <c r="K3" s="1124"/>
      <c r="L3" s="257" t="s">
        <v>233</v>
      </c>
    </row>
    <row r="4" spans="1:13" ht="12.75" customHeight="1">
      <c r="A4" s="258"/>
      <c r="B4" s="259" t="s">
        <v>310</v>
      </c>
      <c r="C4" s="260">
        <f>'COVER SHEET'!D76</f>
        <v>0</v>
      </c>
      <c r="D4" s="261" t="s">
        <v>304</v>
      </c>
      <c r="E4" s="261" t="s">
        <v>305</v>
      </c>
      <c r="F4" s="662"/>
      <c r="G4" s="663"/>
      <c r="H4" s="678"/>
      <c r="I4" s="669" t="s">
        <v>596</v>
      </c>
      <c r="J4" s="262" t="s">
        <v>715</v>
      </c>
      <c r="K4" s="263"/>
      <c r="L4" s="257" t="s">
        <v>323</v>
      </c>
    </row>
    <row r="5" spans="1:13" ht="24.75" customHeight="1">
      <c r="A5" s="264" t="s">
        <v>462</v>
      </c>
      <c r="B5" s="265"/>
      <c r="D5" s="266"/>
      <c r="E5" s="273"/>
      <c r="F5" s="664"/>
      <c r="G5" s="665"/>
      <c r="H5" s="679"/>
      <c r="I5" s="670"/>
      <c r="J5" s="268"/>
      <c r="K5" s="268"/>
      <c r="L5" s="269" t="s">
        <v>316</v>
      </c>
    </row>
    <row r="6" spans="1:13" ht="15.75" customHeight="1">
      <c r="A6" s="270" t="s">
        <v>26</v>
      </c>
      <c r="B6" s="243" t="s">
        <v>27</v>
      </c>
      <c r="C6" s="243" t="s">
        <v>408</v>
      </c>
      <c r="D6" s="271">
        <f>BUDGET!M22</f>
        <v>0</v>
      </c>
      <c r="E6" s="273"/>
      <c r="F6" s="664">
        <f>BUDGET!N22</f>
        <v>0</v>
      </c>
      <c r="G6" s="665">
        <f>BUDGET!O22</f>
        <v>0</v>
      </c>
      <c r="H6" s="679">
        <f>BUDGET!P22</f>
        <v>0</v>
      </c>
      <c r="I6" s="670">
        <f t="shared" ref="I6:I11" si="0">SUM(F6+G6+H6)</f>
        <v>0</v>
      </c>
      <c r="J6" s="271">
        <f>D6*K$4</f>
        <v>0</v>
      </c>
      <c r="K6" s="268"/>
      <c r="L6" s="272"/>
    </row>
    <row r="7" spans="1:13" ht="15.75" customHeight="1">
      <c r="A7" s="270" t="s">
        <v>29</v>
      </c>
      <c r="B7" s="243" t="s">
        <v>30</v>
      </c>
      <c r="C7" s="243" t="s">
        <v>408</v>
      </c>
      <c r="D7" s="271">
        <f>BUDGET!M49</f>
        <v>0</v>
      </c>
      <c r="E7" s="267"/>
      <c r="F7" s="664">
        <f>BUDGET!N49</f>
        <v>0</v>
      </c>
      <c r="G7" s="665">
        <f>BUDGET!O49</f>
        <v>0</v>
      </c>
      <c r="H7" s="679">
        <f>BUDGET!P49</f>
        <v>0</v>
      </c>
      <c r="I7" s="670">
        <f t="shared" si="0"/>
        <v>0</v>
      </c>
      <c r="J7" s="716">
        <f>D7*K$4</f>
        <v>0</v>
      </c>
      <c r="K7" s="273">
        <f>J6+J7</f>
        <v>0</v>
      </c>
      <c r="L7" s="272"/>
    </row>
    <row r="8" spans="1:13" ht="15.75" customHeight="1">
      <c r="A8" s="270" t="s">
        <v>31</v>
      </c>
      <c r="B8" s="243" t="s">
        <v>32</v>
      </c>
      <c r="C8" s="243" t="s">
        <v>408</v>
      </c>
      <c r="D8" s="271">
        <f>BUDGET!M60</f>
        <v>0</v>
      </c>
      <c r="E8" s="273"/>
      <c r="F8" s="664">
        <f>BUDGET!N60</f>
        <v>0</v>
      </c>
      <c r="G8" s="665">
        <f>BUDGET!O60</f>
        <v>0</v>
      </c>
      <c r="H8" s="679">
        <f>BUDGET!P60</f>
        <v>0</v>
      </c>
      <c r="I8" s="670">
        <f t="shared" si="0"/>
        <v>0</v>
      </c>
      <c r="J8" s="716">
        <f>D8*K$4</f>
        <v>0</v>
      </c>
      <c r="K8" s="268"/>
      <c r="L8" s="272"/>
    </row>
    <row r="9" spans="1:13" ht="15.75" customHeight="1">
      <c r="A9" s="270" t="s">
        <v>33</v>
      </c>
      <c r="B9" s="243" t="s">
        <v>34</v>
      </c>
      <c r="C9" s="243" t="s">
        <v>408</v>
      </c>
      <c r="D9" s="271">
        <f>BUDGET!M66</f>
        <v>0</v>
      </c>
      <c r="E9" s="273"/>
      <c r="F9" s="664">
        <f>BUDGET!N66</f>
        <v>0</v>
      </c>
      <c r="G9" s="665">
        <f>BUDGET!O66</f>
        <v>0</v>
      </c>
      <c r="H9" s="679">
        <f>BUDGET!P66</f>
        <v>0</v>
      </c>
      <c r="I9" s="671">
        <f t="shared" si="0"/>
        <v>0</v>
      </c>
      <c r="J9" s="716">
        <f>D9*K4</f>
        <v>0</v>
      </c>
      <c r="K9" s="273">
        <f>J8+J9</f>
        <v>0</v>
      </c>
      <c r="L9" s="272"/>
    </row>
    <row r="10" spans="1:13" ht="15.75" customHeight="1">
      <c r="A10" s="270" t="s">
        <v>96</v>
      </c>
      <c r="B10" s="243" t="s">
        <v>463</v>
      </c>
      <c r="C10" s="243" t="s">
        <v>408</v>
      </c>
      <c r="D10" s="171">
        <f>BUDGET!M73</f>
        <v>0</v>
      </c>
      <c r="F10" s="664">
        <f>BUDGET!N73</f>
        <v>0</v>
      </c>
      <c r="G10" s="665">
        <f>BUDGET!O73</f>
        <v>0</v>
      </c>
      <c r="H10" s="679">
        <f>BUDGET!P73</f>
        <v>0</v>
      </c>
      <c r="I10" s="670">
        <f t="shared" si="0"/>
        <v>0</v>
      </c>
      <c r="J10" s="266"/>
      <c r="K10" s="268">
        <f>D10*K$4</f>
        <v>0</v>
      </c>
      <c r="L10" s="272"/>
    </row>
    <row r="11" spans="1:13" s="98" customFormat="1" ht="25.5" customHeight="1">
      <c r="A11" s="581"/>
      <c r="B11" s="582" t="s">
        <v>410</v>
      </c>
      <c r="C11" s="583"/>
      <c r="D11" s="584"/>
      <c r="E11" s="580">
        <f>SUM(D6:D10)</f>
        <v>0</v>
      </c>
      <c r="F11" s="587">
        <f>SUM(F6:F10)</f>
        <v>0</v>
      </c>
      <c r="G11" s="587">
        <f>SUM(G6:G10)</f>
        <v>0</v>
      </c>
      <c r="H11" s="681">
        <f>SUM(H6:H10)</f>
        <v>0</v>
      </c>
      <c r="I11" s="713">
        <f t="shared" si="0"/>
        <v>0</v>
      </c>
      <c r="J11" s="714"/>
      <c r="K11" s="715">
        <f>SUM(K6:K10)</f>
        <v>0</v>
      </c>
      <c r="L11" s="450">
        <f>BUDGET!M75</f>
        <v>0</v>
      </c>
      <c r="M11" s="451"/>
    </row>
    <row r="12" spans="1:13" ht="24.75" customHeight="1">
      <c r="A12" s="264" t="s">
        <v>174</v>
      </c>
      <c r="B12" s="265"/>
      <c r="D12" s="266"/>
      <c r="E12" s="273"/>
      <c r="F12" s="664"/>
      <c r="G12" s="665"/>
      <c r="H12" s="679"/>
      <c r="I12" s="675"/>
      <c r="J12" s="266"/>
      <c r="K12" s="268"/>
      <c r="L12" s="272"/>
    </row>
    <row r="13" spans="1:13">
      <c r="A13" s="275" t="s">
        <v>382</v>
      </c>
      <c r="B13" s="265"/>
      <c r="D13" s="266"/>
      <c r="E13" s="273"/>
      <c r="F13" s="664"/>
      <c r="G13" s="665"/>
      <c r="H13" s="679"/>
      <c r="I13" s="675"/>
      <c r="J13" s="266"/>
      <c r="K13" s="268"/>
      <c r="L13" s="272"/>
    </row>
    <row r="14" spans="1:13" ht="15.75" customHeight="1">
      <c r="A14" s="276" t="s">
        <v>303</v>
      </c>
      <c r="B14" s="243" t="s">
        <v>505</v>
      </c>
      <c r="D14" s="271"/>
      <c r="E14" s="273"/>
      <c r="F14" s="664"/>
      <c r="G14" s="665"/>
      <c r="H14" s="679"/>
      <c r="I14" s="675"/>
      <c r="J14" s="271"/>
      <c r="K14" s="268"/>
      <c r="L14" s="272"/>
    </row>
    <row r="15" spans="1:13" ht="15.75" customHeight="1">
      <c r="A15" s="270">
        <v>1</v>
      </c>
      <c r="C15" s="243" t="s">
        <v>61</v>
      </c>
      <c r="D15" s="271">
        <f>BUDGET!M92</f>
        <v>0</v>
      </c>
      <c r="E15" s="273"/>
      <c r="F15" s="664">
        <f>BUDGET!N92</f>
        <v>0</v>
      </c>
      <c r="G15" s="665">
        <f>BUDGET!O92</f>
        <v>0</v>
      </c>
      <c r="H15" s="679">
        <f>BUDGET!P92</f>
        <v>0</v>
      </c>
      <c r="I15" s="675">
        <f t="shared" ref="I15:I32" si="1">SUM(F15+G15+H15)</f>
        <v>0</v>
      </c>
      <c r="J15" s="271">
        <f>D15*K$4</f>
        <v>0</v>
      </c>
      <c r="K15" s="268"/>
      <c r="L15" s="272"/>
    </row>
    <row r="16" spans="1:13" ht="15.75" customHeight="1">
      <c r="A16" s="270">
        <v>2</v>
      </c>
      <c r="C16" s="243" t="s">
        <v>484</v>
      </c>
      <c r="D16" s="271">
        <f>BUDGET!M96</f>
        <v>0</v>
      </c>
      <c r="E16" s="273"/>
      <c r="F16" s="664">
        <f>BUDGET!N96</f>
        <v>0</v>
      </c>
      <c r="G16" s="665">
        <f>BUDGET!O96</f>
        <v>0</v>
      </c>
      <c r="H16" s="679">
        <f>BUDGET!P96</f>
        <v>0</v>
      </c>
      <c r="I16" s="675">
        <f t="shared" si="1"/>
        <v>0</v>
      </c>
      <c r="J16" s="271">
        <f t="shared" ref="J16:J35" si="2">D16*K$4</f>
        <v>0</v>
      </c>
      <c r="K16" s="268"/>
      <c r="L16" s="272"/>
    </row>
    <row r="17" spans="1:12" ht="15.75" customHeight="1">
      <c r="A17" s="270">
        <v>3</v>
      </c>
      <c r="C17" s="336" t="s">
        <v>635</v>
      </c>
      <c r="D17" s="271">
        <f>BUDGET!M100</f>
        <v>0</v>
      </c>
      <c r="E17" s="273"/>
      <c r="F17" s="664">
        <f>BUDGET!N100</f>
        <v>0</v>
      </c>
      <c r="G17" s="665">
        <f>BUDGET!O100</f>
        <v>0</v>
      </c>
      <c r="H17" s="679">
        <f>BUDGET!P100</f>
        <v>0</v>
      </c>
      <c r="I17" s="675">
        <f t="shared" si="1"/>
        <v>0</v>
      </c>
      <c r="J17" s="271">
        <f t="shared" si="2"/>
        <v>0</v>
      </c>
      <c r="K17" s="268"/>
      <c r="L17" s="272"/>
    </row>
    <row r="18" spans="1:12" ht="15.75" customHeight="1">
      <c r="A18" s="270">
        <v>4</v>
      </c>
      <c r="C18" s="243" t="s">
        <v>663</v>
      </c>
      <c r="D18" s="271">
        <f>BUDGET!M109</f>
        <v>0</v>
      </c>
      <c r="E18" s="273"/>
      <c r="F18" s="664">
        <f>BUDGET!N109</f>
        <v>0</v>
      </c>
      <c r="G18" s="665">
        <f>BUDGET!O109</f>
        <v>0</v>
      </c>
      <c r="H18" s="679">
        <f>BUDGET!P109</f>
        <v>0</v>
      </c>
      <c r="I18" s="675">
        <f t="shared" si="1"/>
        <v>0</v>
      </c>
      <c r="J18" s="271">
        <f t="shared" si="2"/>
        <v>0</v>
      </c>
      <c r="K18" s="268"/>
      <c r="L18" s="272"/>
    </row>
    <row r="19" spans="1:12" ht="15.75" customHeight="1">
      <c r="A19" s="270">
        <v>5</v>
      </c>
      <c r="C19" s="243" t="s">
        <v>664</v>
      </c>
      <c r="D19" s="271">
        <f>BUDGET!M114</f>
        <v>0</v>
      </c>
      <c r="E19" s="273"/>
      <c r="F19" s="664">
        <f>BUDGET!N114</f>
        <v>0</v>
      </c>
      <c r="G19" s="665">
        <f>BUDGET!O114</f>
        <v>0</v>
      </c>
      <c r="H19" s="679">
        <f>BUDGET!P114</f>
        <v>0</v>
      </c>
      <c r="I19" s="675">
        <f t="shared" si="1"/>
        <v>0</v>
      </c>
      <c r="J19" s="271">
        <f t="shared" si="2"/>
        <v>0</v>
      </c>
      <c r="K19" s="268"/>
      <c r="L19" s="272"/>
    </row>
    <row r="20" spans="1:12" ht="15.75" customHeight="1">
      <c r="A20" s="270">
        <v>6</v>
      </c>
      <c r="C20" s="243" t="s">
        <v>509</v>
      </c>
      <c r="D20" s="271">
        <f>BUDGET!M121</f>
        <v>0</v>
      </c>
      <c r="E20" s="273"/>
      <c r="F20" s="664">
        <f>BUDGET!N121</f>
        <v>0</v>
      </c>
      <c r="G20" s="665">
        <f>BUDGET!O121</f>
        <v>0</v>
      </c>
      <c r="H20" s="679">
        <f>BUDGET!P121</f>
        <v>0</v>
      </c>
      <c r="I20" s="675">
        <f t="shared" si="1"/>
        <v>0</v>
      </c>
      <c r="J20" s="271">
        <f t="shared" si="2"/>
        <v>0</v>
      </c>
      <c r="K20" s="268"/>
      <c r="L20" s="272"/>
    </row>
    <row r="21" spans="1:12" ht="15.75" customHeight="1">
      <c r="A21" s="270">
        <v>7</v>
      </c>
      <c r="C21" s="243" t="s">
        <v>510</v>
      </c>
      <c r="D21" s="271">
        <f>BUDGET!M126</f>
        <v>0</v>
      </c>
      <c r="E21" s="273"/>
      <c r="F21" s="664">
        <f>BUDGET!N126</f>
        <v>0</v>
      </c>
      <c r="G21" s="665">
        <f>BUDGET!O126</f>
        <v>0</v>
      </c>
      <c r="H21" s="679">
        <f>BUDGET!P126</f>
        <v>0</v>
      </c>
      <c r="I21" s="675">
        <f t="shared" si="1"/>
        <v>0</v>
      </c>
      <c r="J21" s="271">
        <f t="shared" si="2"/>
        <v>0</v>
      </c>
      <c r="K21" s="268"/>
      <c r="L21" s="272"/>
    </row>
    <row r="22" spans="1:12" ht="15.75" customHeight="1">
      <c r="A22" s="270">
        <v>8</v>
      </c>
      <c r="C22" s="243" t="s">
        <v>337</v>
      </c>
      <c r="D22" s="271">
        <f>BUDGET!M132</f>
        <v>0</v>
      </c>
      <c r="E22" s="273"/>
      <c r="F22" s="664">
        <f>BUDGET!N132</f>
        <v>0</v>
      </c>
      <c r="G22" s="665">
        <f>BUDGET!O132</f>
        <v>0</v>
      </c>
      <c r="H22" s="679">
        <f>BUDGET!P132</f>
        <v>0</v>
      </c>
      <c r="I22" s="675">
        <f t="shared" si="1"/>
        <v>0</v>
      </c>
      <c r="J22" s="271">
        <f t="shared" si="2"/>
        <v>0</v>
      </c>
      <c r="K22" s="268"/>
      <c r="L22" s="272"/>
    </row>
    <row r="23" spans="1:12" ht="15.75" customHeight="1">
      <c r="A23" s="270">
        <v>9</v>
      </c>
      <c r="C23" s="243" t="s">
        <v>338</v>
      </c>
      <c r="D23" s="271">
        <f>BUDGET!M137</f>
        <v>0</v>
      </c>
      <c r="E23" s="273"/>
      <c r="F23" s="664">
        <f>BUDGET!N137</f>
        <v>0</v>
      </c>
      <c r="G23" s="665">
        <f>BUDGET!O137</f>
        <v>0</v>
      </c>
      <c r="H23" s="679">
        <f>BUDGET!P137</f>
        <v>0</v>
      </c>
      <c r="I23" s="675">
        <f t="shared" si="1"/>
        <v>0</v>
      </c>
      <c r="J23" s="271">
        <f t="shared" si="2"/>
        <v>0</v>
      </c>
      <c r="K23" s="268"/>
      <c r="L23" s="272"/>
    </row>
    <row r="24" spans="1:12" ht="15.75" customHeight="1">
      <c r="A24" s="270">
        <v>10</v>
      </c>
      <c r="C24" s="243" t="s">
        <v>339</v>
      </c>
      <c r="D24" s="271">
        <f>BUDGET!M142</f>
        <v>0</v>
      </c>
      <c r="E24" s="273"/>
      <c r="F24" s="664">
        <f>BUDGET!N142</f>
        <v>0</v>
      </c>
      <c r="G24" s="665">
        <f>BUDGET!O142</f>
        <v>0</v>
      </c>
      <c r="H24" s="679">
        <f>BUDGET!P142</f>
        <v>0</v>
      </c>
      <c r="I24" s="675">
        <f t="shared" si="1"/>
        <v>0</v>
      </c>
      <c r="J24" s="271">
        <f t="shared" si="2"/>
        <v>0</v>
      </c>
      <c r="K24" s="268"/>
      <c r="L24" s="272"/>
    </row>
    <row r="25" spans="1:12" ht="15.75" customHeight="1">
      <c r="A25" s="270">
        <v>11</v>
      </c>
      <c r="C25" s="20" t="s">
        <v>475</v>
      </c>
      <c r="D25" s="271">
        <f>BUDGET!M152</f>
        <v>0</v>
      </c>
      <c r="E25" s="273"/>
      <c r="F25" s="664">
        <f>BUDGET!N152</f>
        <v>0</v>
      </c>
      <c r="G25" s="665">
        <f>BUDGET!O152</f>
        <v>0</v>
      </c>
      <c r="H25" s="679">
        <f>BUDGET!P152</f>
        <v>0</v>
      </c>
      <c r="I25" s="675">
        <f t="shared" si="1"/>
        <v>0</v>
      </c>
      <c r="J25" s="271">
        <f t="shared" si="2"/>
        <v>0</v>
      </c>
      <c r="K25" s="268"/>
      <c r="L25" s="272"/>
    </row>
    <row r="26" spans="1:12" ht="15.75" customHeight="1">
      <c r="A26" s="270">
        <v>12</v>
      </c>
      <c r="C26" s="243" t="s">
        <v>480</v>
      </c>
      <c r="D26" s="271">
        <f>BUDGET!M157</f>
        <v>0</v>
      </c>
      <c r="E26" s="273"/>
      <c r="F26" s="664">
        <f>BUDGET!N157</f>
        <v>0</v>
      </c>
      <c r="G26" s="665">
        <f>BUDGET!O157</f>
        <v>0</v>
      </c>
      <c r="H26" s="679">
        <f>BUDGET!P157</f>
        <v>0</v>
      </c>
      <c r="I26" s="675">
        <f t="shared" si="1"/>
        <v>0</v>
      </c>
      <c r="J26" s="271">
        <f t="shared" si="2"/>
        <v>0</v>
      </c>
      <c r="K26" s="268"/>
      <c r="L26" s="272"/>
    </row>
    <row r="27" spans="1:12" ht="15.75" customHeight="1">
      <c r="A27" s="270">
        <v>13</v>
      </c>
      <c r="C27" s="243" t="s">
        <v>481</v>
      </c>
      <c r="D27" s="271">
        <f>BUDGET!M163</f>
        <v>0</v>
      </c>
      <c r="E27" s="273"/>
      <c r="F27" s="664">
        <f>BUDGET!N163</f>
        <v>0</v>
      </c>
      <c r="G27" s="665">
        <f>BUDGET!O163</f>
        <v>0</v>
      </c>
      <c r="H27" s="679">
        <f>BUDGET!P163</f>
        <v>0</v>
      </c>
      <c r="I27" s="675">
        <f t="shared" si="1"/>
        <v>0</v>
      </c>
      <c r="J27" s="271">
        <f t="shared" si="2"/>
        <v>0</v>
      </c>
      <c r="K27" s="268"/>
      <c r="L27" s="272"/>
    </row>
    <row r="28" spans="1:12" ht="15.75" customHeight="1">
      <c r="A28" s="270">
        <v>14</v>
      </c>
      <c r="C28" s="243" t="s">
        <v>482</v>
      </c>
      <c r="D28" s="271">
        <f>BUDGET!M170</f>
        <v>0</v>
      </c>
      <c r="E28" s="273"/>
      <c r="F28" s="664">
        <f>BUDGET!N170</f>
        <v>0</v>
      </c>
      <c r="G28" s="665">
        <f>BUDGET!O170</f>
        <v>0</v>
      </c>
      <c r="H28" s="679">
        <f>BUDGET!P170</f>
        <v>0</v>
      </c>
      <c r="I28" s="675">
        <f t="shared" si="1"/>
        <v>0</v>
      </c>
      <c r="J28" s="271">
        <f t="shared" si="2"/>
        <v>0</v>
      </c>
      <c r="K28" s="268"/>
      <c r="L28" s="272"/>
    </row>
    <row r="29" spans="1:12" ht="15.75" customHeight="1">
      <c r="A29" s="270">
        <v>15</v>
      </c>
      <c r="C29" s="243" t="s">
        <v>483</v>
      </c>
      <c r="D29" s="271">
        <f>BUDGET!M177</f>
        <v>0</v>
      </c>
      <c r="E29" s="273"/>
      <c r="F29" s="664">
        <f>BUDGET!N177</f>
        <v>0</v>
      </c>
      <c r="G29" s="665">
        <f>BUDGET!O177</f>
        <v>0</v>
      </c>
      <c r="H29" s="679">
        <f>BUDGET!P177</f>
        <v>0</v>
      </c>
      <c r="I29" s="675">
        <f t="shared" si="1"/>
        <v>0</v>
      </c>
      <c r="J29" s="271">
        <f t="shared" si="2"/>
        <v>0</v>
      </c>
      <c r="K29" s="268"/>
      <c r="L29" s="272"/>
    </row>
    <row r="30" spans="1:12" ht="15.75" customHeight="1">
      <c r="A30" s="270">
        <v>16</v>
      </c>
      <c r="C30" s="243" t="s">
        <v>432</v>
      </c>
      <c r="D30" s="271">
        <f>BUDGET!M183</f>
        <v>0</v>
      </c>
      <c r="E30" s="273"/>
      <c r="F30" s="664">
        <f>BUDGET!N183</f>
        <v>0</v>
      </c>
      <c r="G30" s="665">
        <f>BUDGET!O183</f>
        <v>0</v>
      </c>
      <c r="H30" s="679">
        <f>BUDGET!P183</f>
        <v>0</v>
      </c>
      <c r="I30" s="675">
        <f t="shared" si="1"/>
        <v>0</v>
      </c>
      <c r="J30" s="271">
        <f t="shared" si="2"/>
        <v>0</v>
      </c>
      <c r="K30" s="268"/>
      <c r="L30" s="272"/>
    </row>
    <row r="31" spans="1:12" ht="15.75" customHeight="1">
      <c r="A31" s="270">
        <v>17</v>
      </c>
      <c r="C31" s="336" t="s">
        <v>1034</v>
      </c>
      <c r="D31" s="271">
        <f>BUDGET!M193</f>
        <v>0</v>
      </c>
      <c r="E31" s="273"/>
      <c r="F31" s="664">
        <f>BUDGET!N193</f>
        <v>0</v>
      </c>
      <c r="G31" s="665">
        <f>BUDGET!O193</f>
        <v>0</v>
      </c>
      <c r="H31" s="679">
        <f>BUDGET!P193</f>
        <v>0</v>
      </c>
      <c r="I31" s="675">
        <f t="shared" si="1"/>
        <v>0</v>
      </c>
      <c r="J31" s="271">
        <f t="shared" si="2"/>
        <v>0</v>
      </c>
      <c r="K31" s="268"/>
      <c r="L31" s="272"/>
    </row>
    <row r="32" spans="1:12" ht="15.75" customHeight="1">
      <c r="A32" s="270">
        <v>18</v>
      </c>
      <c r="C32" s="243" t="s">
        <v>308</v>
      </c>
      <c r="D32" s="271">
        <f>BUDGET!M203</f>
        <v>0</v>
      </c>
      <c r="E32" s="273"/>
      <c r="F32" s="664">
        <f>BUDGET!N203</f>
        <v>0</v>
      </c>
      <c r="G32" s="665">
        <f>BUDGET!O203</f>
        <v>0</v>
      </c>
      <c r="H32" s="679">
        <f>BUDGET!P203</f>
        <v>0</v>
      </c>
      <c r="I32" s="675">
        <f t="shared" si="1"/>
        <v>0</v>
      </c>
      <c r="J32" s="271">
        <f t="shared" si="2"/>
        <v>0</v>
      </c>
      <c r="K32" s="268"/>
      <c r="L32" s="272"/>
    </row>
    <row r="33" spans="1:13" ht="15.75" customHeight="1">
      <c r="A33" s="270">
        <v>19</v>
      </c>
      <c r="C33" s="243" t="s">
        <v>299</v>
      </c>
      <c r="D33" s="271">
        <f>BUDGET!M206</f>
        <v>0</v>
      </c>
      <c r="E33" s="273"/>
      <c r="F33" s="664">
        <f>BUDGET!N205</f>
        <v>0</v>
      </c>
      <c r="G33" s="665">
        <f>BUDGET!O205</f>
        <v>0</v>
      </c>
      <c r="H33" s="679">
        <f>BUDGET!P205</f>
        <v>0</v>
      </c>
      <c r="I33" s="675">
        <f>SUM(F33+G33+H33)</f>
        <v>0</v>
      </c>
      <c r="J33" s="271">
        <f t="shared" si="2"/>
        <v>0</v>
      </c>
      <c r="K33" s="268"/>
      <c r="L33" s="272"/>
    </row>
    <row r="34" spans="1:13" ht="15.75" customHeight="1">
      <c r="A34" s="270">
        <v>20</v>
      </c>
      <c r="C34" s="20" t="s">
        <v>527</v>
      </c>
      <c r="D34" s="271">
        <f>BUDGET!M218</f>
        <v>0</v>
      </c>
      <c r="E34" s="273"/>
      <c r="F34" s="664">
        <f>BUDGET!N218</f>
        <v>0</v>
      </c>
      <c r="G34" s="665">
        <f>BUDGET!O218</f>
        <v>0</v>
      </c>
      <c r="H34" s="679">
        <f>BUDGET!P218</f>
        <v>0</v>
      </c>
      <c r="I34" s="675">
        <f>SUM(F34+G34+H34)</f>
        <v>0</v>
      </c>
      <c r="J34" s="271">
        <f t="shared" si="2"/>
        <v>0</v>
      </c>
      <c r="K34" s="268"/>
      <c r="L34" s="272"/>
    </row>
    <row r="35" spans="1:13" ht="15.75" customHeight="1">
      <c r="A35" s="270">
        <v>24</v>
      </c>
      <c r="C35" s="243" t="s">
        <v>511</v>
      </c>
      <c r="D35" s="271">
        <f>BUDGET!M224</f>
        <v>0</v>
      </c>
      <c r="E35" s="273"/>
      <c r="F35" s="664">
        <f>BUDGET!N224</f>
        <v>0</v>
      </c>
      <c r="G35" s="665">
        <f>BUDGET!O224</f>
        <v>0</v>
      </c>
      <c r="H35" s="679">
        <f>BUDGET!P224</f>
        <v>0</v>
      </c>
      <c r="I35" s="675">
        <f>SUM(F35+G35+H35)</f>
        <v>0</v>
      </c>
      <c r="J35" s="716">
        <f t="shared" si="2"/>
        <v>0</v>
      </c>
      <c r="K35" s="273"/>
      <c r="L35" s="272"/>
    </row>
    <row r="36" spans="1:13" s="476" customFormat="1" ht="25.5" customHeight="1">
      <c r="A36" s="588"/>
      <c r="B36" s="589" t="s">
        <v>803</v>
      </c>
      <c r="C36" s="590"/>
      <c r="D36" s="591"/>
      <c r="E36" s="592">
        <f>SUM(D14:D35)</f>
        <v>0</v>
      </c>
      <c r="F36" s="672">
        <f>SUM(F15:F35)</f>
        <v>0</v>
      </c>
      <c r="G36" s="672">
        <f>SUM(G15:G35)</f>
        <v>0</v>
      </c>
      <c r="H36" s="682">
        <f>SUM(H15:H35)</f>
        <v>0</v>
      </c>
      <c r="I36" s="719">
        <f>SUM(F36+G36+H36)</f>
        <v>0</v>
      </c>
      <c r="J36" s="717"/>
      <c r="K36" s="718">
        <f>SUM(J14:J35)</f>
        <v>0</v>
      </c>
      <c r="L36" s="477">
        <f>BUDGET!M225</f>
        <v>0</v>
      </c>
      <c r="M36" s="478"/>
    </row>
    <row r="37" spans="1:13" ht="15.75" customHeight="1">
      <c r="A37" s="270" t="s">
        <v>67</v>
      </c>
      <c r="B37" s="243" t="s">
        <v>325</v>
      </c>
      <c r="D37" s="266"/>
      <c r="E37" s="447">
        <f>BUDGET!M269</f>
        <v>0</v>
      </c>
      <c r="F37" s="664">
        <f>BUDGET!N269</f>
        <v>0</v>
      </c>
      <c r="G37" s="665">
        <f>BUDGET!O269</f>
        <v>0</v>
      </c>
      <c r="H37" s="679">
        <f>BUDGET!P269</f>
        <v>0</v>
      </c>
      <c r="I37" s="675">
        <f>SUM(F37+G37+H37)</f>
        <v>0</v>
      </c>
      <c r="J37" s="266"/>
      <c r="K37" s="268">
        <f>E37*K$4</f>
        <v>0</v>
      </c>
      <c r="L37" s="272"/>
    </row>
    <row r="38" spans="1:13" ht="15.75" customHeight="1">
      <c r="A38" s="270" t="s">
        <v>113</v>
      </c>
      <c r="B38" s="243" t="s">
        <v>1021</v>
      </c>
      <c r="D38" s="266"/>
      <c r="E38" s="273"/>
      <c r="F38" s="664"/>
      <c r="G38" s="665"/>
      <c r="H38" s="679"/>
      <c r="I38" s="675"/>
      <c r="J38" s="266"/>
      <c r="K38" s="268"/>
      <c r="L38" s="272"/>
    </row>
    <row r="39" spans="1:13" ht="15.75" customHeight="1">
      <c r="A39" s="270">
        <v>1</v>
      </c>
      <c r="C39" s="572" t="s">
        <v>1151</v>
      </c>
      <c r="D39" s="573">
        <f>BUDGET!L273+BUDGET!L274</f>
        <v>0</v>
      </c>
      <c r="E39" s="447"/>
      <c r="F39" s="664">
        <v>0</v>
      </c>
      <c r="G39" s="665">
        <v>0</v>
      </c>
      <c r="H39" s="679">
        <v>0</v>
      </c>
      <c r="I39" s="675">
        <f t="shared" ref="I39:I49" si="3">SUM(F39+G39+H39)</f>
        <v>0</v>
      </c>
      <c r="J39" s="271">
        <f t="shared" ref="J39:J45" si="4">D39*K$4</f>
        <v>0</v>
      </c>
      <c r="K39" s="268"/>
      <c r="L39" s="272"/>
    </row>
    <row r="40" spans="1:13" ht="15.75" customHeight="1">
      <c r="A40" s="270">
        <v>2</v>
      </c>
      <c r="C40" s="243" t="s">
        <v>409</v>
      </c>
      <c r="D40" s="271">
        <f>BUDGET!L275+BUDGET!L276</f>
        <v>0</v>
      </c>
      <c r="E40" s="273"/>
      <c r="F40" s="664"/>
      <c r="G40" s="665"/>
      <c r="H40" s="679"/>
      <c r="I40" s="675">
        <f t="shared" si="3"/>
        <v>0</v>
      </c>
      <c r="J40" s="271">
        <f t="shared" si="4"/>
        <v>0</v>
      </c>
      <c r="K40" s="268"/>
      <c r="L40" s="272"/>
    </row>
    <row r="41" spans="1:13" ht="15.75" customHeight="1">
      <c r="A41" s="270">
        <v>3</v>
      </c>
      <c r="C41" s="243" t="s">
        <v>1152</v>
      </c>
      <c r="D41" s="271">
        <f>BUDGET!L277+BUDGET!L278+BUDGET!L279</f>
        <v>0</v>
      </c>
      <c r="E41" s="273"/>
      <c r="F41" s="664"/>
      <c r="G41" s="665"/>
      <c r="H41" s="679"/>
      <c r="I41" s="675">
        <f t="shared" si="3"/>
        <v>0</v>
      </c>
      <c r="J41" s="271">
        <f t="shared" si="4"/>
        <v>0</v>
      </c>
      <c r="K41" s="268"/>
      <c r="L41" s="272"/>
    </row>
    <row r="42" spans="1:13" ht="15.75" customHeight="1">
      <c r="A42" s="270">
        <v>4</v>
      </c>
      <c r="C42" s="243" t="s">
        <v>620</v>
      </c>
      <c r="D42" s="271"/>
      <c r="E42" s="273"/>
      <c r="F42" s="664"/>
      <c r="G42" s="665"/>
      <c r="H42" s="679"/>
      <c r="I42" s="675">
        <f t="shared" si="3"/>
        <v>0</v>
      </c>
      <c r="J42" s="271">
        <f t="shared" si="4"/>
        <v>0</v>
      </c>
      <c r="K42" s="268"/>
      <c r="L42" s="272"/>
    </row>
    <row r="43" spans="1:13" ht="15.75" customHeight="1">
      <c r="A43" s="270">
        <v>5</v>
      </c>
      <c r="C43" s="243" t="s">
        <v>619</v>
      </c>
      <c r="D43" s="271">
        <f>BUDGET!L280</f>
        <v>0</v>
      </c>
      <c r="E43" s="273"/>
      <c r="F43" s="664"/>
      <c r="G43" s="665"/>
      <c r="H43" s="679"/>
      <c r="I43" s="675">
        <f t="shared" si="3"/>
        <v>0</v>
      </c>
      <c r="J43" s="271">
        <f t="shared" si="4"/>
        <v>0</v>
      </c>
      <c r="K43" s="268"/>
      <c r="L43" s="272"/>
    </row>
    <row r="44" spans="1:13" ht="15.75" customHeight="1">
      <c r="A44" s="270">
        <v>6</v>
      </c>
      <c r="C44" s="243" t="s">
        <v>641</v>
      </c>
      <c r="D44" s="271">
        <f>BUDGET!L281+BUDGET!L282</f>
        <v>0</v>
      </c>
      <c r="E44" s="273"/>
      <c r="F44" s="664"/>
      <c r="G44" s="665"/>
      <c r="H44" s="679"/>
      <c r="I44" s="675">
        <f t="shared" si="3"/>
        <v>0</v>
      </c>
      <c r="J44" s="271">
        <f>D44*K$4</f>
        <v>0</v>
      </c>
      <c r="K44" s="273"/>
      <c r="L44" s="274"/>
    </row>
    <row r="45" spans="1:13" ht="15.75" customHeight="1">
      <c r="A45" s="270">
        <v>7</v>
      </c>
      <c r="B45" s="572"/>
      <c r="C45" s="338" t="s">
        <v>991</v>
      </c>
      <c r="D45" s="571">
        <f>BUDGET!L283+BUDGET!L284+BUDGET!L285</f>
        <v>0</v>
      </c>
      <c r="E45" s="708">
        <f>SUM(D39:D45)</f>
        <v>0</v>
      </c>
      <c r="F45" s="666">
        <f>BUDGET!N287</f>
        <v>0</v>
      </c>
      <c r="G45" s="667">
        <f>BUDGET!O287</f>
        <v>0</v>
      </c>
      <c r="H45" s="680">
        <f>BUDGET!P287</f>
        <v>0</v>
      </c>
      <c r="I45" s="675">
        <f t="shared" si="3"/>
        <v>0</v>
      </c>
      <c r="J45" s="716">
        <f t="shared" si="4"/>
        <v>0</v>
      </c>
      <c r="K45" s="273">
        <f>SUM(J39:J45)</f>
        <v>0</v>
      </c>
      <c r="L45" s="274">
        <f>BUDGET!L288</f>
        <v>0</v>
      </c>
    </row>
    <row r="46" spans="1:13" ht="15.75" customHeight="1">
      <c r="A46" s="270" t="s">
        <v>656</v>
      </c>
      <c r="B46" s="243" t="s">
        <v>1022</v>
      </c>
      <c r="E46" s="129">
        <f>BUDGET!M295</f>
        <v>0</v>
      </c>
      <c r="F46" s="664">
        <f>BUDGET!N295</f>
        <v>0</v>
      </c>
      <c r="G46" s="665">
        <f>BUDGET!O295</f>
        <v>0</v>
      </c>
      <c r="H46" s="679">
        <f>BUDGET!P295</f>
        <v>0</v>
      </c>
      <c r="I46" s="675">
        <f t="shared" si="3"/>
        <v>0</v>
      </c>
      <c r="J46" s="716">
        <f>E46*K$4</f>
        <v>0</v>
      </c>
      <c r="K46" s="273"/>
      <c r="L46" s="272"/>
    </row>
    <row r="47" spans="1:13" ht="15.75" customHeight="1">
      <c r="A47" s="270" t="s">
        <v>657</v>
      </c>
      <c r="B47" s="572" t="s">
        <v>389</v>
      </c>
      <c r="C47" s="572"/>
      <c r="E47" s="710">
        <f>BUDGET!M299</f>
        <v>0</v>
      </c>
      <c r="F47" s="664">
        <f>BUDGET!N299</f>
        <v>0</v>
      </c>
      <c r="G47" s="665">
        <f>BUDGET!O299</f>
        <v>0</v>
      </c>
      <c r="H47" s="679">
        <f>BUDGET!P299</f>
        <v>0</v>
      </c>
      <c r="I47" s="675">
        <f t="shared" si="3"/>
        <v>0</v>
      </c>
      <c r="J47" s="716">
        <f>E47*K$4</f>
        <v>0</v>
      </c>
      <c r="K47" s="273">
        <f>J46+J47</f>
        <v>0</v>
      </c>
      <c r="L47" s="272"/>
    </row>
    <row r="48" spans="1:13" ht="15.75" customHeight="1">
      <c r="A48" s="270" t="s">
        <v>69</v>
      </c>
      <c r="B48" s="243" t="s">
        <v>1153</v>
      </c>
      <c r="E48" s="169">
        <f>BUDGET!M310</f>
        <v>0</v>
      </c>
      <c r="F48" s="664">
        <f>BUDGET!N310</f>
        <v>0</v>
      </c>
      <c r="G48" s="665">
        <f>BUDGET!O310</f>
        <v>0</v>
      </c>
      <c r="H48" s="679">
        <f>BUDGET!P310</f>
        <v>0</v>
      </c>
      <c r="I48" s="675">
        <f t="shared" si="3"/>
        <v>0</v>
      </c>
      <c r="J48" s="716">
        <f>E48*K$4</f>
        <v>0</v>
      </c>
      <c r="K48" s="273"/>
      <c r="L48" s="272"/>
    </row>
    <row r="49" spans="1:12" ht="15.75" customHeight="1">
      <c r="A49" s="270" t="s">
        <v>70</v>
      </c>
      <c r="B49" s="572" t="s">
        <v>216</v>
      </c>
      <c r="C49" s="572"/>
      <c r="E49" s="710">
        <f>BUDGET!M317</f>
        <v>0</v>
      </c>
      <c r="F49" s="664">
        <f>BUDGET!N317</f>
        <v>0</v>
      </c>
      <c r="G49" s="665">
        <f>BUDGET!O317</f>
        <v>0</v>
      </c>
      <c r="H49" s="679">
        <f>BUDGET!P317</f>
        <v>0</v>
      </c>
      <c r="I49" s="675">
        <f t="shared" si="3"/>
        <v>0</v>
      </c>
      <c r="J49" s="716">
        <f>E49*K$4</f>
        <v>0</v>
      </c>
      <c r="K49" s="273">
        <f>J48+J49</f>
        <v>0</v>
      </c>
      <c r="L49" s="272"/>
    </row>
    <row r="50" spans="1:12" ht="15.75" customHeight="1">
      <c r="A50" s="337" t="s">
        <v>1035</v>
      </c>
      <c r="B50" s="243" t="s">
        <v>1023</v>
      </c>
      <c r="E50" s="273"/>
      <c r="F50" s="664"/>
      <c r="G50" s="665"/>
      <c r="H50" s="679"/>
      <c r="I50" s="675"/>
      <c r="J50" s="716">
        <f>D51*K$4</f>
        <v>0</v>
      </c>
      <c r="K50" s="268"/>
      <c r="L50" s="272"/>
    </row>
    <row r="51" spans="1:12" ht="15.75" customHeight="1">
      <c r="A51" s="270" t="s">
        <v>73</v>
      </c>
      <c r="C51" s="243" t="s">
        <v>643</v>
      </c>
      <c r="D51" s="271">
        <f>BUDGET!M323</f>
        <v>0</v>
      </c>
      <c r="E51" s="273"/>
      <c r="F51" s="664">
        <f>BUDGET!N323</f>
        <v>0</v>
      </c>
      <c r="G51" s="665">
        <f>BUDGET!O323</f>
        <v>0</v>
      </c>
      <c r="H51" s="679">
        <f>BUDGET!P323</f>
        <v>0</v>
      </c>
      <c r="I51" s="675">
        <f t="shared" ref="I51:I109" si="5">SUM(F51+G51+H51)</f>
        <v>0</v>
      </c>
      <c r="J51" s="716"/>
      <c r="K51" s="268"/>
      <c r="L51" s="272"/>
    </row>
    <row r="52" spans="1:12" ht="15.75" customHeight="1">
      <c r="A52" s="270" t="s">
        <v>1125</v>
      </c>
      <c r="C52" s="243" t="s">
        <v>622</v>
      </c>
      <c r="D52" s="271">
        <f>BUDGET!M327</f>
        <v>0</v>
      </c>
      <c r="E52" s="273"/>
      <c r="F52" s="664">
        <f>BUDGET!N327</f>
        <v>0</v>
      </c>
      <c r="G52" s="665">
        <f>BUDGET!O327</f>
        <v>0</v>
      </c>
      <c r="H52" s="679">
        <f>BUDGET!P327</f>
        <v>0</v>
      </c>
      <c r="I52" s="675">
        <f t="shared" si="5"/>
        <v>0</v>
      </c>
      <c r="J52" s="716">
        <f t="shared" ref="J52:J57" si="6">D52*K$4</f>
        <v>0</v>
      </c>
      <c r="K52" s="268"/>
      <c r="L52" s="272"/>
    </row>
    <row r="53" spans="1:12" ht="15.75" customHeight="1">
      <c r="A53" s="270" t="s">
        <v>1126</v>
      </c>
      <c r="C53" s="243" t="s">
        <v>499</v>
      </c>
      <c r="D53" s="271">
        <f>BUDGET!M332</f>
        <v>0</v>
      </c>
      <c r="E53" s="273"/>
      <c r="F53" s="664">
        <f>BUDGET!N332</f>
        <v>0</v>
      </c>
      <c r="G53" s="665">
        <f>BUDGET!O332</f>
        <v>0</v>
      </c>
      <c r="H53" s="679">
        <f>BUDGET!P332</f>
        <v>0</v>
      </c>
      <c r="I53" s="675">
        <f t="shared" si="5"/>
        <v>0</v>
      </c>
      <c r="J53" s="716">
        <f t="shared" si="6"/>
        <v>0</v>
      </c>
      <c r="K53" s="268"/>
      <c r="L53" s="272"/>
    </row>
    <row r="54" spans="1:12" ht="15.75" customHeight="1">
      <c r="A54" s="270" t="s">
        <v>429</v>
      </c>
      <c r="C54" s="243" t="s">
        <v>623</v>
      </c>
      <c r="D54" s="271">
        <f>BUDGET!M338</f>
        <v>0</v>
      </c>
      <c r="E54" s="273"/>
      <c r="F54" s="664">
        <f>BUDGET!N338</f>
        <v>0</v>
      </c>
      <c r="G54" s="665">
        <f>BUDGET!O338</f>
        <v>0</v>
      </c>
      <c r="H54" s="679">
        <f>BUDGET!P338</f>
        <v>0</v>
      </c>
      <c r="I54" s="675">
        <f t="shared" si="5"/>
        <v>0</v>
      </c>
      <c r="J54" s="716">
        <f t="shared" si="6"/>
        <v>0</v>
      </c>
      <c r="K54" s="268"/>
      <c r="L54" s="272"/>
    </row>
    <row r="55" spans="1:12" ht="15.75" customHeight="1">
      <c r="A55" s="270" t="s">
        <v>405</v>
      </c>
      <c r="C55" s="243" t="s">
        <v>215</v>
      </c>
      <c r="D55" s="271">
        <f>BUDGET!M345</f>
        <v>0</v>
      </c>
      <c r="E55" s="273"/>
      <c r="F55" s="664">
        <f>BUDGET!N345</f>
        <v>0</v>
      </c>
      <c r="G55" s="665">
        <f>BUDGET!O345</f>
        <v>0</v>
      </c>
      <c r="H55" s="679">
        <f>BUDGET!P345</f>
        <v>0</v>
      </c>
      <c r="I55" s="675">
        <f t="shared" si="5"/>
        <v>0</v>
      </c>
      <c r="J55" s="716">
        <f t="shared" si="6"/>
        <v>0</v>
      </c>
      <c r="K55" s="268"/>
      <c r="L55" s="272"/>
    </row>
    <row r="56" spans="1:12" ht="15.75" customHeight="1">
      <c r="A56" s="270" t="s">
        <v>326</v>
      </c>
      <c r="C56" s="572" t="s">
        <v>328</v>
      </c>
      <c r="D56" s="573">
        <f>BUDGET!M351</f>
        <v>0</v>
      </c>
      <c r="E56" s="447"/>
      <c r="F56" s="664">
        <f>BUDGET!N351</f>
        <v>0</v>
      </c>
      <c r="G56" s="665">
        <f>BUDGET!O351</f>
        <v>0</v>
      </c>
      <c r="H56" s="679">
        <f>BUDGET!P351</f>
        <v>0</v>
      </c>
      <c r="I56" s="675">
        <f t="shared" si="5"/>
        <v>0</v>
      </c>
      <c r="J56" s="716">
        <f t="shared" si="6"/>
        <v>0</v>
      </c>
      <c r="K56" s="268"/>
      <c r="L56" s="272"/>
    </row>
    <row r="57" spans="1:12" ht="15.75" customHeight="1">
      <c r="A57" s="270" t="s">
        <v>327</v>
      </c>
      <c r="C57" s="572" t="s">
        <v>460</v>
      </c>
      <c r="D57" s="571">
        <f>BUDGET!M357</f>
        <v>0</v>
      </c>
      <c r="E57" s="708">
        <f>SUM(D51:D57)</f>
        <v>0</v>
      </c>
      <c r="F57" s="666">
        <f>BUDGET!N357</f>
        <v>0</v>
      </c>
      <c r="G57" s="667">
        <f>BUDGET!O357</f>
        <v>0</v>
      </c>
      <c r="H57" s="680">
        <f>BUDGET!P357</f>
        <v>0</v>
      </c>
      <c r="I57" s="675">
        <f t="shared" si="5"/>
        <v>0</v>
      </c>
      <c r="J57" s="716">
        <f t="shared" si="6"/>
        <v>0</v>
      </c>
      <c r="K57" s="273">
        <f>SUM(J50:J57)</f>
        <v>0</v>
      </c>
      <c r="L57" s="274">
        <f>BUDGET!L357</f>
        <v>0</v>
      </c>
    </row>
    <row r="58" spans="1:12" ht="15.75" customHeight="1">
      <c r="A58" s="337" t="s">
        <v>1036</v>
      </c>
      <c r="B58" s="336" t="str">
        <f>BUDGET!C365</f>
        <v>STOCK, PROCESSING AND TRANSFERS - FILM &amp; LAB - Shooting</v>
      </c>
      <c r="C58" s="572"/>
      <c r="D58" s="570"/>
      <c r="E58" s="447">
        <f>BUDGET!M383</f>
        <v>0</v>
      </c>
      <c r="F58" s="664">
        <f>BUDGET!N383</f>
        <v>0</v>
      </c>
      <c r="G58" s="665">
        <f>BUDGET!O357</f>
        <v>0</v>
      </c>
      <c r="H58" s="679">
        <f>BUDGET!P383</f>
        <v>0</v>
      </c>
      <c r="I58" s="675">
        <f t="shared" si="5"/>
        <v>0</v>
      </c>
      <c r="J58" s="266"/>
      <c r="K58" s="273">
        <f>E58*K$4</f>
        <v>0</v>
      </c>
      <c r="L58" s="272"/>
    </row>
    <row r="59" spans="1:12" ht="15.75" customHeight="1">
      <c r="A59" s="337" t="s">
        <v>1037</v>
      </c>
      <c r="B59" s="336" t="str">
        <f>BUDGET!C384</f>
        <v>STOCK, PROCESSING AND TRANSFERS - TAPE &amp; HD</v>
      </c>
      <c r="D59" s="266"/>
      <c r="E59" s="273">
        <f>BUDGET!M397</f>
        <v>0</v>
      </c>
      <c r="F59" s="664">
        <f>BUDGET!N397</f>
        <v>0</v>
      </c>
      <c r="G59" s="665">
        <f>BUDGET!O397</f>
        <v>0</v>
      </c>
      <c r="H59" s="679">
        <f>BUDGET!P397</f>
        <v>0</v>
      </c>
      <c r="I59" s="675">
        <f t="shared" si="5"/>
        <v>0</v>
      </c>
      <c r="J59" s="266"/>
      <c r="K59" s="273">
        <f>E59*K$4</f>
        <v>0</v>
      </c>
      <c r="L59" s="272"/>
    </row>
    <row r="60" spans="1:12" ht="15.75" customHeight="1">
      <c r="A60" s="337" t="s">
        <v>383</v>
      </c>
      <c r="B60" s="338" t="str">
        <f>BUDGET!C399</f>
        <v>INSERTS, STILLS AND ARCHIVAL FOOTAGE</v>
      </c>
      <c r="D60" s="266"/>
      <c r="E60" s="273">
        <f>BUDGET!M419</f>
        <v>0</v>
      </c>
      <c r="F60" s="664">
        <f>BUDGET!N419</f>
        <v>0</v>
      </c>
      <c r="G60" s="665">
        <f>BUDGET!O419</f>
        <v>0</v>
      </c>
      <c r="H60" s="679">
        <f>BUDGET!P419</f>
        <v>0</v>
      </c>
      <c r="I60" s="675">
        <f t="shared" si="5"/>
        <v>0</v>
      </c>
      <c r="J60" s="266"/>
      <c r="K60" s="273">
        <f>E60*K$4</f>
        <v>0</v>
      </c>
      <c r="L60" s="272"/>
    </row>
    <row r="61" spans="1:12" ht="15.75" customHeight="1">
      <c r="A61" s="270" t="s">
        <v>15</v>
      </c>
      <c r="B61" s="243" t="s">
        <v>502</v>
      </c>
      <c r="C61" s="243" t="s">
        <v>62</v>
      </c>
      <c r="D61" s="573">
        <f>BUDGET!M433</f>
        <v>0</v>
      </c>
      <c r="E61" s="447"/>
      <c r="F61" s="664">
        <f>BUDGET!N433</f>
        <v>0</v>
      </c>
      <c r="G61" s="665">
        <f>BUDGET!O433</f>
        <v>0</v>
      </c>
      <c r="H61" s="679">
        <f>BUDGET!P433</f>
        <v>0</v>
      </c>
      <c r="I61" s="675">
        <f t="shared" si="5"/>
        <v>0</v>
      </c>
      <c r="J61" s="271">
        <f t="shared" ref="J61:J66" si="7">D61*K$4</f>
        <v>0</v>
      </c>
      <c r="K61" s="268"/>
      <c r="L61" s="272"/>
    </row>
    <row r="62" spans="1:12" ht="15.75" customHeight="1">
      <c r="A62" s="270" t="s">
        <v>16</v>
      </c>
      <c r="C62" s="243" t="s">
        <v>63</v>
      </c>
      <c r="D62" s="573">
        <f>BUDGET!M439</f>
        <v>0</v>
      </c>
      <c r="E62" s="447"/>
      <c r="F62" s="664">
        <f>BUDGET!N439</f>
        <v>0</v>
      </c>
      <c r="G62" s="665">
        <f>BUDGET!O439</f>
        <v>0</v>
      </c>
      <c r="H62" s="679">
        <f>BUDGET!P439</f>
        <v>0</v>
      </c>
      <c r="I62" s="675">
        <f t="shared" si="5"/>
        <v>0</v>
      </c>
      <c r="J62" s="271">
        <f>D62*K$4</f>
        <v>0</v>
      </c>
      <c r="K62" s="268"/>
      <c r="L62" s="272"/>
    </row>
    <row r="63" spans="1:12" ht="15.75" customHeight="1">
      <c r="A63" s="270" t="s">
        <v>17</v>
      </c>
      <c r="C63" s="243" t="s">
        <v>64</v>
      </c>
      <c r="D63" s="573">
        <f>BUDGET!M448</f>
        <v>0</v>
      </c>
      <c r="E63" s="447"/>
      <c r="F63" s="664">
        <f>BUDGET!N448</f>
        <v>0</v>
      </c>
      <c r="G63" s="665">
        <f>BUDGET!O448</f>
        <v>0</v>
      </c>
      <c r="H63" s="679">
        <f>BUDGET!P448</f>
        <v>0</v>
      </c>
      <c r="I63" s="675">
        <f t="shared" si="5"/>
        <v>0</v>
      </c>
      <c r="J63" s="271">
        <f t="shared" si="7"/>
        <v>0</v>
      </c>
      <c r="K63" s="268"/>
      <c r="L63" s="272"/>
    </row>
    <row r="64" spans="1:12" ht="15.75" customHeight="1">
      <c r="A64" s="270" t="s">
        <v>520</v>
      </c>
      <c r="C64" s="243" t="s">
        <v>65</v>
      </c>
      <c r="D64" s="573">
        <f>BUDGET!M460</f>
        <v>0</v>
      </c>
      <c r="E64" s="447"/>
      <c r="F64" s="664">
        <f>BUDGET!N460</f>
        <v>0</v>
      </c>
      <c r="G64" s="665">
        <f>BUDGET!O460</f>
        <v>0</v>
      </c>
      <c r="H64" s="679">
        <f>BUDGET!P460</f>
        <v>0</v>
      </c>
      <c r="I64" s="675">
        <f t="shared" si="5"/>
        <v>0</v>
      </c>
      <c r="J64" s="271">
        <f>D64*K$4</f>
        <v>0</v>
      </c>
      <c r="K64" s="268"/>
      <c r="L64" s="272"/>
    </row>
    <row r="65" spans="1:23" ht="15.75" customHeight="1">
      <c r="A65" s="270" t="s">
        <v>521</v>
      </c>
      <c r="C65" s="243" t="s">
        <v>461</v>
      </c>
      <c r="D65" s="573">
        <f>BUDGET!M469</f>
        <v>0</v>
      </c>
      <c r="E65" s="447"/>
      <c r="F65" s="664">
        <f>BUDGET!N469</f>
        <v>0</v>
      </c>
      <c r="G65" s="665">
        <f>BUDGET!O469</f>
        <v>0</v>
      </c>
      <c r="H65" s="679">
        <f>BUDGET!P469</f>
        <v>0</v>
      </c>
      <c r="I65" s="675">
        <f t="shared" si="5"/>
        <v>0</v>
      </c>
      <c r="J65" s="271">
        <f t="shared" si="7"/>
        <v>0</v>
      </c>
      <c r="K65" s="268"/>
      <c r="L65" s="272"/>
    </row>
    <row r="66" spans="1:23" ht="15.75" customHeight="1">
      <c r="A66" s="270" t="s">
        <v>522</v>
      </c>
      <c r="C66" s="243" t="s">
        <v>231</v>
      </c>
      <c r="D66" s="571">
        <f>BUDGET!M476</f>
        <v>0</v>
      </c>
      <c r="E66" s="708">
        <f>SUM(D61:D66)</f>
        <v>0</v>
      </c>
      <c r="F66" s="666">
        <f>BUDGET!N476</f>
        <v>0</v>
      </c>
      <c r="G66" s="667">
        <f>BUDGET!O476</f>
        <v>0</v>
      </c>
      <c r="H66" s="680">
        <f>BUDGET!P476</f>
        <v>0</v>
      </c>
      <c r="I66" s="675">
        <f t="shared" si="5"/>
        <v>0</v>
      </c>
      <c r="J66" s="720">
        <f t="shared" si="7"/>
        <v>0</v>
      </c>
      <c r="K66" s="447">
        <f>SUM(J61:J66)</f>
        <v>0</v>
      </c>
      <c r="L66" s="274">
        <f>BUDGET!L477</f>
        <v>0</v>
      </c>
    </row>
    <row r="67" spans="1:23" ht="15.75" customHeight="1">
      <c r="A67" s="270" t="s">
        <v>624</v>
      </c>
      <c r="B67" s="243" t="s">
        <v>23</v>
      </c>
      <c r="D67" s="266"/>
      <c r="E67" s="273">
        <f>BUDGET!M485</f>
        <v>0</v>
      </c>
      <c r="F67" s="664">
        <f>BUDGET!N485</f>
        <v>0</v>
      </c>
      <c r="G67" s="665">
        <f>BUDGET!O485</f>
        <v>0</v>
      </c>
      <c r="H67" s="679">
        <f>BUDGET!P485</f>
        <v>0</v>
      </c>
      <c r="I67" s="675">
        <f t="shared" si="5"/>
        <v>0</v>
      </c>
      <c r="J67" s="720"/>
      <c r="K67" s="447">
        <f t="shared" ref="K67:K72" si="8">E67*K$4</f>
        <v>0</v>
      </c>
      <c r="L67" s="272"/>
    </row>
    <row r="68" spans="1:23" ht="15.75" customHeight="1">
      <c r="A68" s="270" t="s">
        <v>625</v>
      </c>
      <c r="B68" s="243" t="s">
        <v>626</v>
      </c>
      <c r="D68" s="266"/>
      <c r="E68" s="273">
        <f>BUDGET!M549</f>
        <v>0</v>
      </c>
      <c r="F68" s="664">
        <f>BUDGET!N549</f>
        <v>0</v>
      </c>
      <c r="G68" s="665">
        <f>BUDGET!O549</f>
        <v>0</v>
      </c>
      <c r="H68" s="679">
        <f>BUDGET!P549</f>
        <v>0</v>
      </c>
      <c r="I68" s="675">
        <f t="shared" si="5"/>
        <v>0</v>
      </c>
      <c r="J68" s="720"/>
      <c r="K68" s="447">
        <f t="shared" si="8"/>
        <v>0</v>
      </c>
      <c r="L68" s="272"/>
    </row>
    <row r="69" spans="1:23" ht="15.75" customHeight="1">
      <c r="A69" s="270" t="s">
        <v>627</v>
      </c>
      <c r="B69" s="243" t="s">
        <v>80</v>
      </c>
      <c r="D69" s="266"/>
      <c r="E69" s="273">
        <f>BUDGET!M582</f>
        <v>0</v>
      </c>
      <c r="F69" s="664">
        <f>BUDGET!N582</f>
        <v>0</v>
      </c>
      <c r="G69" s="665">
        <f>BUDGET!O582</f>
        <v>0</v>
      </c>
      <c r="H69" s="679">
        <f>BUDGET!P582</f>
        <v>0</v>
      </c>
      <c r="I69" s="675">
        <f t="shared" si="5"/>
        <v>0</v>
      </c>
      <c r="J69" s="720"/>
      <c r="K69" s="447">
        <f t="shared" si="8"/>
        <v>0</v>
      </c>
      <c r="L69" s="272"/>
    </row>
    <row r="70" spans="1:23" ht="15.75" customHeight="1">
      <c r="A70" s="270" t="s">
        <v>628</v>
      </c>
      <c r="B70" s="243" t="s">
        <v>464</v>
      </c>
      <c r="D70" s="266"/>
      <c r="E70" s="273">
        <f>BUDGET!M599</f>
        <v>0</v>
      </c>
      <c r="F70" s="664">
        <f>BUDGET!N599</f>
        <v>0</v>
      </c>
      <c r="G70" s="665">
        <f>BUDGET!O599</f>
        <v>0</v>
      </c>
      <c r="H70" s="679">
        <f>BUDGET!P599</f>
        <v>0</v>
      </c>
      <c r="I70" s="675">
        <f t="shared" si="5"/>
        <v>0</v>
      </c>
      <c r="J70" s="720"/>
      <c r="K70" s="447">
        <f t="shared" si="8"/>
        <v>0</v>
      </c>
      <c r="L70" s="272"/>
    </row>
    <row r="71" spans="1:23" ht="15.75" customHeight="1">
      <c r="A71" s="270" t="s">
        <v>629</v>
      </c>
      <c r="B71" s="243" t="s">
        <v>705</v>
      </c>
      <c r="D71" s="266"/>
      <c r="E71" s="273">
        <f>BUDGET!M615</f>
        <v>0</v>
      </c>
      <c r="F71" s="664">
        <f>BUDGET!N615</f>
        <v>0</v>
      </c>
      <c r="G71" s="665">
        <f>BUDGET!O615</f>
        <v>0</v>
      </c>
      <c r="H71" s="679">
        <f>BUDGET!P615</f>
        <v>0</v>
      </c>
      <c r="I71" s="675">
        <f t="shared" si="5"/>
        <v>0</v>
      </c>
      <c r="J71" s="720"/>
      <c r="K71" s="447">
        <f t="shared" si="8"/>
        <v>0</v>
      </c>
      <c r="L71" s="272"/>
    </row>
    <row r="72" spans="1:23" ht="15.75" customHeight="1">
      <c r="A72" s="270" t="s">
        <v>630</v>
      </c>
      <c r="B72" s="243" t="s">
        <v>232</v>
      </c>
      <c r="D72" s="266"/>
      <c r="E72" s="273">
        <f>BUDGET!M620</f>
        <v>0</v>
      </c>
      <c r="F72" s="664">
        <f>BUDGET!N620</f>
        <v>0</v>
      </c>
      <c r="G72" s="665">
        <f>BUDGET!O620</f>
        <v>0</v>
      </c>
      <c r="H72" s="679">
        <f>BUDGET!P620</f>
        <v>0</v>
      </c>
      <c r="I72" s="675">
        <f t="shared" si="5"/>
        <v>0</v>
      </c>
      <c r="J72" s="720"/>
      <c r="K72" s="447">
        <f t="shared" si="8"/>
        <v>0</v>
      </c>
      <c r="L72" s="272"/>
    </row>
    <row r="73" spans="1:23" s="98" customFormat="1" ht="25.5" customHeight="1">
      <c r="A73" s="575"/>
      <c r="B73" s="576" t="s">
        <v>773</v>
      </c>
      <c r="C73" s="577"/>
      <c r="D73" s="578"/>
      <c r="E73" s="728">
        <f>SUM(E36:E72)</f>
        <v>0</v>
      </c>
      <c r="F73" s="462">
        <f>SUM(F36:F72)</f>
        <v>0</v>
      </c>
      <c r="G73" s="462">
        <f>SUM(G36:G72)</f>
        <v>0</v>
      </c>
      <c r="H73" s="683">
        <f>SUM(H36:H72)</f>
        <v>0</v>
      </c>
      <c r="I73" s="579">
        <f t="shared" si="5"/>
        <v>0</v>
      </c>
      <c r="J73" s="721"/>
      <c r="K73" s="456">
        <f>SUM(K36:K72)</f>
        <v>0</v>
      </c>
      <c r="L73" s="450">
        <f>BUDGET!M622</f>
        <v>0</v>
      </c>
      <c r="M73" s="451"/>
      <c r="W73" s="101">
        <f>SUM(J50:J57)</f>
        <v>0</v>
      </c>
    </row>
    <row r="74" spans="1:23" ht="15.75" customHeight="1">
      <c r="A74" s="270"/>
      <c r="B74" s="275"/>
      <c r="D74" s="266"/>
      <c r="E74" s="273"/>
      <c r="F74" s="664"/>
      <c r="G74" s="665"/>
      <c r="H74" s="679"/>
      <c r="I74" s="675">
        <f t="shared" si="5"/>
        <v>0</v>
      </c>
      <c r="J74" s="266"/>
      <c r="K74" s="273"/>
      <c r="L74" s="274"/>
      <c r="W74" s="273"/>
    </row>
    <row r="75" spans="1:23" ht="15.75" customHeight="1">
      <c r="A75" s="275" t="s">
        <v>1148</v>
      </c>
      <c r="D75" s="266"/>
      <c r="E75" s="273"/>
      <c r="F75" s="664"/>
      <c r="G75" s="665"/>
      <c r="H75" s="679"/>
      <c r="I75" s="675">
        <f t="shared" si="5"/>
        <v>0</v>
      </c>
      <c r="J75" s="266"/>
      <c r="K75" s="273"/>
      <c r="L75" s="272"/>
    </row>
    <row r="76" spans="1:23" ht="15.75" customHeight="1">
      <c r="A76" s="270" t="s">
        <v>631</v>
      </c>
      <c r="B76" s="243" t="s">
        <v>445</v>
      </c>
      <c r="D76" s="266"/>
      <c r="E76" s="273">
        <f>BUDGET!M651</f>
        <v>0</v>
      </c>
      <c r="F76" s="664">
        <f>BUDGET!N651</f>
        <v>0</v>
      </c>
      <c r="G76" s="665">
        <f>BUDGET!O651</f>
        <v>0</v>
      </c>
      <c r="H76" s="679">
        <f>BUDGET!P651</f>
        <v>0</v>
      </c>
      <c r="I76" s="675">
        <f>SUM(F76+G76+H76)</f>
        <v>0</v>
      </c>
      <c r="J76" s="266"/>
      <c r="K76" s="273">
        <f>E76*K$4</f>
        <v>0</v>
      </c>
      <c r="L76" s="272"/>
    </row>
    <row r="77" spans="1:23" ht="15.75" customHeight="1">
      <c r="A77" s="270" t="s">
        <v>237</v>
      </c>
      <c r="B77" s="243" t="s">
        <v>238</v>
      </c>
      <c r="D77" s="266"/>
      <c r="E77" s="273">
        <f>BUDGET!M671</f>
        <v>0</v>
      </c>
      <c r="F77" s="664">
        <f>BUDGET!N671</f>
        <v>0</v>
      </c>
      <c r="G77" s="665">
        <f>BUDGET!O671</f>
        <v>0</v>
      </c>
      <c r="H77" s="679">
        <f>BUDGET!P671</f>
        <v>0</v>
      </c>
      <c r="I77" s="675">
        <f t="shared" si="5"/>
        <v>0</v>
      </c>
      <c r="J77" s="266"/>
      <c r="K77" s="273"/>
      <c r="L77" s="272"/>
    </row>
    <row r="78" spans="1:23" ht="15.75" customHeight="1">
      <c r="A78" s="270" t="s">
        <v>81</v>
      </c>
      <c r="B78" s="243" t="s">
        <v>696</v>
      </c>
      <c r="D78" s="266"/>
      <c r="E78" s="273">
        <f>BUDGET!M693</f>
        <v>0</v>
      </c>
      <c r="F78" s="664">
        <f>BUDGET!N693</f>
        <v>0</v>
      </c>
      <c r="G78" s="665">
        <f>BUDGET!O693</f>
        <v>0</v>
      </c>
      <c r="H78" s="679">
        <f>BUDGET!P693</f>
        <v>0</v>
      </c>
      <c r="I78" s="675">
        <f t="shared" si="5"/>
        <v>0</v>
      </c>
      <c r="J78" s="266"/>
      <c r="K78" s="273"/>
      <c r="L78" s="272"/>
    </row>
    <row r="79" spans="1:23" ht="15.75" customHeight="1">
      <c r="A79" s="270" t="s">
        <v>94</v>
      </c>
      <c r="B79" s="336" t="s">
        <v>901</v>
      </c>
      <c r="E79" s="709">
        <f>BUDGET!M725</f>
        <v>0</v>
      </c>
      <c r="F79" s="673">
        <f>BUDGET!N725</f>
        <v>0</v>
      </c>
      <c r="G79" s="674">
        <f>BUDGET!O725</f>
        <v>0</v>
      </c>
      <c r="H79" s="679">
        <f>BUDGET!P725</f>
        <v>0</v>
      </c>
      <c r="I79" s="675">
        <f t="shared" si="5"/>
        <v>0</v>
      </c>
      <c r="J79" s="266">
        <f>E79*K$4</f>
        <v>0</v>
      </c>
      <c r="K79" s="273"/>
      <c r="L79" s="272"/>
    </row>
    <row r="80" spans="1:23" ht="15.75" customHeight="1">
      <c r="A80" s="270" t="s">
        <v>95</v>
      </c>
      <c r="B80" s="336" t="s">
        <v>250</v>
      </c>
      <c r="D80" s="271"/>
      <c r="E80" s="273">
        <f>BUDGET!M730</f>
        <v>0</v>
      </c>
      <c r="F80" s="664">
        <f>BUDGET!N730</f>
        <v>0</v>
      </c>
      <c r="G80" s="665">
        <f>BUDGET!O730</f>
        <v>0</v>
      </c>
      <c r="H80" s="679">
        <f>BUDGET!P730</f>
        <v>0</v>
      </c>
      <c r="I80" s="675">
        <f t="shared" si="5"/>
        <v>0</v>
      </c>
      <c r="J80" s="271">
        <f>D80*K$4</f>
        <v>0</v>
      </c>
      <c r="K80" s="273">
        <f>J79+J80</f>
        <v>0</v>
      </c>
      <c r="L80" s="272"/>
    </row>
    <row r="81" spans="1:13" ht="15.75" customHeight="1">
      <c r="A81" s="270" t="s">
        <v>1149</v>
      </c>
      <c r="B81" s="20" t="s">
        <v>902</v>
      </c>
      <c r="D81" s="266"/>
      <c r="E81" s="273">
        <f>BUDGET!M750</f>
        <v>0</v>
      </c>
      <c r="F81" s="664">
        <f>BUDGET!N750</f>
        <v>0</v>
      </c>
      <c r="G81" s="665">
        <f>BUDGET!O750</f>
        <v>0</v>
      </c>
      <c r="H81" s="679">
        <f>BUDGET!P750</f>
        <v>0</v>
      </c>
      <c r="I81" s="675">
        <f t="shared" si="5"/>
        <v>0</v>
      </c>
      <c r="J81" s="266"/>
      <c r="K81" s="273">
        <f>E81*K$4</f>
        <v>0</v>
      </c>
      <c r="L81" s="272"/>
    </row>
    <row r="82" spans="1:13" ht="15.75" customHeight="1">
      <c r="A82" s="270" t="s">
        <v>379</v>
      </c>
      <c r="B82" s="243" t="s">
        <v>68</v>
      </c>
      <c r="D82" s="266"/>
      <c r="E82" s="273">
        <f>BUDGET!M785</f>
        <v>0</v>
      </c>
      <c r="F82" s="664">
        <f>BUDGET!N785</f>
        <v>0</v>
      </c>
      <c r="G82" s="665">
        <f>BUDGET!O785</f>
        <v>0</v>
      </c>
      <c r="H82" s="679">
        <f>BUDGET!P785</f>
        <v>0</v>
      </c>
      <c r="I82" s="675">
        <f t="shared" si="5"/>
        <v>0</v>
      </c>
      <c r="J82" s="266"/>
      <c r="K82" s="273"/>
      <c r="L82" s="272"/>
    </row>
    <row r="83" spans="1:13" ht="15.75" customHeight="1">
      <c r="A83" s="270" t="s">
        <v>697</v>
      </c>
      <c r="B83" s="243" t="s">
        <v>1133</v>
      </c>
      <c r="E83" s="709">
        <f>BUDGET!M793</f>
        <v>0</v>
      </c>
      <c r="F83" s="664">
        <f>BUDGET!N793</f>
        <v>0</v>
      </c>
      <c r="G83" s="665">
        <f>BUDGET!O793</f>
        <v>0</v>
      </c>
      <c r="H83" s="679">
        <f>BUDGET!P793</f>
        <v>0</v>
      </c>
      <c r="I83" s="675">
        <f t="shared" si="5"/>
        <v>0</v>
      </c>
      <c r="J83" s="266">
        <f>E83*K$4</f>
        <v>0</v>
      </c>
      <c r="K83" s="273"/>
      <c r="L83" s="272"/>
    </row>
    <row r="84" spans="1:13" ht="15.75" customHeight="1">
      <c r="A84" s="270" t="s">
        <v>698</v>
      </c>
      <c r="B84" s="243" t="s">
        <v>242</v>
      </c>
      <c r="E84" s="710">
        <f>BUDGET!M805</f>
        <v>0</v>
      </c>
      <c r="F84" s="664">
        <f>BUDGET!N805</f>
        <v>0</v>
      </c>
      <c r="G84" s="665">
        <f>BUDGET!O805</f>
        <v>0</v>
      </c>
      <c r="H84" s="679">
        <f>BUDGET!P805</f>
        <v>0</v>
      </c>
      <c r="I84" s="675">
        <f t="shared" si="5"/>
        <v>0</v>
      </c>
      <c r="J84" s="271">
        <f>E84*K$4</f>
        <v>0</v>
      </c>
      <c r="K84" s="273">
        <f>J83+J84</f>
        <v>0</v>
      </c>
      <c r="L84" s="272"/>
    </row>
    <row r="85" spans="1:13" s="98" customFormat="1" ht="25.5" customHeight="1">
      <c r="A85" s="593"/>
      <c r="B85" s="576" t="s">
        <v>217</v>
      </c>
      <c r="C85" s="577"/>
      <c r="D85" s="578"/>
      <c r="E85" s="462">
        <f>SUM(E76:E84)</f>
        <v>0</v>
      </c>
      <c r="F85" s="594">
        <f>SUM(F76:F84)</f>
        <v>0</v>
      </c>
      <c r="G85" s="595">
        <f>SUM(G76:G84)</f>
        <v>0</v>
      </c>
      <c r="H85" s="684">
        <f>SUM(H76:H84)</f>
        <v>0</v>
      </c>
      <c r="I85" s="719">
        <f t="shared" si="5"/>
        <v>0</v>
      </c>
      <c r="J85" s="722"/>
      <c r="K85" s="456">
        <f>SUM(K76:K84)</f>
        <v>0</v>
      </c>
      <c r="L85" s="450">
        <f>BUDGET!M807</f>
        <v>0</v>
      </c>
      <c r="M85" s="451"/>
    </row>
    <row r="86" spans="1:13" ht="17.25" customHeight="1">
      <c r="A86" s="270"/>
      <c r="B86" s="275"/>
      <c r="D86" s="266"/>
      <c r="E86" s="273"/>
      <c r="F86" s="664"/>
      <c r="G86" s="665"/>
      <c r="H86" s="679"/>
      <c r="I86" s="723">
        <f t="shared" si="5"/>
        <v>0</v>
      </c>
      <c r="J86" s="573"/>
      <c r="K86" s="447"/>
      <c r="L86" s="274"/>
    </row>
    <row r="87" spans="1:13" s="98" customFormat="1" ht="25.5" customHeight="1">
      <c r="A87" s="581"/>
      <c r="B87" s="582" t="s">
        <v>561</v>
      </c>
      <c r="C87" s="583"/>
      <c r="D87" s="584"/>
      <c r="E87" s="729">
        <f>E73+E85</f>
        <v>0</v>
      </c>
      <c r="F87" s="580">
        <f>F73+F85</f>
        <v>0</v>
      </c>
      <c r="G87" s="580">
        <f>G73+G85</f>
        <v>0</v>
      </c>
      <c r="H87" s="685">
        <f>H73+H85</f>
        <v>0</v>
      </c>
      <c r="I87" s="713">
        <f t="shared" si="5"/>
        <v>0</v>
      </c>
      <c r="J87" s="722"/>
      <c r="K87" s="456">
        <f>K73+K85</f>
        <v>0</v>
      </c>
      <c r="L87" s="450">
        <f>BUDGET!M809</f>
        <v>0</v>
      </c>
      <c r="M87" s="451"/>
    </row>
    <row r="88" spans="1:13" ht="22.5" customHeight="1">
      <c r="A88" s="277" t="s">
        <v>562</v>
      </c>
      <c r="B88" s="278"/>
      <c r="D88" s="266"/>
      <c r="E88" s="273"/>
      <c r="F88" s="664"/>
      <c r="G88" s="665"/>
      <c r="H88" s="679"/>
      <c r="I88" s="675">
        <f t="shared" si="5"/>
        <v>0</v>
      </c>
      <c r="J88" s="266"/>
      <c r="K88" s="268"/>
      <c r="L88" s="272"/>
    </row>
    <row r="89" spans="1:13" ht="15.75" customHeight="1">
      <c r="A89" s="270" t="s">
        <v>563</v>
      </c>
      <c r="B89" s="243" t="s">
        <v>699</v>
      </c>
      <c r="D89" s="266"/>
      <c r="E89" s="273"/>
      <c r="F89" s="664"/>
      <c r="G89" s="665"/>
      <c r="H89" s="679"/>
      <c r="I89" s="675">
        <f t="shared" si="5"/>
        <v>0</v>
      </c>
      <c r="J89" s="266"/>
      <c r="K89" s="273">
        <f>E89*K$4</f>
        <v>0</v>
      </c>
      <c r="L89" s="272"/>
    </row>
    <row r="90" spans="1:13" ht="15.75" customHeight="1">
      <c r="A90" s="270"/>
      <c r="B90" s="655" t="s">
        <v>1218</v>
      </c>
      <c r="D90" s="171">
        <f>BUDGET!L813+BUDGET!L814+BUDGET!L815+BUDGET!L816</f>
        <v>0</v>
      </c>
      <c r="F90" s="664">
        <f>BUDGET!N813+BUDGET!O813+BUDGET!N814+BUDGET!O814+BUDGET!N815+BUDGET!O815+BUDGET!N816+BUDGET!O816</f>
        <v>0</v>
      </c>
      <c r="G90" s="665"/>
      <c r="H90" s="679">
        <f>BUDGET!P813+BUDGET!P814+BUDGET!P815+BUDGET!P816</f>
        <v>0</v>
      </c>
      <c r="I90" s="675">
        <f t="shared" si="5"/>
        <v>0</v>
      </c>
      <c r="J90" s="266"/>
      <c r="K90" s="273"/>
      <c r="L90" s="272"/>
    </row>
    <row r="91" spans="1:13" ht="15.75" customHeight="1">
      <c r="A91" s="270"/>
      <c r="B91" s="656" t="s">
        <v>1235</v>
      </c>
      <c r="D91" s="171">
        <f>BUDGET!L818+BUDGET!L819</f>
        <v>0</v>
      </c>
      <c r="F91" s="664">
        <f>BUDGET!N818+BUDGET!O818+BUDGET!N819+BUDGET!O819</f>
        <v>0</v>
      </c>
      <c r="G91" s="665"/>
      <c r="H91" s="679">
        <f>BUDGET!P818+BUDGET!P819</f>
        <v>0</v>
      </c>
      <c r="I91" s="675">
        <f t="shared" si="5"/>
        <v>0</v>
      </c>
      <c r="J91" s="266"/>
      <c r="K91" s="273"/>
      <c r="L91" s="272"/>
    </row>
    <row r="92" spans="1:13" ht="15.75" customHeight="1">
      <c r="A92" s="270"/>
      <c r="B92" s="656" t="s">
        <v>1236</v>
      </c>
      <c r="D92" s="171">
        <f>BUDGET!L821</f>
        <v>0</v>
      </c>
      <c r="F92" s="664">
        <f>BUDGET!N821+BUDGET!O821</f>
        <v>0</v>
      </c>
      <c r="G92" s="665"/>
      <c r="H92" s="679">
        <f>BUDGET!P821</f>
        <v>0</v>
      </c>
      <c r="I92" s="675">
        <f t="shared" si="5"/>
        <v>0</v>
      </c>
      <c r="J92" s="266"/>
      <c r="K92" s="273"/>
      <c r="L92" s="272"/>
    </row>
    <row r="93" spans="1:13" ht="15.75" customHeight="1">
      <c r="A93" s="657" t="s">
        <v>642</v>
      </c>
      <c r="B93" s="656" t="s">
        <v>1239</v>
      </c>
      <c r="D93" s="171">
        <f>BUDGET!L823</f>
        <v>0</v>
      </c>
      <c r="F93" s="664">
        <f>BUDGET!N823+BUDGET!O823</f>
        <v>0</v>
      </c>
      <c r="G93" s="665"/>
      <c r="H93" s="679">
        <f>BUDGET!P823</f>
        <v>0</v>
      </c>
      <c r="I93" s="675">
        <f t="shared" si="5"/>
        <v>0</v>
      </c>
      <c r="J93" s="266"/>
      <c r="K93" s="273"/>
      <c r="L93" s="272"/>
    </row>
    <row r="94" spans="1:13" ht="15.75" customHeight="1">
      <c r="A94" s="270"/>
      <c r="B94" s="656" t="s">
        <v>1219</v>
      </c>
      <c r="D94" s="171">
        <f>BUDGET!L825</f>
        <v>0</v>
      </c>
      <c r="F94" s="664">
        <f>BUDGET!N825+BUDGET!O825</f>
        <v>0</v>
      </c>
      <c r="G94" s="665"/>
      <c r="H94" s="679">
        <f>BUDGET!P825</f>
        <v>0</v>
      </c>
      <c r="I94" s="675">
        <f t="shared" si="5"/>
        <v>0</v>
      </c>
      <c r="J94" s="266"/>
      <c r="K94" s="273"/>
      <c r="L94" s="272"/>
    </row>
    <row r="95" spans="1:13" ht="15.75" customHeight="1">
      <c r="A95" s="270"/>
      <c r="B95" s="656" t="s">
        <v>1220</v>
      </c>
      <c r="D95" s="171">
        <f>BUDGET!L826</f>
        <v>0</v>
      </c>
      <c r="F95" s="664">
        <f>BUDGET!N826+BUDGET!O826</f>
        <v>0</v>
      </c>
      <c r="G95" s="665"/>
      <c r="H95" s="679">
        <f>BUDGET!P826</f>
        <v>0</v>
      </c>
      <c r="I95" s="675">
        <f t="shared" si="5"/>
        <v>0</v>
      </c>
      <c r="J95" s="266"/>
      <c r="K95" s="273"/>
      <c r="L95" s="272"/>
    </row>
    <row r="96" spans="1:13" ht="15.75" customHeight="1">
      <c r="A96" s="270"/>
      <c r="B96" s="656" t="s">
        <v>1237</v>
      </c>
      <c r="D96" s="171">
        <f>BUDGET!L827</f>
        <v>0</v>
      </c>
      <c r="F96" s="664">
        <f>BUDGET!N827+BUDGET!O827</f>
        <v>0</v>
      </c>
      <c r="G96" s="665"/>
      <c r="H96" s="679">
        <f>BUDGET!P827</f>
        <v>0</v>
      </c>
      <c r="I96" s="675">
        <f t="shared" si="5"/>
        <v>0</v>
      </c>
      <c r="J96" s="266"/>
      <c r="K96" s="273"/>
      <c r="L96" s="272"/>
    </row>
    <row r="97" spans="1:13" ht="15.75" customHeight="1">
      <c r="A97" s="270"/>
      <c r="B97" s="656" t="s">
        <v>1238</v>
      </c>
      <c r="D97" s="171">
        <f>BUDGET!L828</f>
        <v>0</v>
      </c>
      <c r="F97" s="664">
        <f>BUDGET!N828+BUDGET!O828</f>
        <v>0</v>
      </c>
      <c r="G97" s="665"/>
      <c r="H97" s="679">
        <f>BUDGET!P828</f>
        <v>0</v>
      </c>
      <c r="I97" s="675">
        <f t="shared" si="5"/>
        <v>0</v>
      </c>
      <c r="J97" s="266"/>
      <c r="K97" s="273"/>
      <c r="L97" s="272"/>
    </row>
    <row r="98" spans="1:13" ht="15.75" customHeight="1">
      <c r="A98" s="270"/>
      <c r="B98" s="656" t="s">
        <v>1222</v>
      </c>
      <c r="D98" s="171">
        <f>BUDGET!L831+BUDGET!L832</f>
        <v>0</v>
      </c>
      <c r="F98" s="664">
        <f>BUDGET!N831+BUDGET!O831+BUDGET!N832+BUDGET!O832</f>
        <v>0</v>
      </c>
      <c r="G98" s="665"/>
      <c r="H98" s="679">
        <f>BUDGET!P831+BUDGET!P832</f>
        <v>0</v>
      </c>
      <c r="I98" s="675">
        <f t="shared" si="5"/>
        <v>0</v>
      </c>
      <c r="J98" s="266"/>
      <c r="K98" s="273"/>
      <c r="L98" s="272"/>
    </row>
    <row r="99" spans="1:13" ht="15.75" customHeight="1">
      <c r="A99" s="270"/>
      <c r="B99" s="656" t="s">
        <v>1221</v>
      </c>
      <c r="D99" s="711">
        <f>BUDGET!L833</f>
        <v>0</v>
      </c>
      <c r="E99" s="707">
        <f>SUM(D90:D99)</f>
        <v>0</v>
      </c>
      <c r="F99" s="664">
        <f>BUDGET!N833+BUDGET!O833</f>
        <v>0</v>
      </c>
      <c r="G99" s="665"/>
      <c r="H99" s="679">
        <f>BUDGET!P833</f>
        <v>0</v>
      </c>
      <c r="I99" s="675">
        <f t="shared" si="5"/>
        <v>0</v>
      </c>
      <c r="J99" s="266"/>
      <c r="K99" s="273"/>
      <c r="L99" s="272"/>
    </row>
    <row r="100" spans="1:13" ht="15.75" customHeight="1">
      <c r="A100" s="270" t="s">
        <v>564</v>
      </c>
      <c r="B100" s="243" t="s">
        <v>708</v>
      </c>
      <c r="D100" s="266"/>
      <c r="E100" s="273">
        <f>BUDGET!M838</f>
        <v>0</v>
      </c>
      <c r="F100" s="664">
        <f>BUDGET!N838</f>
        <v>0</v>
      </c>
      <c r="G100" s="665">
        <f>BUDGET!O838</f>
        <v>0</v>
      </c>
      <c r="H100" s="679">
        <f>BUDGET!P838</f>
        <v>0</v>
      </c>
      <c r="I100" s="675">
        <f t="shared" si="5"/>
        <v>0</v>
      </c>
      <c r="J100" s="266"/>
      <c r="K100" s="273">
        <f>E100*K$4</f>
        <v>0</v>
      </c>
      <c r="L100" s="272"/>
    </row>
    <row r="101" spans="1:13" s="98" customFormat="1" ht="25.5" customHeight="1">
      <c r="A101" s="581"/>
      <c r="B101" s="582" t="s">
        <v>298</v>
      </c>
      <c r="C101" s="583"/>
      <c r="D101" s="584"/>
      <c r="E101" s="729">
        <f>SUM(E99+E100)</f>
        <v>0</v>
      </c>
      <c r="F101" s="587">
        <f>SUM(F89:F100)</f>
        <v>0</v>
      </c>
      <c r="G101" s="587">
        <f>SUM(G89:G100)</f>
        <v>0</v>
      </c>
      <c r="H101" s="681">
        <f>SUM(H89:H100)</f>
        <v>0</v>
      </c>
      <c r="I101" s="713">
        <f t="shared" si="5"/>
        <v>0</v>
      </c>
      <c r="J101" s="722"/>
      <c r="K101" s="456">
        <f>SUM(K89:K100)</f>
        <v>0</v>
      </c>
      <c r="L101" s="450">
        <f>BUDGET!M840</f>
        <v>0</v>
      </c>
      <c r="M101" s="451"/>
    </row>
    <row r="102" spans="1:13" ht="18" customHeight="1">
      <c r="A102" s="270"/>
      <c r="B102" s="278"/>
      <c r="C102" s="314"/>
      <c r="D102" s="266"/>
      <c r="E102" s="273"/>
      <c r="F102" s="664"/>
      <c r="G102" s="665"/>
      <c r="H102" s="679"/>
      <c r="I102" s="723">
        <f t="shared" si="5"/>
        <v>0</v>
      </c>
      <c r="J102" s="573"/>
      <c r="K102" s="447"/>
      <c r="L102" s="274"/>
    </row>
    <row r="103" spans="1:13" s="98" customFormat="1" ht="25.5" customHeight="1">
      <c r="A103" s="596" t="s">
        <v>1154</v>
      </c>
      <c r="B103" s="597"/>
      <c r="C103" s="597"/>
      <c r="D103" s="574"/>
      <c r="E103" s="574">
        <f>E101+E87+E11</f>
        <v>0</v>
      </c>
      <c r="F103" s="574">
        <f>F101+F87+F11</f>
        <v>0</v>
      </c>
      <c r="G103" s="574">
        <f>G101+G87+G11</f>
        <v>0</v>
      </c>
      <c r="H103" s="686">
        <f>H101+H87+H11</f>
        <v>0</v>
      </c>
      <c r="I103" s="725">
        <f t="shared" si="5"/>
        <v>0</v>
      </c>
      <c r="J103" s="456"/>
      <c r="K103" s="456">
        <f>K101+K87+K11</f>
        <v>0</v>
      </c>
      <c r="L103" s="450">
        <f>BUDGET!M842</f>
        <v>0</v>
      </c>
      <c r="M103" s="451"/>
    </row>
    <row r="104" spans="1:13" ht="15.75" customHeight="1">
      <c r="A104" s="270"/>
      <c r="B104" s="265" t="s">
        <v>5</v>
      </c>
      <c r="D104" s="266"/>
      <c r="E104" s="273">
        <f>BUDGET!L844</f>
        <v>0</v>
      </c>
      <c r="F104" s="448">
        <f>BUDGET!N844</f>
        <v>0</v>
      </c>
      <c r="G104" s="449">
        <f>BUDGET!O844</f>
        <v>0</v>
      </c>
      <c r="H104" s="679">
        <f>BUDGET!P844</f>
        <v>0</v>
      </c>
      <c r="I104" s="723">
        <f t="shared" si="5"/>
        <v>0</v>
      </c>
      <c r="J104" s="573"/>
      <c r="K104" s="447">
        <f>E104*K$4</f>
        <v>0</v>
      </c>
      <c r="L104" s="272"/>
    </row>
    <row r="105" spans="1:13" ht="15.75" customHeight="1">
      <c r="A105" s="270"/>
      <c r="B105" s="265" t="s">
        <v>565</v>
      </c>
      <c r="D105" s="266"/>
      <c r="E105" s="273">
        <f>BUDGET!L846</f>
        <v>0</v>
      </c>
      <c r="F105" s="448">
        <f>BUDGET!N846</f>
        <v>0</v>
      </c>
      <c r="G105" s="449">
        <f>BUDGET!O846</f>
        <v>0</v>
      </c>
      <c r="H105" s="679">
        <f>BUDGET!P846</f>
        <v>0</v>
      </c>
      <c r="I105" s="723">
        <f t="shared" si="5"/>
        <v>0</v>
      </c>
      <c r="J105" s="573"/>
      <c r="K105" s="447">
        <f>E105*K$4</f>
        <v>0</v>
      </c>
      <c r="L105" s="272"/>
    </row>
    <row r="106" spans="1:13" ht="15.75" customHeight="1">
      <c r="A106" s="270"/>
      <c r="B106" s="265" t="s">
        <v>173</v>
      </c>
      <c r="D106" s="266"/>
      <c r="E106" s="273">
        <f>BUDGET!M849+BUDGET!M850</f>
        <v>0</v>
      </c>
      <c r="F106" s="448">
        <f>BUDGET!N849+BUDGET!N850</f>
        <v>0</v>
      </c>
      <c r="G106" s="449">
        <f>BUDGET!O849+BUDGET!O850</f>
        <v>0</v>
      </c>
      <c r="H106" s="679">
        <f>BUDGET!P849+BUDGET!P850</f>
        <v>0</v>
      </c>
      <c r="I106" s="723">
        <f>SUM(F106+G106+H106)</f>
        <v>0</v>
      </c>
      <c r="J106" s="573"/>
      <c r="K106" s="447">
        <f>E106*K$4</f>
        <v>0</v>
      </c>
      <c r="L106" s="272"/>
    </row>
    <row r="107" spans="1:13" ht="15.75" customHeight="1">
      <c r="A107" s="270"/>
      <c r="B107" s="265" t="s">
        <v>700</v>
      </c>
      <c r="D107" s="266"/>
      <c r="E107" s="273">
        <f>BUDGET!M851</f>
        <v>0</v>
      </c>
      <c r="F107" s="448">
        <f>BUDGET!N851</f>
        <v>0</v>
      </c>
      <c r="G107" s="449">
        <f>BUDGET!O851</f>
        <v>0</v>
      </c>
      <c r="H107" s="679">
        <f>BUDGET!P851</f>
        <v>0</v>
      </c>
      <c r="I107" s="723">
        <f t="shared" si="5"/>
        <v>0</v>
      </c>
      <c r="J107" s="573"/>
      <c r="K107" s="447">
        <f>E107*K$4</f>
        <v>0</v>
      </c>
      <c r="L107" s="272"/>
    </row>
    <row r="108" spans="1:13" ht="15.75" customHeight="1" thickBot="1">
      <c r="A108" s="265"/>
      <c r="B108" s="265" t="s">
        <v>172</v>
      </c>
      <c r="D108" s="266"/>
      <c r="E108" s="273">
        <f>BUDGET!M852</f>
        <v>0</v>
      </c>
      <c r="F108" s="448">
        <f>BUDGET!N852</f>
        <v>0</v>
      </c>
      <c r="G108" s="449">
        <f>BUDGET!O852</f>
        <v>0</v>
      </c>
      <c r="H108" s="679">
        <f>BUDGET!P852</f>
        <v>0</v>
      </c>
      <c r="I108" s="675">
        <f t="shared" si="5"/>
        <v>0</v>
      </c>
      <c r="J108" s="573"/>
      <c r="K108" s="447">
        <f>E108*K$4</f>
        <v>0</v>
      </c>
      <c r="L108" s="272"/>
    </row>
    <row r="109" spans="1:13" s="486" customFormat="1" ht="24" customHeight="1" thickBot="1">
      <c r="A109" s="598" t="s">
        <v>306</v>
      </c>
      <c r="B109" s="599"/>
      <c r="C109" s="600"/>
      <c r="D109" s="601"/>
      <c r="E109" s="730">
        <f>E103+SUM(E104:E108)</f>
        <v>0</v>
      </c>
      <c r="F109" s="602">
        <f>SUM(F103+F104+F105+F107+F106+F108)</f>
        <v>0</v>
      </c>
      <c r="G109" s="602">
        <f>SUM(G103+G104+G105+G107+G106+G108)</f>
        <v>0</v>
      </c>
      <c r="H109" s="687">
        <f>SUM(H103+H104+H105+H107+H106+H108)</f>
        <v>0</v>
      </c>
      <c r="I109" s="603">
        <f t="shared" si="5"/>
        <v>0</v>
      </c>
      <c r="J109" s="724"/>
      <c r="K109" s="724">
        <f>SUM(K103:K108)</f>
        <v>0</v>
      </c>
      <c r="L109" s="539">
        <f>BUDGET!M854</f>
        <v>0</v>
      </c>
      <c r="M109" s="540"/>
    </row>
    <row r="110" spans="1:13" ht="24" customHeight="1" thickBot="1">
      <c r="A110" s="275"/>
      <c r="B110" s="265"/>
      <c r="C110" s="265"/>
      <c r="D110" s="268"/>
      <c r="E110" s="726"/>
      <c r="F110" s="650" t="s">
        <v>1203</v>
      </c>
      <c r="G110" s="650"/>
      <c r="H110" s="651">
        <f>F109+G109+H109</f>
        <v>0</v>
      </c>
      <c r="I110" s="455"/>
      <c r="J110"/>
      <c r="K110"/>
      <c r="L110"/>
    </row>
    <row r="111" spans="1:13" ht="24" customHeight="1">
      <c r="D111" s="266"/>
      <c r="E111" s="727"/>
      <c r="F111" s="17" t="s">
        <v>1190</v>
      </c>
      <c r="G111" s="11"/>
      <c r="H111" s="7" t="b">
        <f>E109=F109+G109+H109</f>
        <v>1</v>
      </c>
      <c r="I111" s="455"/>
      <c r="J111"/>
      <c r="K111"/>
      <c r="L111"/>
    </row>
    <row r="112" spans="1:13">
      <c r="A112" s="270"/>
      <c r="B112" s="265"/>
      <c r="D112" s="266"/>
      <c r="E112" s="273"/>
      <c r="F112" s="273"/>
      <c r="G112" s="273"/>
      <c r="H112" s="273"/>
      <c r="I112" s="453"/>
      <c r="J112" s="273"/>
      <c r="K112" s="273"/>
    </row>
    <row r="113" spans="5:5">
      <c r="E113" s="278"/>
    </row>
    <row r="114" spans="5:5">
      <c r="E114" s="278"/>
    </row>
    <row r="115" spans="5:5">
      <c r="E115" s="278"/>
    </row>
    <row r="116" spans="5:5">
      <c r="E116" s="278"/>
    </row>
    <row r="117" spans="5:5">
      <c r="E117" s="278"/>
    </row>
    <row r="118" spans="5:5">
      <c r="E118" s="278"/>
    </row>
    <row r="119" spans="5:5">
      <c r="E119" s="278"/>
    </row>
    <row r="120" spans="5:5">
      <c r="E120" s="278"/>
    </row>
    <row r="121" spans="5:5">
      <c r="E121" s="278"/>
    </row>
    <row r="122" spans="5:5">
      <c r="E122" s="278"/>
    </row>
    <row r="123" spans="5:5">
      <c r="E123" s="278"/>
    </row>
    <row r="124" spans="5:5">
      <c r="E124" s="278"/>
    </row>
    <row r="125" spans="5:5">
      <c r="E125" s="278"/>
    </row>
    <row r="126" spans="5:5">
      <c r="E126" s="278"/>
    </row>
    <row r="127" spans="5:5">
      <c r="E127" s="278"/>
    </row>
    <row r="128" spans="5:5">
      <c r="E128" s="278"/>
    </row>
    <row r="129" spans="5:5">
      <c r="E129" s="278"/>
    </row>
    <row r="130" spans="5:5">
      <c r="E130" s="278"/>
    </row>
    <row r="131" spans="5:5">
      <c r="E131" s="278"/>
    </row>
    <row r="132" spans="5:5">
      <c r="E132" s="278"/>
    </row>
    <row r="133" spans="5:5">
      <c r="E133" s="278"/>
    </row>
    <row r="134" spans="5:5">
      <c r="E134" s="278"/>
    </row>
    <row r="135" spans="5:5">
      <c r="E135" s="278"/>
    </row>
    <row r="136" spans="5:5">
      <c r="E136" s="278"/>
    </row>
    <row r="137" spans="5:5">
      <c r="E137" s="278"/>
    </row>
    <row r="138" spans="5:5">
      <c r="E138" s="278"/>
    </row>
    <row r="139" spans="5:5">
      <c r="E139" s="278"/>
    </row>
    <row r="140" spans="5:5">
      <c r="E140" s="278"/>
    </row>
    <row r="141" spans="5:5">
      <c r="E141" s="278"/>
    </row>
    <row r="142" spans="5:5">
      <c r="E142" s="278"/>
    </row>
    <row r="143" spans="5:5">
      <c r="E143" s="278"/>
    </row>
    <row r="144" spans="5:5">
      <c r="E144" s="278"/>
    </row>
    <row r="145" spans="5:5">
      <c r="E145" s="278"/>
    </row>
    <row r="146" spans="5:5">
      <c r="E146" s="278"/>
    </row>
    <row r="147" spans="5:5">
      <c r="E147" s="278"/>
    </row>
    <row r="148" spans="5:5">
      <c r="E148" s="278"/>
    </row>
    <row r="149" spans="5:5">
      <c r="E149" s="278"/>
    </row>
    <row r="150" spans="5:5">
      <c r="E150" s="278"/>
    </row>
    <row r="151" spans="5:5">
      <c r="E151" s="278"/>
    </row>
    <row r="152" spans="5:5">
      <c r="E152" s="278"/>
    </row>
    <row r="153" spans="5:5">
      <c r="E153" s="278"/>
    </row>
    <row r="154" spans="5:5">
      <c r="E154" s="278"/>
    </row>
    <row r="155" spans="5:5">
      <c r="E155" s="278"/>
    </row>
    <row r="156" spans="5:5">
      <c r="E156" s="278"/>
    </row>
    <row r="157" spans="5:5">
      <c r="E157" s="278"/>
    </row>
    <row r="158" spans="5:5">
      <c r="E158" s="278"/>
    </row>
    <row r="159" spans="5:5">
      <c r="E159" s="278"/>
    </row>
    <row r="160" spans="5:5">
      <c r="E160" s="278"/>
    </row>
    <row r="161" spans="5:5">
      <c r="E161" s="278"/>
    </row>
    <row r="162" spans="5:5">
      <c r="E162" s="278"/>
    </row>
    <row r="163" spans="5:5">
      <c r="E163" s="278"/>
    </row>
    <row r="164" spans="5:5">
      <c r="E164" s="278"/>
    </row>
    <row r="165" spans="5:5">
      <c r="E165" s="278"/>
    </row>
    <row r="166" spans="5:5">
      <c r="E166" s="278"/>
    </row>
    <row r="167" spans="5:5">
      <c r="E167" s="278"/>
    </row>
    <row r="168" spans="5:5">
      <c r="E168" s="278"/>
    </row>
    <row r="169" spans="5:5">
      <c r="E169" s="278"/>
    </row>
    <row r="170" spans="5:5">
      <c r="E170" s="278"/>
    </row>
    <row r="171" spans="5:5">
      <c r="E171" s="278"/>
    </row>
    <row r="172" spans="5:5">
      <c r="E172" s="278"/>
    </row>
    <row r="173" spans="5:5">
      <c r="E173" s="278"/>
    </row>
    <row r="174" spans="5:5">
      <c r="E174" s="278"/>
    </row>
    <row r="175" spans="5:5">
      <c r="E175" s="278"/>
    </row>
    <row r="176" spans="5:5">
      <c r="E176" s="278"/>
    </row>
    <row r="177" spans="5:5">
      <c r="E177" s="278"/>
    </row>
    <row r="178" spans="5:5">
      <c r="E178" s="278"/>
    </row>
    <row r="179" spans="5:5">
      <c r="E179" s="278"/>
    </row>
    <row r="180" spans="5:5">
      <c r="E180" s="278"/>
    </row>
    <row r="181" spans="5:5">
      <c r="E181" s="278"/>
    </row>
    <row r="182" spans="5:5">
      <c r="E182" s="278"/>
    </row>
    <row r="183" spans="5:5">
      <c r="E183" s="278"/>
    </row>
    <row r="184" spans="5:5">
      <c r="E184" s="278"/>
    </row>
    <row r="185" spans="5:5">
      <c r="E185" s="278"/>
    </row>
    <row r="186" spans="5:5">
      <c r="E186" s="278"/>
    </row>
    <row r="187" spans="5:5">
      <c r="E187" s="278"/>
    </row>
    <row r="188" spans="5:5">
      <c r="E188" s="278"/>
    </row>
    <row r="189" spans="5:5">
      <c r="E189" s="278"/>
    </row>
    <row r="190" spans="5:5">
      <c r="E190" s="278"/>
    </row>
    <row r="191" spans="5:5">
      <c r="E191" s="278"/>
    </row>
    <row r="192" spans="5:5">
      <c r="E192" s="278"/>
    </row>
    <row r="193" spans="5:5">
      <c r="E193" s="278"/>
    </row>
    <row r="194" spans="5:5">
      <c r="E194" s="278"/>
    </row>
    <row r="195" spans="5:5">
      <c r="E195" s="278"/>
    </row>
    <row r="196" spans="5:5">
      <c r="E196" s="278"/>
    </row>
    <row r="197" spans="5:5">
      <c r="E197" s="278"/>
    </row>
    <row r="198" spans="5:5">
      <c r="E198" s="278"/>
    </row>
    <row r="199" spans="5:5">
      <c r="E199" s="278"/>
    </row>
    <row r="200" spans="5:5">
      <c r="E200" s="278"/>
    </row>
    <row r="201" spans="5:5">
      <c r="E201" s="278"/>
    </row>
    <row r="202" spans="5:5">
      <c r="E202" s="278"/>
    </row>
    <row r="203" spans="5:5">
      <c r="E203" s="278"/>
    </row>
    <row r="204" spans="5:5">
      <c r="E204" s="278"/>
    </row>
    <row r="205" spans="5:5">
      <c r="E205" s="278"/>
    </row>
    <row r="206" spans="5:5">
      <c r="E206" s="278"/>
    </row>
    <row r="207" spans="5:5">
      <c r="E207" s="278"/>
    </row>
    <row r="208" spans="5:5">
      <c r="E208" s="278"/>
    </row>
    <row r="209" spans="5:5">
      <c r="E209" s="278"/>
    </row>
    <row r="210" spans="5:5">
      <c r="E210" s="278"/>
    </row>
    <row r="211" spans="5:5">
      <c r="E211" s="278"/>
    </row>
    <row r="212" spans="5:5">
      <c r="E212" s="278"/>
    </row>
    <row r="213" spans="5:5">
      <c r="E213" s="278"/>
    </row>
    <row r="214" spans="5:5">
      <c r="E214" s="278"/>
    </row>
    <row r="215" spans="5:5">
      <c r="E215" s="278"/>
    </row>
    <row r="216" spans="5:5">
      <c r="E216" s="278"/>
    </row>
    <row r="217" spans="5:5">
      <c r="E217" s="278"/>
    </row>
    <row r="218" spans="5:5">
      <c r="E218" s="278"/>
    </row>
    <row r="219" spans="5:5">
      <c r="E219" s="278"/>
    </row>
    <row r="220" spans="5:5">
      <c r="E220" s="278"/>
    </row>
    <row r="221" spans="5:5">
      <c r="E221" s="278"/>
    </row>
    <row r="222" spans="5:5">
      <c r="E222" s="278"/>
    </row>
    <row r="223" spans="5:5">
      <c r="E223" s="278"/>
    </row>
    <row r="224" spans="5:5">
      <c r="E224" s="278"/>
    </row>
    <row r="225" spans="5:5">
      <c r="E225" s="278"/>
    </row>
    <row r="226" spans="5:5">
      <c r="E226" s="278"/>
    </row>
    <row r="227" spans="5:5">
      <c r="E227" s="278"/>
    </row>
    <row r="228" spans="5:5">
      <c r="E228" s="278"/>
    </row>
    <row r="229" spans="5:5">
      <c r="E229" s="278"/>
    </row>
    <row r="230" spans="5:5">
      <c r="E230" s="278"/>
    </row>
    <row r="231" spans="5:5">
      <c r="E231" s="278"/>
    </row>
    <row r="232" spans="5:5">
      <c r="E232" s="278"/>
    </row>
    <row r="233" spans="5:5">
      <c r="E233" s="278"/>
    </row>
    <row r="234" spans="5:5">
      <c r="E234" s="278"/>
    </row>
    <row r="235" spans="5:5">
      <c r="E235" s="278"/>
    </row>
    <row r="236" spans="5:5">
      <c r="E236" s="278"/>
    </row>
    <row r="237" spans="5:5">
      <c r="E237" s="278"/>
    </row>
    <row r="238" spans="5:5">
      <c r="E238" s="278"/>
    </row>
    <row r="239" spans="5:5">
      <c r="E239" s="278"/>
    </row>
    <row r="240" spans="5:5">
      <c r="E240" s="278"/>
    </row>
    <row r="241" spans="5:5">
      <c r="E241" s="278"/>
    </row>
    <row r="242" spans="5:5">
      <c r="E242" s="278"/>
    </row>
    <row r="243" spans="5:5">
      <c r="E243" s="278"/>
    </row>
    <row r="244" spans="5:5">
      <c r="E244" s="278"/>
    </row>
    <row r="245" spans="5:5">
      <c r="E245" s="278"/>
    </row>
    <row r="246" spans="5:5">
      <c r="E246" s="278"/>
    </row>
    <row r="247" spans="5:5">
      <c r="E247" s="278"/>
    </row>
    <row r="248" spans="5:5">
      <c r="E248" s="278"/>
    </row>
    <row r="249" spans="5:5">
      <c r="E249" s="278"/>
    </row>
    <row r="250" spans="5:5">
      <c r="E250" s="278"/>
    </row>
    <row r="251" spans="5:5">
      <c r="E251" s="278"/>
    </row>
    <row r="252" spans="5:5">
      <c r="E252" s="278"/>
    </row>
    <row r="253" spans="5:5">
      <c r="E253" s="278"/>
    </row>
    <row r="254" spans="5:5">
      <c r="E254" s="278"/>
    </row>
    <row r="255" spans="5:5">
      <c r="E255" s="278"/>
    </row>
    <row r="256" spans="5:5">
      <c r="E256" s="278"/>
    </row>
    <row r="257" spans="5:5">
      <c r="E257" s="278"/>
    </row>
    <row r="258" spans="5:5">
      <c r="E258" s="278"/>
    </row>
    <row r="259" spans="5:5">
      <c r="E259" s="278"/>
    </row>
    <row r="260" spans="5:5">
      <c r="E260" s="278"/>
    </row>
    <row r="261" spans="5:5">
      <c r="E261" s="278"/>
    </row>
    <row r="262" spans="5:5">
      <c r="E262" s="278"/>
    </row>
    <row r="263" spans="5:5">
      <c r="E263" s="278"/>
    </row>
    <row r="264" spans="5:5">
      <c r="E264" s="278"/>
    </row>
    <row r="265" spans="5:5">
      <c r="E265" s="278"/>
    </row>
    <row r="266" spans="5:5">
      <c r="E266" s="278"/>
    </row>
    <row r="267" spans="5:5">
      <c r="E267" s="278"/>
    </row>
    <row r="268" spans="5:5">
      <c r="E268" s="278"/>
    </row>
    <row r="269" spans="5:5">
      <c r="E269" s="278"/>
    </row>
    <row r="270" spans="5:5">
      <c r="E270" s="278"/>
    </row>
    <row r="271" spans="5:5">
      <c r="E271" s="278"/>
    </row>
    <row r="272" spans="5:5">
      <c r="E272" s="278"/>
    </row>
    <row r="273" spans="5:5">
      <c r="E273" s="278"/>
    </row>
    <row r="274" spans="5:5">
      <c r="E274" s="278"/>
    </row>
    <row r="275" spans="5:5">
      <c r="E275" s="278"/>
    </row>
    <row r="276" spans="5:5">
      <c r="E276" s="278"/>
    </row>
    <row r="277" spans="5:5">
      <c r="E277" s="278"/>
    </row>
    <row r="278" spans="5:5">
      <c r="E278" s="278"/>
    </row>
    <row r="279" spans="5:5">
      <c r="E279" s="278"/>
    </row>
    <row r="280" spans="5:5">
      <c r="E280" s="278"/>
    </row>
    <row r="281" spans="5:5">
      <c r="E281" s="278"/>
    </row>
    <row r="282" spans="5:5">
      <c r="E282" s="278"/>
    </row>
    <row r="283" spans="5:5">
      <c r="E283" s="278"/>
    </row>
    <row r="284" spans="5:5">
      <c r="E284" s="278"/>
    </row>
    <row r="285" spans="5:5">
      <c r="E285" s="278"/>
    </row>
    <row r="286" spans="5:5">
      <c r="E286" s="278"/>
    </row>
    <row r="287" spans="5:5">
      <c r="E287" s="278"/>
    </row>
    <row r="288" spans="5:5">
      <c r="E288" s="278"/>
    </row>
    <row r="289" spans="5:5">
      <c r="E289" s="278"/>
    </row>
    <row r="290" spans="5:5">
      <c r="E290" s="278"/>
    </row>
    <row r="291" spans="5:5">
      <c r="E291" s="278"/>
    </row>
    <row r="292" spans="5:5">
      <c r="E292" s="278"/>
    </row>
    <row r="293" spans="5:5">
      <c r="E293" s="278"/>
    </row>
    <row r="294" spans="5:5">
      <c r="E294" s="278"/>
    </row>
    <row r="295" spans="5:5">
      <c r="E295" s="278"/>
    </row>
    <row r="296" spans="5:5">
      <c r="E296" s="278"/>
    </row>
    <row r="297" spans="5:5">
      <c r="E297" s="278"/>
    </row>
    <row r="298" spans="5:5">
      <c r="E298" s="278"/>
    </row>
    <row r="299" spans="5:5">
      <c r="E299" s="278"/>
    </row>
    <row r="300" spans="5:5">
      <c r="E300" s="278"/>
    </row>
    <row r="301" spans="5:5">
      <c r="E301" s="278"/>
    </row>
    <row r="302" spans="5:5">
      <c r="E302" s="278"/>
    </row>
    <row r="303" spans="5:5">
      <c r="E303" s="278"/>
    </row>
    <row r="304" spans="5:5">
      <c r="E304" s="278"/>
    </row>
    <row r="305" spans="5:5">
      <c r="E305" s="278"/>
    </row>
    <row r="306" spans="5:5">
      <c r="E306" s="278"/>
    </row>
    <row r="307" spans="5:5">
      <c r="E307" s="278"/>
    </row>
    <row r="308" spans="5:5">
      <c r="E308" s="278"/>
    </row>
    <row r="309" spans="5:5">
      <c r="E309" s="278"/>
    </row>
    <row r="310" spans="5:5">
      <c r="E310" s="278"/>
    </row>
    <row r="311" spans="5:5">
      <c r="E311" s="278"/>
    </row>
    <row r="312" spans="5:5">
      <c r="E312" s="278"/>
    </row>
    <row r="313" spans="5:5">
      <c r="E313" s="278"/>
    </row>
    <row r="314" spans="5:5">
      <c r="E314" s="278"/>
    </row>
    <row r="315" spans="5:5">
      <c r="E315" s="278"/>
    </row>
    <row r="316" spans="5:5">
      <c r="E316" s="278"/>
    </row>
    <row r="317" spans="5:5">
      <c r="E317" s="278"/>
    </row>
    <row r="318" spans="5:5">
      <c r="E318" s="278"/>
    </row>
    <row r="319" spans="5:5">
      <c r="E319" s="278"/>
    </row>
    <row r="320" spans="5:5">
      <c r="E320" s="278"/>
    </row>
    <row r="321" spans="5:5">
      <c r="E321" s="278"/>
    </row>
    <row r="322" spans="5:5">
      <c r="E322" s="278"/>
    </row>
    <row r="323" spans="5:5">
      <c r="E323" s="278"/>
    </row>
    <row r="324" spans="5:5">
      <c r="E324" s="278"/>
    </row>
    <row r="325" spans="5:5">
      <c r="E325" s="278"/>
    </row>
    <row r="326" spans="5:5">
      <c r="E326" s="278"/>
    </row>
    <row r="327" spans="5:5">
      <c r="E327" s="278"/>
    </row>
    <row r="328" spans="5:5">
      <c r="E328" s="278"/>
    </row>
    <row r="329" spans="5:5">
      <c r="E329" s="278"/>
    </row>
    <row r="330" spans="5:5">
      <c r="E330" s="278"/>
    </row>
    <row r="331" spans="5:5">
      <c r="E331" s="278"/>
    </row>
    <row r="332" spans="5:5">
      <c r="E332" s="278"/>
    </row>
    <row r="333" spans="5:5">
      <c r="E333" s="278"/>
    </row>
    <row r="334" spans="5:5">
      <c r="E334" s="278"/>
    </row>
    <row r="335" spans="5:5">
      <c r="E335" s="278"/>
    </row>
    <row r="336" spans="5:5">
      <c r="E336" s="278"/>
    </row>
    <row r="337" spans="5:5">
      <c r="E337" s="278"/>
    </row>
    <row r="338" spans="5:5">
      <c r="E338" s="278"/>
    </row>
    <row r="339" spans="5:5">
      <c r="E339" s="278"/>
    </row>
    <row r="340" spans="5:5">
      <c r="E340" s="278"/>
    </row>
    <row r="341" spans="5:5">
      <c r="E341" s="278"/>
    </row>
    <row r="342" spans="5:5">
      <c r="E342" s="278"/>
    </row>
    <row r="343" spans="5:5">
      <c r="E343" s="278"/>
    </row>
    <row r="344" spans="5:5">
      <c r="E344" s="278"/>
    </row>
    <row r="345" spans="5:5">
      <c r="E345" s="278"/>
    </row>
    <row r="346" spans="5:5">
      <c r="E346" s="278"/>
    </row>
    <row r="347" spans="5:5">
      <c r="E347" s="278"/>
    </row>
    <row r="348" spans="5:5">
      <c r="E348" s="278"/>
    </row>
    <row r="349" spans="5:5">
      <c r="E349" s="278"/>
    </row>
    <row r="350" spans="5:5">
      <c r="E350" s="278"/>
    </row>
    <row r="351" spans="5:5">
      <c r="E351" s="278"/>
    </row>
    <row r="352" spans="5:5">
      <c r="E352" s="278"/>
    </row>
    <row r="353" spans="5:5">
      <c r="E353" s="278"/>
    </row>
    <row r="354" spans="5:5">
      <c r="E354" s="278"/>
    </row>
    <row r="355" spans="5:5">
      <c r="E355" s="278"/>
    </row>
    <row r="356" spans="5:5">
      <c r="E356" s="278"/>
    </row>
    <row r="357" spans="5:5">
      <c r="E357" s="278"/>
    </row>
    <row r="358" spans="5:5">
      <c r="E358" s="278"/>
    </row>
    <row r="359" spans="5:5">
      <c r="E359" s="278"/>
    </row>
    <row r="360" spans="5:5">
      <c r="E360" s="278"/>
    </row>
    <row r="361" spans="5:5">
      <c r="E361" s="278"/>
    </row>
    <row r="362" spans="5:5">
      <c r="E362" s="278"/>
    </row>
    <row r="363" spans="5:5">
      <c r="E363" s="278"/>
    </row>
    <row r="364" spans="5:5">
      <c r="E364" s="278"/>
    </row>
    <row r="365" spans="5:5">
      <c r="E365" s="278"/>
    </row>
    <row r="366" spans="5:5">
      <c r="E366" s="278"/>
    </row>
    <row r="367" spans="5:5">
      <c r="E367" s="278"/>
    </row>
    <row r="368" spans="5:5">
      <c r="E368" s="278"/>
    </row>
    <row r="369" spans="5:5">
      <c r="E369" s="278"/>
    </row>
    <row r="370" spans="5:5">
      <c r="E370" s="278"/>
    </row>
    <row r="371" spans="5:5">
      <c r="E371" s="278"/>
    </row>
    <row r="372" spans="5:5">
      <c r="E372" s="278"/>
    </row>
    <row r="373" spans="5:5">
      <c r="E373" s="278"/>
    </row>
    <row r="374" spans="5:5">
      <c r="E374" s="278"/>
    </row>
    <row r="375" spans="5:5">
      <c r="E375" s="278"/>
    </row>
    <row r="376" spans="5:5">
      <c r="E376" s="278"/>
    </row>
    <row r="377" spans="5:5">
      <c r="E377" s="278"/>
    </row>
    <row r="378" spans="5:5">
      <c r="E378" s="278"/>
    </row>
    <row r="379" spans="5:5">
      <c r="E379" s="278"/>
    </row>
    <row r="380" spans="5:5">
      <c r="E380" s="278"/>
    </row>
    <row r="381" spans="5:5">
      <c r="E381" s="278"/>
    </row>
    <row r="382" spans="5:5">
      <c r="E382" s="278"/>
    </row>
    <row r="383" spans="5:5">
      <c r="E383" s="278"/>
    </row>
    <row r="384" spans="5:5">
      <c r="E384" s="278"/>
    </row>
    <row r="385" spans="5:5">
      <c r="E385" s="278"/>
    </row>
    <row r="386" spans="5:5">
      <c r="E386" s="278"/>
    </row>
    <row r="387" spans="5:5">
      <c r="E387" s="278"/>
    </row>
    <row r="388" spans="5:5">
      <c r="E388" s="278"/>
    </row>
    <row r="389" spans="5:5">
      <c r="E389" s="278"/>
    </row>
    <row r="390" spans="5:5">
      <c r="E390" s="278"/>
    </row>
    <row r="391" spans="5:5">
      <c r="E391" s="278"/>
    </row>
    <row r="392" spans="5:5">
      <c r="E392" s="278"/>
    </row>
    <row r="393" spans="5:5">
      <c r="E393" s="278"/>
    </row>
    <row r="394" spans="5:5">
      <c r="E394" s="278"/>
    </row>
    <row r="395" spans="5:5">
      <c r="E395" s="278"/>
    </row>
    <row r="396" spans="5:5">
      <c r="E396" s="278"/>
    </row>
    <row r="397" spans="5:5">
      <c r="E397" s="278"/>
    </row>
    <row r="398" spans="5:5">
      <c r="E398" s="278"/>
    </row>
    <row r="399" spans="5:5">
      <c r="E399" s="278"/>
    </row>
    <row r="400" spans="5:5">
      <c r="E400" s="278"/>
    </row>
    <row r="401" spans="5:5">
      <c r="E401" s="278"/>
    </row>
    <row r="402" spans="5:5">
      <c r="E402" s="278"/>
    </row>
    <row r="403" spans="5:5">
      <c r="E403" s="278"/>
    </row>
    <row r="404" spans="5:5">
      <c r="E404" s="278"/>
    </row>
    <row r="405" spans="5:5">
      <c r="E405" s="278"/>
    </row>
    <row r="406" spans="5:5">
      <c r="E406" s="278"/>
    </row>
    <row r="407" spans="5:5">
      <c r="E407" s="278"/>
    </row>
    <row r="408" spans="5:5">
      <c r="E408" s="278"/>
    </row>
    <row r="409" spans="5:5">
      <c r="E409" s="278"/>
    </row>
    <row r="410" spans="5:5">
      <c r="E410" s="278"/>
    </row>
    <row r="411" spans="5:5">
      <c r="E411" s="278"/>
    </row>
    <row r="412" spans="5:5">
      <c r="E412" s="278"/>
    </row>
    <row r="413" spans="5:5">
      <c r="E413" s="278"/>
    </row>
    <row r="414" spans="5:5">
      <c r="E414" s="278"/>
    </row>
    <row r="415" spans="5:5">
      <c r="E415" s="278"/>
    </row>
    <row r="416" spans="5:5">
      <c r="E416" s="278"/>
    </row>
    <row r="417" spans="5:5">
      <c r="E417" s="278"/>
    </row>
    <row r="418" spans="5:5">
      <c r="E418" s="278"/>
    </row>
    <row r="419" spans="5:5">
      <c r="E419" s="278"/>
    </row>
    <row r="420" spans="5:5">
      <c r="E420" s="278"/>
    </row>
    <row r="421" spans="5:5">
      <c r="E421" s="278"/>
    </row>
    <row r="422" spans="5:5">
      <c r="E422" s="278"/>
    </row>
    <row r="423" spans="5:5">
      <c r="E423" s="278"/>
    </row>
    <row r="424" spans="5:5">
      <c r="E424" s="278"/>
    </row>
    <row r="425" spans="5:5">
      <c r="E425" s="278"/>
    </row>
    <row r="426" spans="5:5">
      <c r="E426" s="278"/>
    </row>
    <row r="427" spans="5:5">
      <c r="E427" s="278"/>
    </row>
    <row r="428" spans="5:5">
      <c r="E428" s="278"/>
    </row>
    <row r="429" spans="5:5">
      <c r="E429" s="278"/>
    </row>
    <row r="430" spans="5:5">
      <c r="E430" s="278"/>
    </row>
    <row r="431" spans="5:5">
      <c r="E431" s="278"/>
    </row>
    <row r="432" spans="5:5">
      <c r="E432" s="278"/>
    </row>
    <row r="433" spans="5:5">
      <c r="E433" s="278"/>
    </row>
    <row r="434" spans="5:5">
      <c r="E434" s="278"/>
    </row>
    <row r="435" spans="5:5">
      <c r="E435" s="278"/>
    </row>
    <row r="436" spans="5:5">
      <c r="E436" s="278"/>
    </row>
    <row r="437" spans="5:5">
      <c r="E437" s="278"/>
    </row>
    <row r="438" spans="5:5">
      <c r="E438" s="278"/>
    </row>
    <row r="439" spans="5:5">
      <c r="E439" s="278"/>
    </row>
    <row r="440" spans="5:5">
      <c r="E440" s="278"/>
    </row>
    <row r="441" spans="5:5">
      <c r="E441" s="278"/>
    </row>
    <row r="442" spans="5:5">
      <c r="E442" s="278"/>
    </row>
    <row r="443" spans="5:5">
      <c r="E443" s="278"/>
    </row>
    <row r="444" spans="5:5">
      <c r="E444" s="278"/>
    </row>
    <row r="445" spans="5:5">
      <c r="E445" s="278"/>
    </row>
    <row r="446" spans="5:5">
      <c r="E446" s="278"/>
    </row>
    <row r="447" spans="5:5">
      <c r="E447" s="278"/>
    </row>
    <row r="448" spans="5:5">
      <c r="E448" s="278"/>
    </row>
    <row r="449" spans="5:5">
      <c r="E449" s="278"/>
    </row>
    <row r="450" spans="5:5">
      <c r="E450" s="278"/>
    </row>
    <row r="451" spans="5:5">
      <c r="E451" s="278"/>
    </row>
    <row r="452" spans="5:5">
      <c r="E452" s="278"/>
    </row>
    <row r="453" spans="5:5">
      <c r="E453" s="278"/>
    </row>
    <row r="454" spans="5:5">
      <c r="E454" s="278"/>
    </row>
    <row r="455" spans="5:5">
      <c r="E455" s="278"/>
    </row>
    <row r="456" spans="5:5">
      <c r="E456" s="278"/>
    </row>
    <row r="457" spans="5:5">
      <c r="E457" s="278"/>
    </row>
    <row r="458" spans="5:5">
      <c r="E458" s="278"/>
    </row>
    <row r="459" spans="5:5">
      <c r="E459" s="278"/>
    </row>
    <row r="460" spans="5:5">
      <c r="E460" s="278"/>
    </row>
    <row r="461" spans="5:5">
      <c r="E461" s="278"/>
    </row>
    <row r="462" spans="5:5">
      <c r="E462" s="278"/>
    </row>
    <row r="463" spans="5:5">
      <c r="E463" s="278"/>
    </row>
    <row r="464" spans="5:5">
      <c r="E464" s="278"/>
    </row>
    <row r="465" spans="5:5">
      <c r="E465" s="278"/>
    </row>
    <row r="466" spans="5:5">
      <c r="E466" s="278"/>
    </row>
    <row r="467" spans="5:5">
      <c r="E467" s="278"/>
    </row>
    <row r="468" spans="5:5">
      <c r="E468" s="278"/>
    </row>
    <row r="469" spans="5:5">
      <c r="E469" s="278"/>
    </row>
    <row r="470" spans="5:5">
      <c r="E470" s="278"/>
    </row>
    <row r="471" spans="5:5">
      <c r="E471" s="278"/>
    </row>
    <row r="472" spans="5:5">
      <c r="E472" s="278"/>
    </row>
    <row r="473" spans="5:5">
      <c r="E473" s="278"/>
    </row>
    <row r="474" spans="5:5">
      <c r="E474" s="278"/>
    </row>
    <row r="475" spans="5:5">
      <c r="E475" s="278"/>
    </row>
    <row r="476" spans="5:5">
      <c r="E476" s="278"/>
    </row>
    <row r="477" spans="5:5">
      <c r="E477" s="278"/>
    </row>
    <row r="478" spans="5:5">
      <c r="E478" s="278"/>
    </row>
    <row r="479" spans="5:5">
      <c r="E479" s="278"/>
    </row>
    <row r="480" spans="5:5">
      <c r="E480" s="278"/>
    </row>
    <row r="481" spans="5:5">
      <c r="E481" s="278"/>
    </row>
    <row r="482" spans="5:5">
      <c r="E482" s="278"/>
    </row>
    <row r="483" spans="5:5">
      <c r="E483" s="278"/>
    </row>
    <row r="484" spans="5:5">
      <c r="E484" s="278"/>
    </row>
    <row r="485" spans="5:5">
      <c r="E485" s="278"/>
    </row>
    <row r="486" spans="5:5">
      <c r="E486" s="278"/>
    </row>
    <row r="487" spans="5:5">
      <c r="E487" s="278"/>
    </row>
    <row r="488" spans="5:5">
      <c r="E488" s="278"/>
    </row>
    <row r="489" spans="5:5">
      <c r="E489" s="278"/>
    </row>
    <row r="490" spans="5:5">
      <c r="E490" s="278"/>
    </row>
    <row r="491" spans="5:5">
      <c r="E491" s="278"/>
    </row>
    <row r="492" spans="5:5">
      <c r="E492" s="278"/>
    </row>
    <row r="493" spans="5:5">
      <c r="E493" s="278"/>
    </row>
    <row r="494" spans="5:5">
      <c r="E494" s="278"/>
    </row>
    <row r="495" spans="5:5">
      <c r="E495" s="278"/>
    </row>
    <row r="496" spans="5:5">
      <c r="E496" s="278"/>
    </row>
    <row r="497" spans="5:5">
      <c r="E497" s="278"/>
    </row>
    <row r="498" spans="5:5">
      <c r="E498" s="278"/>
    </row>
    <row r="499" spans="5:5">
      <c r="E499" s="278"/>
    </row>
    <row r="500" spans="5:5">
      <c r="E500" s="278"/>
    </row>
    <row r="501" spans="5:5">
      <c r="E501" s="278"/>
    </row>
    <row r="502" spans="5:5">
      <c r="E502" s="278"/>
    </row>
    <row r="503" spans="5:5">
      <c r="E503" s="278"/>
    </row>
    <row r="504" spans="5:5">
      <c r="E504" s="278"/>
    </row>
    <row r="505" spans="5:5">
      <c r="E505" s="278"/>
    </row>
    <row r="506" spans="5:5">
      <c r="E506" s="278"/>
    </row>
    <row r="507" spans="5:5">
      <c r="E507" s="278"/>
    </row>
    <row r="508" spans="5:5">
      <c r="E508" s="278"/>
    </row>
    <row r="509" spans="5:5">
      <c r="E509" s="278"/>
    </row>
    <row r="510" spans="5:5">
      <c r="E510" s="278"/>
    </row>
    <row r="511" spans="5:5">
      <c r="E511" s="278"/>
    </row>
    <row r="512" spans="5:5">
      <c r="E512" s="278"/>
    </row>
    <row r="513" spans="5:5">
      <c r="E513" s="278"/>
    </row>
    <row r="514" spans="5:5">
      <c r="E514" s="278"/>
    </row>
    <row r="515" spans="5:5">
      <c r="E515" s="278"/>
    </row>
    <row r="516" spans="5:5">
      <c r="E516" s="278"/>
    </row>
    <row r="517" spans="5:5">
      <c r="E517" s="278"/>
    </row>
    <row r="518" spans="5:5">
      <c r="E518" s="278"/>
    </row>
    <row r="519" spans="5:5">
      <c r="E519" s="278"/>
    </row>
    <row r="520" spans="5:5">
      <c r="E520" s="278"/>
    </row>
    <row r="521" spans="5:5">
      <c r="E521" s="278"/>
    </row>
    <row r="522" spans="5:5">
      <c r="E522" s="278"/>
    </row>
    <row r="523" spans="5:5">
      <c r="E523" s="278"/>
    </row>
    <row r="524" spans="5:5">
      <c r="E524" s="278"/>
    </row>
    <row r="525" spans="5:5">
      <c r="E525" s="278"/>
    </row>
    <row r="526" spans="5:5">
      <c r="E526" s="278"/>
    </row>
    <row r="527" spans="5:5">
      <c r="E527" s="278"/>
    </row>
    <row r="528" spans="5:5">
      <c r="E528" s="278"/>
    </row>
    <row r="529" spans="5:5">
      <c r="E529" s="278"/>
    </row>
    <row r="530" spans="5:5">
      <c r="E530" s="278"/>
    </row>
    <row r="531" spans="5:5">
      <c r="E531" s="278"/>
    </row>
    <row r="532" spans="5:5">
      <c r="E532" s="278"/>
    </row>
    <row r="533" spans="5:5">
      <c r="E533" s="278"/>
    </row>
    <row r="534" spans="5:5">
      <c r="E534" s="278"/>
    </row>
    <row r="535" spans="5:5">
      <c r="E535" s="278"/>
    </row>
    <row r="536" spans="5:5">
      <c r="E536" s="278"/>
    </row>
    <row r="537" spans="5:5">
      <c r="E537" s="278"/>
    </row>
    <row r="538" spans="5:5">
      <c r="E538" s="278"/>
    </row>
    <row r="539" spans="5:5">
      <c r="E539" s="278"/>
    </row>
    <row r="540" spans="5:5">
      <c r="E540" s="278"/>
    </row>
    <row r="541" spans="5:5">
      <c r="E541" s="278"/>
    </row>
    <row r="542" spans="5:5">
      <c r="E542" s="278"/>
    </row>
    <row r="543" spans="5:5">
      <c r="E543" s="278"/>
    </row>
    <row r="544" spans="5:5">
      <c r="E544" s="278"/>
    </row>
    <row r="545" spans="5:5">
      <c r="E545" s="278"/>
    </row>
    <row r="546" spans="5:5">
      <c r="E546" s="278"/>
    </row>
    <row r="547" spans="5:5">
      <c r="E547" s="278"/>
    </row>
    <row r="548" spans="5:5">
      <c r="E548" s="278"/>
    </row>
    <row r="549" spans="5:5">
      <c r="E549" s="278"/>
    </row>
    <row r="550" spans="5:5">
      <c r="E550" s="278"/>
    </row>
    <row r="551" spans="5:5">
      <c r="E551" s="278"/>
    </row>
    <row r="552" spans="5:5">
      <c r="E552" s="278"/>
    </row>
    <row r="553" spans="5:5">
      <c r="E553" s="278"/>
    </row>
    <row r="554" spans="5:5">
      <c r="E554" s="278"/>
    </row>
    <row r="555" spans="5:5">
      <c r="E555" s="278"/>
    </row>
    <row r="556" spans="5:5">
      <c r="E556" s="278"/>
    </row>
    <row r="557" spans="5:5">
      <c r="E557" s="278"/>
    </row>
    <row r="558" spans="5:5">
      <c r="E558" s="278"/>
    </row>
    <row r="559" spans="5:5">
      <c r="E559" s="278"/>
    </row>
    <row r="560" spans="5:5">
      <c r="E560" s="278"/>
    </row>
    <row r="561" spans="5:5">
      <c r="E561" s="278"/>
    </row>
    <row r="562" spans="5:5">
      <c r="E562" s="278"/>
    </row>
    <row r="563" spans="5:5">
      <c r="E563" s="278"/>
    </row>
    <row r="564" spans="5:5">
      <c r="E564" s="278"/>
    </row>
    <row r="565" spans="5:5">
      <c r="E565" s="278"/>
    </row>
    <row r="566" spans="5:5">
      <c r="E566" s="278"/>
    </row>
    <row r="567" spans="5:5">
      <c r="E567" s="278"/>
    </row>
    <row r="568" spans="5:5">
      <c r="E568" s="278"/>
    </row>
    <row r="569" spans="5:5">
      <c r="E569" s="278"/>
    </row>
    <row r="570" spans="5:5">
      <c r="E570" s="278"/>
    </row>
    <row r="571" spans="5:5">
      <c r="E571" s="278"/>
    </row>
    <row r="572" spans="5:5">
      <c r="E572" s="278"/>
    </row>
    <row r="573" spans="5:5">
      <c r="E573" s="278"/>
    </row>
    <row r="574" spans="5:5">
      <c r="E574" s="278"/>
    </row>
    <row r="575" spans="5:5">
      <c r="E575" s="278"/>
    </row>
    <row r="576" spans="5:5">
      <c r="E576" s="278"/>
    </row>
    <row r="577" spans="5:5">
      <c r="E577" s="278"/>
    </row>
    <row r="578" spans="5:5">
      <c r="E578" s="278"/>
    </row>
    <row r="579" spans="5:5">
      <c r="E579" s="278"/>
    </row>
    <row r="580" spans="5:5">
      <c r="E580" s="278"/>
    </row>
    <row r="581" spans="5:5">
      <c r="E581" s="278"/>
    </row>
    <row r="582" spans="5:5">
      <c r="E582" s="278"/>
    </row>
    <row r="583" spans="5:5">
      <c r="E583" s="278"/>
    </row>
    <row r="584" spans="5:5">
      <c r="E584" s="278"/>
    </row>
    <row r="585" spans="5:5">
      <c r="E585" s="278"/>
    </row>
    <row r="586" spans="5:5">
      <c r="E586" s="278"/>
    </row>
    <row r="587" spans="5:5">
      <c r="E587" s="278"/>
    </row>
    <row r="588" spans="5:5">
      <c r="E588" s="278"/>
    </row>
    <row r="589" spans="5:5">
      <c r="E589" s="278"/>
    </row>
    <row r="590" spans="5:5">
      <c r="E590" s="278"/>
    </row>
    <row r="591" spans="5:5">
      <c r="E591" s="278"/>
    </row>
    <row r="592" spans="5:5">
      <c r="E592" s="278"/>
    </row>
    <row r="593" spans="5:5">
      <c r="E593" s="278"/>
    </row>
    <row r="594" spans="5:5">
      <c r="E594" s="278"/>
    </row>
    <row r="595" spans="5:5">
      <c r="E595" s="278"/>
    </row>
    <row r="596" spans="5:5">
      <c r="E596" s="278"/>
    </row>
    <row r="597" spans="5:5">
      <c r="E597" s="278"/>
    </row>
    <row r="598" spans="5:5">
      <c r="E598" s="278"/>
    </row>
    <row r="599" spans="5:5">
      <c r="E599" s="278"/>
    </row>
    <row r="600" spans="5:5">
      <c r="E600" s="278"/>
    </row>
    <row r="601" spans="5:5">
      <c r="E601" s="278"/>
    </row>
    <row r="602" spans="5:5">
      <c r="E602" s="278"/>
    </row>
    <row r="603" spans="5:5">
      <c r="E603" s="278"/>
    </row>
    <row r="604" spans="5:5">
      <c r="E604" s="278"/>
    </row>
    <row r="605" spans="5:5">
      <c r="E605" s="278"/>
    </row>
    <row r="606" spans="5:5">
      <c r="E606" s="278"/>
    </row>
    <row r="607" spans="5:5">
      <c r="E607" s="278"/>
    </row>
    <row r="608" spans="5:5">
      <c r="E608" s="278"/>
    </row>
    <row r="609" spans="5:5">
      <c r="E609" s="278"/>
    </row>
    <row r="610" spans="5:5">
      <c r="E610" s="278"/>
    </row>
    <row r="611" spans="5:5">
      <c r="E611" s="278"/>
    </row>
    <row r="612" spans="5:5">
      <c r="E612" s="278"/>
    </row>
    <row r="613" spans="5:5">
      <c r="E613" s="278"/>
    </row>
    <row r="614" spans="5:5">
      <c r="E614" s="278"/>
    </row>
    <row r="615" spans="5:5">
      <c r="E615" s="278"/>
    </row>
    <row r="616" spans="5:5">
      <c r="E616" s="278"/>
    </row>
    <row r="617" spans="5:5">
      <c r="E617" s="278"/>
    </row>
    <row r="618" spans="5:5">
      <c r="E618" s="278"/>
    </row>
    <row r="619" spans="5:5">
      <c r="E619" s="278"/>
    </row>
    <row r="620" spans="5:5">
      <c r="E620" s="278"/>
    </row>
    <row r="621" spans="5:5">
      <c r="E621" s="278"/>
    </row>
    <row r="622" spans="5:5">
      <c r="E622" s="278"/>
    </row>
    <row r="623" spans="5:5">
      <c r="E623" s="278"/>
    </row>
    <row r="624" spans="5:5">
      <c r="E624" s="278"/>
    </row>
    <row r="625" spans="5:5">
      <c r="E625" s="278"/>
    </row>
    <row r="626" spans="5:5">
      <c r="E626" s="278"/>
    </row>
    <row r="627" spans="5:5">
      <c r="E627" s="278"/>
    </row>
    <row r="628" spans="5:5">
      <c r="E628" s="278"/>
    </row>
    <row r="629" spans="5:5">
      <c r="E629" s="278"/>
    </row>
    <row r="630" spans="5:5">
      <c r="E630" s="278"/>
    </row>
    <row r="631" spans="5:5">
      <c r="E631" s="278"/>
    </row>
    <row r="632" spans="5:5">
      <c r="E632" s="278"/>
    </row>
    <row r="633" spans="5:5">
      <c r="E633" s="278"/>
    </row>
    <row r="634" spans="5:5">
      <c r="E634" s="278"/>
    </row>
    <row r="635" spans="5:5">
      <c r="E635" s="278"/>
    </row>
    <row r="636" spans="5:5">
      <c r="E636" s="278"/>
    </row>
    <row r="637" spans="5:5">
      <c r="E637" s="278"/>
    </row>
    <row r="638" spans="5:5">
      <c r="E638" s="278"/>
    </row>
    <row r="639" spans="5:5">
      <c r="E639" s="278"/>
    </row>
    <row r="640" spans="5:5">
      <c r="E640" s="278"/>
    </row>
    <row r="641" spans="5:5">
      <c r="E641" s="278"/>
    </row>
    <row r="642" spans="5:5">
      <c r="E642" s="278"/>
    </row>
    <row r="643" spans="5:5">
      <c r="E643" s="278"/>
    </row>
    <row r="644" spans="5:5">
      <c r="E644" s="278"/>
    </row>
    <row r="645" spans="5:5">
      <c r="E645" s="278"/>
    </row>
    <row r="646" spans="5:5">
      <c r="E646" s="278"/>
    </row>
    <row r="647" spans="5:5">
      <c r="E647" s="278"/>
    </row>
    <row r="648" spans="5:5">
      <c r="E648" s="278"/>
    </row>
    <row r="649" spans="5:5">
      <c r="E649" s="278"/>
    </row>
    <row r="650" spans="5:5">
      <c r="E650" s="278"/>
    </row>
    <row r="651" spans="5:5">
      <c r="E651" s="278"/>
    </row>
    <row r="652" spans="5:5">
      <c r="E652" s="278"/>
    </row>
    <row r="653" spans="5:5">
      <c r="E653" s="278"/>
    </row>
    <row r="654" spans="5:5">
      <c r="E654" s="278"/>
    </row>
    <row r="655" spans="5:5">
      <c r="E655" s="278"/>
    </row>
    <row r="656" spans="5:5">
      <c r="E656" s="278"/>
    </row>
    <row r="657" spans="5:5">
      <c r="E657" s="278"/>
    </row>
    <row r="658" spans="5:5">
      <c r="E658" s="278"/>
    </row>
    <row r="659" spans="5:5">
      <c r="E659" s="278"/>
    </row>
    <row r="660" spans="5:5">
      <c r="E660" s="278"/>
    </row>
    <row r="661" spans="5:5">
      <c r="E661" s="278"/>
    </row>
    <row r="662" spans="5:5">
      <c r="E662" s="278"/>
    </row>
    <row r="663" spans="5:5">
      <c r="E663" s="278"/>
    </row>
    <row r="664" spans="5:5">
      <c r="E664" s="278"/>
    </row>
    <row r="665" spans="5:5">
      <c r="E665" s="278"/>
    </row>
    <row r="666" spans="5:5">
      <c r="E666" s="278"/>
    </row>
    <row r="667" spans="5:5">
      <c r="E667" s="278"/>
    </row>
    <row r="668" spans="5:5">
      <c r="E668" s="278"/>
    </row>
    <row r="669" spans="5:5">
      <c r="E669" s="278"/>
    </row>
    <row r="670" spans="5:5">
      <c r="E670" s="278"/>
    </row>
    <row r="671" spans="5:5">
      <c r="E671" s="278"/>
    </row>
    <row r="672" spans="5:5">
      <c r="E672" s="278"/>
    </row>
    <row r="673" spans="5:5">
      <c r="E673" s="278"/>
    </row>
    <row r="674" spans="5:5">
      <c r="E674" s="278"/>
    </row>
    <row r="675" spans="5:5">
      <c r="E675" s="278"/>
    </row>
    <row r="676" spans="5:5">
      <c r="E676" s="278"/>
    </row>
    <row r="677" spans="5:5">
      <c r="E677" s="278"/>
    </row>
    <row r="678" spans="5:5">
      <c r="E678" s="278"/>
    </row>
    <row r="679" spans="5:5">
      <c r="E679" s="278"/>
    </row>
    <row r="680" spans="5:5">
      <c r="E680" s="278"/>
    </row>
    <row r="681" spans="5:5">
      <c r="E681" s="278"/>
    </row>
    <row r="682" spans="5:5">
      <c r="E682" s="278"/>
    </row>
    <row r="683" spans="5:5">
      <c r="E683" s="278"/>
    </row>
    <row r="684" spans="5:5">
      <c r="E684" s="278"/>
    </row>
    <row r="685" spans="5:5">
      <c r="E685" s="278"/>
    </row>
    <row r="686" spans="5:5">
      <c r="E686" s="278"/>
    </row>
    <row r="687" spans="5:5">
      <c r="E687" s="278"/>
    </row>
    <row r="688" spans="5:5">
      <c r="E688" s="278"/>
    </row>
    <row r="689" spans="5:5">
      <c r="E689" s="278"/>
    </row>
    <row r="690" spans="5:5">
      <c r="E690" s="278"/>
    </row>
    <row r="691" spans="5:5">
      <c r="E691" s="278"/>
    </row>
    <row r="692" spans="5:5">
      <c r="E692" s="278"/>
    </row>
    <row r="693" spans="5:5">
      <c r="E693" s="278"/>
    </row>
    <row r="694" spans="5:5">
      <c r="E694" s="278"/>
    </row>
    <row r="695" spans="5:5">
      <c r="E695" s="278"/>
    </row>
    <row r="696" spans="5:5">
      <c r="E696" s="278"/>
    </row>
    <row r="697" spans="5:5">
      <c r="E697" s="278"/>
    </row>
    <row r="698" spans="5:5">
      <c r="E698" s="278"/>
    </row>
    <row r="699" spans="5:5">
      <c r="E699" s="278"/>
    </row>
    <row r="700" spans="5:5">
      <c r="E700" s="278"/>
    </row>
    <row r="701" spans="5:5">
      <c r="E701" s="278"/>
    </row>
    <row r="702" spans="5:5">
      <c r="E702" s="278"/>
    </row>
    <row r="703" spans="5:5">
      <c r="E703" s="278"/>
    </row>
    <row r="704" spans="5:5">
      <c r="E704" s="278"/>
    </row>
    <row r="705" spans="5:5">
      <c r="E705" s="278"/>
    </row>
    <row r="706" spans="5:5">
      <c r="E706" s="278"/>
    </row>
    <row r="707" spans="5:5">
      <c r="E707" s="278"/>
    </row>
    <row r="708" spans="5:5">
      <c r="E708" s="278"/>
    </row>
    <row r="709" spans="5:5">
      <c r="E709" s="278"/>
    </row>
    <row r="710" spans="5:5">
      <c r="E710" s="278"/>
    </row>
    <row r="711" spans="5:5">
      <c r="E711" s="278"/>
    </row>
    <row r="712" spans="5:5">
      <c r="E712" s="278"/>
    </row>
    <row r="713" spans="5:5">
      <c r="E713" s="278"/>
    </row>
    <row r="714" spans="5:5">
      <c r="E714" s="278"/>
    </row>
    <row r="715" spans="5:5">
      <c r="E715" s="278"/>
    </row>
    <row r="716" spans="5:5">
      <c r="E716" s="278"/>
    </row>
    <row r="717" spans="5:5">
      <c r="E717" s="278"/>
    </row>
    <row r="718" spans="5:5">
      <c r="E718" s="278"/>
    </row>
    <row r="719" spans="5:5">
      <c r="E719" s="278"/>
    </row>
    <row r="720" spans="5:5">
      <c r="E720" s="278"/>
    </row>
    <row r="721" spans="5:5">
      <c r="E721" s="278"/>
    </row>
    <row r="722" spans="5:5">
      <c r="E722" s="278"/>
    </row>
    <row r="723" spans="5:5">
      <c r="E723" s="278"/>
    </row>
    <row r="724" spans="5:5">
      <c r="E724" s="278"/>
    </row>
    <row r="725" spans="5:5">
      <c r="E725" s="278"/>
    </row>
    <row r="726" spans="5:5">
      <c r="E726" s="278"/>
    </row>
    <row r="727" spans="5:5">
      <c r="E727" s="278"/>
    </row>
    <row r="728" spans="5:5">
      <c r="E728" s="278"/>
    </row>
    <row r="729" spans="5:5">
      <c r="E729" s="278"/>
    </row>
    <row r="730" spans="5:5">
      <c r="E730" s="278"/>
    </row>
    <row r="731" spans="5:5">
      <c r="E731" s="278"/>
    </row>
    <row r="732" spans="5:5">
      <c r="E732" s="278"/>
    </row>
    <row r="733" spans="5:5">
      <c r="E733" s="278"/>
    </row>
    <row r="734" spans="5:5">
      <c r="E734" s="278"/>
    </row>
    <row r="735" spans="5:5">
      <c r="E735" s="278"/>
    </row>
    <row r="736" spans="5:5">
      <c r="E736" s="278"/>
    </row>
    <row r="737" spans="5:5">
      <c r="E737" s="278"/>
    </row>
    <row r="738" spans="5:5">
      <c r="E738" s="278"/>
    </row>
    <row r="739" spans="5:5">
      <c r="E739" s="278"/>
    </row>
    <row r="740" spans="5:5">
      <c r="E740" s="278"/>
    </row>
    <row r="741" spans="5:5">
      <c r="E741" s="278"/>
    </row>
    <row r="742" spans="5:5">
      <c r="E742" s="278"/>
    </row>
    <row r="743" spans="5:5">
      <c r="E743" s="278"/>
    </row>
    <row r="744" spans="5:5">
      <c r="E744" s="278"/>
    </row>
    <row r="745" spans="5:5">
      <c r="E745" s="278"/>
    </row>
    <row r="746" spans="5:5">
      <c r="E746" s="278"/>
    </row>
    <row r="747" spans="5:5">
      <c r="E747" s="278"/>
    </row>
    <row r="748" spans="5:5">
      <c r="E748" s="278"/>
    </row>
    <row r="749" spans="5:5">
      <c r="E749" s="278"/>
    </row>
    <row r="750" spans="5:5">
      <c r="E750" s="278"/>
    </row>
    <row r="751" spans="5:5">
      <c r="E751" s="278"/>
    </row>
    <row r="752" spans="5:5">
      <c r="E752" s="278"/>
    </row>
    <row r="753" spans="5:5">
      <c r="E753" s="278"/>
    </row>
    <row r="754" spans="5:5">
      <c r="E754" s="278"/>
    </row>
    <row r="755" spans="5:5">
      <c r="E755" s="278"/>
    </row>
    <row r="756" spans="5:5">
      <c r="E756" s="278"/>
    </row>
    <row r="757" spans="5:5">
      <c r="E757" s="278"/>
    </row>
    <row r="758" spans="5:5">
      <c r="E758" s="278"/>
    </row>
    <row r="759" spans="5:5">
      <c r="E759" s="278"/>
    </row>
    <row r="760" spans="5:5">
      <c r="E760" s="278"/>
    </row>
    <row r="761" spans="5:5">
      <c r="E761" s="278"/>
    </row>
    <row r="762" spans="5:5">
      <c r="E762" s="278"/>
    </row>
    <row r="763" spans="5:5">
      <c r="E763" s="278"/>
    </row>
    <row r="764" spans="5:5">
      <c r="E764" s="278"/>
    </row>
    <row r="765" spans="5:5">
      <c r="E765" s="278"/>
    </row>
    <row r="766" spans="5:5">
      <c r="E766" s="278"/>
    </row>
    <row r="767" spans="5:5">
      <c r="E767" s="278"/>
    </row>
    <row r="768" spans="5:5">
      <c r="E768" s="278"/>
    </row>
    <row r="769" spans="5:5">
      <c r="E769" s="278"/>
    </row>
    <row r="770" spans="5:5">
      <c r="E770" s="278"/>
    </row>
    <row r="771" spans="5:5">
      <c r="E771" s="278"/>
    </row>
    <row r="772" spans="5:5">
      <c r="E772" s="278"/>
    </row>
    <row r="773" spans="5:5">
      <c r="E773" s="278"/>
    </row>
    <row r="774" spans="5:5">
      <c r="E774" s="278"/>
    </row>
    <row r="775" spans="5:5">
      <c r="E775" s="278"/>
    </row>
    <row r="776" spans="5:5">
      <c r="E776" s="278"/>
    </row>
    <row r="777" spans="5:5">
      <c r="E777" s="278"/>
    </row>
    <row r="778" spans="5:5">
      <c r="E778" s="278"/>
    </row>
    <row r="779" spans="5:5">
      <c r="E779" s="278"/>
    </row>
    <row r="780" spans="5:5">
      <c r="E780" s="278"/>
    </row>
    <row r="781" spans="5:5">
      <c r="E781" s="278"/>
    </row>
    <row r="782" spans="5:5">
      <c r="E782" s="278"/>
    </row>
    <row r="783" spans="5:5">
      <c r="E783" s="278"/>
    </row>
    <row r="784" spans="5:5">
      <c r="E784" s="278"/>
    </row>
    <row r="785" spans="5:5">
      <c r="E785" s="278"/>
    </row>
    <row r="786" spans="5:5">
      <c r="E786" s="278"/>
    </row>
    <row r="787" spans="5:5">
      <c r="E787" s="278"/>
    </row>
    <row r="788" spans="5:5">
      <c r="E788" s="278"/>
    </row>
    <row r="789" spans="5:5">
      <c r="E789" s="278"/>
    </row>
    <row r="790" spans="5:5">
      <c r="E790" s="278"/>
    </row>
    <row r="791" spans="5:5">
      <c r="E791" s="278"/>
    </row>
    <row r="792" spans="5:5">
      <c r="E792" s="278"/>
    </row>
    <row r="793" spans="5:5">
      <c r="E793" s="278"/>
    </row>
    <row r="794" spans="5:5">
      <c r="E794" s="278"/>
    </row>
    <row r="795" spans="5:5">
      <c r="E795" s="278"/>
    </row>
    <row r="796" spans="5:5">
      <c r="E796" s="278"/>
    </row>
    <row r="797" spans="5:5">
      <c r="E797" s="278"/>
    </row>
    <row r="798" spans="5:5">
      <c r="E798" s="278"/>
    </row>
    <row r="799" spans="5:5">
      <c r="E799" s="278"/>
    </row>
    <row r="800" spans="5:5">
      <c r="E800" s="278"/>
    </row>
    <row r="801" spans="5:5">
      <c r="E801" s="278"/>
    </row>
    <row r="802" spans="5:5">
      <c r="E802" s="278"/>
    </row>
    <row r="803" spans="5:5">
      <c r="E803" s="278"/>
    </row>
    <row r="804" spans="5:5">
      <c r="E804" s="278"/>
    </row>
    <row r="805" spans="5:5">
      <c r="E805" s="278"/>
    </row>
    <row r="806" spans="5:5">
      <c r="E806" s="278"/>
    </row>
    <row r="807" spans="5:5">
      <c r="E807" s="278"/>
    </row>
    <row r="808" spans="5:5">
      <c r="E808" s="278"/>
    </row>
    <row r="809" spans="5:5">
      <c r="E809" s="278"/>
    </row>
    <row r="810" spans="5:5">
      <c r="E810" s="278"/>
    </row>
    <row r="811" spans="5:5">
      <c r="E811" s="278"/>
    </row>
    <row r="812" spans="5:5">
      <c r="E812" s="278"/>
    </row>
    <row r="813" spans="5:5">
      <c r="E813" s="278"/>
    </row>
    <row r="814" spans="5:5">
      <c r="E814" s="278"/>
    </row>
    <row r="815" spans="5:5">
      <c r="E815" s="278"/>
    </row>
    <row r="816" spans="5:5">
      <c r="E816" s="278"/>
    </row>
    <row r="817" spans="5:5">
      <c r="E817" s="278"/>
    </row>
    <row r="818" spans="5:5">
      <c r="E818" s="278"/>
    </row>
    <row r="819" spans="5:5">
      <c r="E819" s="278"/>
    </row>
    <row r="820" spans="5:5">
      <c r="E820" s="278"/>
    </row>
    <row r="821" spans="5:5">
      <c r="E821" s="278"/>
    </row>
    <row r="822" spans="5:5">
      <c r="E822" s="278"/>
    </row>
    <row r="823" spans="5:5">
      <c r="E823" s="278"/>
    </row>
    <row r="824" spans="5:5">
      <c r="E824" s="278"/>
    </row>
    <row r="825" spans="5:5">
      <c r="E825" s="278"/>
    </row>
    <row r="826" spans="5:5">
      <c r="E826" s="278"/>
    </row>
    <row r="827" spans="5:5">
      <c r="E827" s="278"/>
    </row>
    <row r="828" spans="5:5">
      <c r="E828" s="278"/>
    </row>
    <row r="829" spans="5:5">
      <c r="E829" s="278"/>
    </row>
    <row r="830" spans="5:5">
      <c r="E830" s="278"/>
    </row>
    <row r="831" spans="5:5">
      <c r="E831" s="278"/>
    </row>
    <row r="832" spans="5:5">
      <c r="E832" s="278"/>
    </row>
    <row r="833" spans="5:5">
      <c r="E833" s="278"/>
    </row>
    <row r="834" spans="5:5">
      <c r="E834" s="278"/>
    </row>
    <row r="835" spans="5:5">
      <c r="E835" s="278"/>
    </row>
    <row r="836" spans="5:5">
      <c r="E836" s="278"/>
    </row>
    <row r="837" spans="5:5">
      <c r="E837" s="278"/>
    </row>
    <row r="838" spans="5:5">
      <c r="E838" s="278"/>
    </row>
    <row r="839" spans="5:5">
      <c r="E839" s="278"/>
    </row>
    <row r="840" spans="5:5">
      <c r="E840" s="278"/>
    </row>
    <row r="841" spans="5:5">
      <c r="E841" s="278"/>
    </row>
    <row r="842" spans="5:5">
      <c r="E842" s="278"/>
    </row>
    <row r="843" spans="5:5">
      <c r="E843" s="278"/>
    </row>
    <row r="844" spans="5:5">
      <c r="E844" s="278"/>
    </row>
    <row r="845" spans="5:5">
      <c r="E845" s="278"/>
    </row>
    <row r="846" spans="5:5">
      <c r="E846" s="278"/>
    </row>
    <row r="847" spans="5:5">
      <c r="E847" s="278"/>
    </row>
    <row r="848" spans="5:5">
      <c r="E848" s="278"/>
    </row>
    <row r="849" spans="5:5">
      <c r="E849" s="278"/>
    </row>
    <row r="850" spans="5:5">
      <c r="E850" s="278"/>
    </row>
    <row r="851" spans="5:5">
      <c r="E851" s="278"/>
    </row>
    <row r="852" spans="5:5">
      <c r="E852" s="278"/>
    </row>
    <row r="853" spans="5:5">
      <c r="E853" s="278"/>
    </row>
    <row r="854" spans="5:5">
      <c r="E854" s="278"/>
    </row>
    <row r="855" spans="5:5">
      <c r="E855" s="278"/>
    </row>
    <row r="856" spans="5:5">
      <c r="E856" s="278"/>
    </row>
    <row r="857" spans="5:5">
      <c r="E857" s="278"/>
    </row>
    <row r="858" spans="5:5">
      <c r="E858" s="278"/>
    </row>
    <row r="859" spans="5:5">
      <c r="E859" s="278"/>
    </row>
    <row r="860" spans="5:5">
      <c r="E860" s="278"/>
    </row>
    <row r="861" spans="5:5">
      <c r="E861" s="278"/>
    </row>
    <row r="862" spans="5:5">
      <c r="E862" s="278"/>
    </row>
    <row r="863" spans="5:5">
      <c r="E863" s="278"/>
    </row>
    <row r="864" spans="5:5">
      <c r="E864" s="278"/>
    </row>
    <row r="865" spans="5:5">
      <c r="E865" s="278"/>
    </row>
    <row r="866" spans="5:5">
      <c r="E866" s="278"/>
    </row>
    <row r="867" spans="5:5">
      <c r="E867" s="278"/>
    </row>
    <row r="868" spans="5:5">
      <c r="E868" s="278"/>
    </row>
    <row r="869" spans="5:5">
      <c r="E869" s="278"/>
    </row>
    <row r="870" spans="5:5">
      <c r="E870" s="278"/>
    </row>
    <row r="871" spans="5:5">
      <c r="E871" s="278"/>
    </row>
    <row r="872" spans="5:5">
      <c r="E872" s="278"/>
    </row>
    <row r="873" spans="5:5">
      <c r="E873" s="278"/>
    </row>
    <row r="874" spans="5:5">
      <c r="E874" s="278"/>
    </row>
    <row r="875" spans="5:5">
      <c r="E875" s="278"/>
    </row>
    <row r="876" spans="5:5">
      <c r="E876" s="278"/>
    </row>
    <row r="877" spans="5:5">
      <c r="E877" s="278"/>
    </row>
    <row r="878" spans="5:5">
      <c r="E878" s="278"/>
    </row>
    <row r="879" spans="5:5">
      <c r="E879" s="278"/>
    </row>
    <row r="880" spans="5:5">
      <c r="E880" s="278"/>
    </row>
    <row r="881" spans="5:5">
      <c r="E881" s="278"/>
    </row>
    <row r="882" spans="5:5">
      <c r="E882" s="278"/>
    </row>
    <row r="883" spans="5:5">
      <c r="E883" s="278"/>
    </row>
    <row r="884" spans="5:5">
      <c r="E884" s="278"/>
    </row>
    <row r="885" spans="5:5">
      <c r="E885" s="278"/>
    </row>
    <row r="886" spans="5:5">
      <c r="E886" s="278"/>
    </row>
    <row r="887" spans="5:5">
      <c r="E887" s="278"/>
    </row>
    <row r="888" spans="5:5">
      <c r="E888" s="278"/>
    </row>
    <row r="889" spans="5:5">
      <c r="E889" s="278"/>
    </row>
    <row r="890" spans="5:5">
      <c r="E890" s="278"/>
    </row>
    <row r="891" spans="5:5">
      <c r="E891" s="278"/>
    </row>
    <row r="892" spans="5:5">
      <c r="E892" s="278"/>
    </row>
    <row r="893" spans="5:5">
      <c r="E893" s="278"/>
    </row>
    <row r="894" spans="5:5">
      <c r="E894" s="278"/>
    </row>
    <row r="895" spans="5:5">
      <c r="E895" s="278"/>
    </row>
    <row r="896" spans="5:5">
      <c r="E896" s="278"/>
    </row>
    <row r="897" spans="5:5">
      <c r="E897" s="278"/>
    </row>
    <row r="898" spans="5:5">
      <c r="E898" s="278"/>
    </row>
    <row r="899" spans="5:5">
      <c r="E899" s="278"/>
    </row>
    <row r="900" spans="5:5">
      <c r="E900" s="278"/>
    </row>
    <row r="901" spans="5:5">
      <c r="E901" s="278"/>
    </row>
    <row r="902" spans="5:5">
      <c r="E902" s="278"/>
    </row>
    <row r="903" spans="5:5">
      <c r="E903" s="278"/>
    </row>
    <row r="904" spans="5:5">
      <c r="E904" s="278"/>
    </row>
    <row r="905" spans="5:5">
      <c r="E905" s="278"/>
    </row>
    <row r="906" spans="5:5">
      <c r="E906" s="278"/>
    </row>
    <row r="907" spans="5:5">
      <c r="E907" s="278"/>
    </row>
    <row r="908" spans="5:5">
      <c r="E908" s="278"/>
    </row>
    <row r="909" spans="5:5">
      <c r="E909" s="278"/>
    </row>
    <row r="910" spans="5:5">
      <c r="E910" s="278"/>
    </row>
    <row r="911" spans="5:5">
      <c r="E911" s="278"/>
    </row>
    <row r="912" spans="5:5">
      <c r="E912" s="278"/>
    </row>
    <row r="913" spans="5:5">
      <c r="E913" s="278"/>
    </row>
    <row r="914" spans="5:5">
      <c r="E914" s="278"/>
    </row>
    <row r="915" spans="5:5">
      <c r="E915" s="278"/>
    </row>
    <row r="916" spans="5:5">
      <c r="E916" s="278"/>
    </row>
    <row r="917" spans="5:5">
      <c r="E917" s="278"/>
    </row>
    <row r="918" spans="5:5">
      <c r="E918" s="278"/>
    </row>
    <row r="919" spans="5:5">
      <c r="E919" s="278"/>
    </row>
    <row r="920" spans="5:5">
      <c r="E920" s="278"/>
    </row>
    <row r="921" spans="5:5">
      <c r="E921" s="278"/>
    </row>
    <row r="922" spans="5:5">
      <c r="E922" s="278"/>
    </row>
    <row r="923" spans="5:5">
      <c r="E923" s="278"/>
    </row>
    <row r="924" spans="5:5">
      <c r="E924" s="278"/>
    </row>
    <row r="925" spans="5:5">
      <c r="E925" s="278"/>
    </row>
    <row r="926" spans="5:5">
      <c r="E926" s="278"/>
    </row>
    <row r="927" spans="5:5">
      <c r="E927" s="278"/>
    </row>
    <row r="928" spans="5:5">
      <c r="E928" s="278"/>
    </row>
    <row r="929" spans="5:5">
      <c r="E929" s="278"/>
    </row>
    <row r="930" spans="5:5">
      <c r="E930" s="278"/>
    </row>
    <row r="931" spans="5:5">
      <c r="E931" s="278"/>
    </row>
    <row r="932" spans="5:5">
      <c r="E932" s="278"/>
    </row>
    <row r="933" spans="5:5">
      <c r="E933" s="278"/>
    </row>
    <row r="934" spans="5:5">
      <c r="E934" s="278"/>
    </row>
    <row r="935" spans="5:5">
      <c r="E935" s="278"/>
    </row>
    <row r="936" spans="5:5">
      <c r="E936" s="278"/>
    </row>
    <row r="937" spans="5:5">
      <c r="E937" s="278"/>
    </row>
    <row r="938" spans="5:5">
      <c r="E938" s="278"/>
    </row>
    <row r="939" spans="5:5">
      <c r="E939" s="278"/>
    </row>
    <row r="940" spans="5:5">
      <c r="E940" s="278"/>
    </row>
    <row r="941" spans="5:5">
      <c r="E941" s="278"/>
    </row>
    <row r="942" spans="5:5">
      <c r="E942" s="278"/>
    </row>
    <row r="943" spans="5:5">
      <c r="E943" s="278"/>
    </row>
    <row r="944" spans="5:5">
      <c r="E944" s="278"/>
    </row>
    <row r="945" spans="5:5">
      <c r="E945" s="278"/>
    </row>
    <row r="946" spans="5:5">
      <c r="E946" s="278"/>
    </row>
    <row r="947" spans="5:5">
      <c r="E947" s="278"/>
    </row>
    <row r="948" spans="5:5">
      <c r="E948" s="278"/>
    </row>
    <row r="949" spans="5:5">
      <c r="E949" s="278"/>
    </row>
    <row r="950" spans="5:5">
      <c r="E950" s="278"/>
    </row>
    <row r="951" spans="5:5">
      <c r="E951" s="278"/>
    </row>
    <row r="952" spans="5:5">
      <c r="E952" s="278"/>
    </row>
    <row r="953" spans="5:5">
      <c r="E953" s="278"/>
    </row>
    <row r="954" spans="5:5">
      <c r="E954" s="278"/>
    </row>
    <row r="955" spans="5:5">
      <c r="E955" s="278"/>
    </row>
    <row r="956" spans="5:5">
      <c r="E956" s="278"/>
    </row>
    <row r="957" spans="5:5">
      <c r="E957" s="278"/>
    </row>
    <row r="958" spans="5:5">
      <c r="E958" s="278"/>
    </row>
    <row r="959" spans="5:5">
      <c r="E959" s="278"/>
    </row>
    <row r="960" spans="5:5">
      <c r="E960" s="278"/>
    </row>
    <row r="961" spans="5:5">
      <c r="E961" s="278"/>
    </row>
    <row r="962" spans="5:5">
      <c r="E962" s="278"/>
    </row>
    <row r="963" spans="5:5">
      <c r="E963" s="278"/>
    </row>
    <row r="964" spans="5:5">
      <c r="E964" s="278"/>
    </row>
    <row r="965" spans="5:5">
      <c r="E965" s="278"/>
    </row>
    <row r="966" spans="5:5">
      <c r="E966" s="278"/>
    </row>
    <row r="967" spans="5:5">
      <c r="E967" s="278"/>
    </row>
    <row r="968" spans="5:5">
      <c r="E968" s="278"/>
    </row>
    <row r="969" spans="5:5">
      <c r="E969" s="278"/>
    </row>
    <row r="970" spans="5:5">
      <c r="E970" s="278"/>
    </row>
    <row r="971" spans="5:5">
      <c r="E971" s="278"/>
    </row>
    <row r="972" spans="5:5">
      <c r="E972" s="278"/>
    </row>
    <row r="973" spans="5:5">
      <c r="E973" s="278"/>
    </row>
    <row r="974" spans="5:5">
      <c r="E974" s="278"/>
    </row>
    <row r="975" spans="5:5">
      <c r="E975" s="278"/>
    </row>
    <row r="976" spans="5:5">
      <c r="E976" s="278"/>
    </row>
    <row r="977" spans="5:5">
      <c r="E977" s="278"/>
    </row>
    <row r="978" spans="5:5">
      <c r="E978" s="278"/>
    </row>
    <row r="979" spans="5:5">
      <c r="E979" s="278"/>
    </row>
    <row r="980" spans="5:5">
      <c r="E980" s="278"/>
    </row>
    <row r="981" spans="5:5">
      <c r="E981" s="278"/>
    </row>
    <row r="982" spans="5:5">
      <c r="E982" s="278"/>
    </row>
    <row r="983" spans="5:5">
      <c r="E983" s="278"/>
    </row>
    <row r="984" spans="5:5">
      <c r="E984" s="278"/>
    </row>
    <row r="985" spans="5:5">
      <c r="E985" s="278"/>
    </row>
    <row r="986" spans="5:5">
      <c r="E986" s="278"/>
    </row>
    <row r="987" spans="5:5">
      <c r="E987" s="278"/>
    </row>
    <row r="988" spans="5:5">
      <c r="E988" s="278"/>
    </row>
    <row r="989" spans="5:5">
      <c r="E989" s="278"/>
    </row>
    <row r="990" spans="5:5">
      <c r="E990" s="278"/>
    </row>
    <row r="991" spans="5:5">
      <c r="E991" s="278"/>
    </row>
    <row r="992" spans="5:5">
      <c r="E992" s="278"/>
    </row>
    <row r="993" spans="5:5">
      <c r="E993" s="278"/>
    </row>
    <row r="994" spans="5:5">
      <c r="E994" s="278"/>
    </row>
    <row r="995" spans="5:5">
      <c r="E995" s="278"/>
    </row>
    <row r="996" spans="5:5">
      <c r="E996" s="278"/>
    </row>
    <row r="997" spans="5:5">
      <c r="E997" s="278"/>
    </row>
    <row r="998" spans="5:5">
      <c r="E998" s="278"/>
    </row>
    <row r="999" spans="5:5">
      <c r="E999" s="278"/>
    </row>
    <row r="1000" spans="5:5">
      <c r="E1000" s="278"/>
    </row>
    <row r="1001" spans="5:5">
      <c r="E1001" s="278"/>
    </row>
    <row r="1002" spans="5:5">
      <c r="E1002" s="278"/>
    </row>
    <row r="1003" spans="5:5">
      <c r="E1003" s="278"/>
    </row>
    <row r="1004" spans="5:5">
      <c r="E1004" s="278"/>
    </row>
    <row r="1005" spans="5:5">
      <c r="E1005" s="278"/>
    </row>
    <row r="1006" spans="5:5">
      <c r="E1006" s="278"/>
    </row>
    <row r="1007" spans="5:5">
      <c r="E1007" s="278"/>
    </row>
    <row r="1008" spans="5:5">
      <c r="E1008" s="278"/>
    </row>
    <row r="1009" spans="5:5">
      <c r="E1009" s="278"/>
    </row>
    <row r="1010" spans="5:5">
      <c r="E1010" s="278"/>
    </row>
    <row r="1011" spans="5:5">
      <c r="E1011" s="278"/>
    </row>
    <row r="1012" spans="5:5">
      <c r="E1012" s="278"/>
    </row>
    <row r="1013" spans="5:5">
      <c r="E1013" s="278"/>
    </row>
    <row r="1014" spans="5:5">
      <c r="E1014" s="278"/>
    </row>
    <row r="1015" spans="5:5">
      <c r="E1015" s="278"/>
    </row>
    <row r="1016" spans="5:5">
      <c r="E1016" s="278"/>
    </row>
    <row r="1017" spans="5:5">
      <c r="E1017" s="278"/>
    </row>
    <row r="1018" spans="5:5">
      <c r="E1018" s="278"/>
    </row>
    <row r="1019" spans="5:5">
      <c r="E1019" s="278"/>
    </row>
    <row r="1020" spans="5:5">
      <c r="E1020" s="278"/>
    </row>
    <row r="1021" spans="5:5">
      <c r="E1021" s="278"/>
    </row>
    <row r="1022" spans="5:5">
      <c r="E1022" s="278"/>
    </row>
    <row r="1023" spans="5:5">
      <c r="E1023" s="278"/>
    </row>
    <row r="1024" spans="5:5">
      <c r="E1024" s="278"/>
    </row>
    <row r="1025" spans="5:5">
      <c r="E1025" s="278"/>
    </row>
    <row r="1026" spans="5:5">
      <c r="E1026" s="278"/>
    </row>
    <row r="1027" spans="5:5">
      <c r="E1027" s="278"/>
    </row>
    <row r="1028" spans="5:5">
      <c r="E1028" s="278"/>
    </row>
    <row r="1029" spans="5:5">
      <c r="E1029" s="278"/>
    </row>
    <row r="1030" spans="5:5">
      <c r="E1030" s="278"/>
    </row>
    <row r="1031" spans="5:5">
      <c r="E1031" s="278"/>
    </row>
    <row r="1032" spans="5:5">
      <c r="E1032" s="278"/>
    </row>
    <row r="1033" spans="5:5">
      <c r="E1033" s="278"/>
    </row>
    <row r="1034" spans="5:5">
      <c r="E1034" s="278"/>
    </row>
    <row r="1035" spans="5:5">
      <c r="E1035" s="278"/>
    </row>
    <row r="1036" spans="5:5">
      <c r="E1036" s="278"/>
    </row>
    <row r="1037" spans="5:5">
      <c r="E1037" s="278"/>
    </row>
    <row r="1038" spans="5:5">
      <c r="E1038" s="278"/>
    </row>
    <row r="1039" spans="5:5">
      <c r="E1039" s="278"/>
    </row>
    <row r="1040" spans="5:5">
      <c r="E1040" s="278"/>
    </row>
    <row r="1041" spans="5:5">
      <c r="E1041" s="278"/>
    </row>
    <row r="1042" spans="5:5">
      <c r="E1042" s="278"/>
    </row>
    <row r="1043" spans="5:5">
      <c r="E1043" s="278"/>
    </row>
    <row r="1044" spans="5:5">
      <c r="E1044" s="278"/>
    </row>
    <row r="1045" spans="5:5">
      <c r="E1045" s="278"/>
    </row>
    <row r="1046" spans="5:5">
      <c r="E1046" s="278"/>
    </row>
    <row r="1047" spans="5:5">
      <c r="E1047" s="278"/>
    </row>
    <row r="1048" spans="5:5">
      <c r="E1048" s="278"/>
    </row>
    <row r="1049" spans="5:5">
      <c r="E1049" s="278"/>
    </row>
    <row r="1050" spans="5:5">
      <c r="E1050" s="278"/>
    </row>
    <row r="1051" spans="5:5">
      <c r="E1051" s="278"/>
    </row>
    <row r="1052" spans="5:5">
      <c r="E1052" s="278"/>
    </row>
    <row r="1053" spans="5:5">
      <c r="E1053" s="278"/>
    </row>
    <row r="1054" spans="5:5">
      <c r="E1054" s="278"/>
    </row>
    <row r="1055" spans="5:5">
      <c r="E1055" s="278"/>
    </row>
    <row r="1056" spans="5:5">
      <c r="E1056" s="278"/>
    </row>
    <row r="1057" spans="5:5">
      <c r="E1057" s="278"/>
    </row>
    <row r="1058" spans="5:5">
      <c r="E1058" s="278"/>
    </row>
    <row r="1059" spans="5:5">
      <c r="E1059" s="278"/>
    </row>
    <row r="1060" spans="5:5">
      <c r="E1060" s="278"/>
    </row>
    <row r="1061" spans="5:5">
      <c r="E1061" s="278"/>
    </row>
    <row r="1062" spans="5:5">
      <c r="E1062" s="278"/>
    </row>
    <row r="1063" spans="5:5">
      <c r="E1063" s="278"/>
    </row>
    <row r="1064" spans="5:5">
      <c r="E1064" s="278"/>
    </row>
    <row r="1065" spans="5:5">
      <c r="E1065" s="278"/>
    </row>
    <row r="1066" spans="5:5">
      <c r="E1066" s="278"/>
    </row>
    <row r="1067" spans="5:5">
      <c r="E1067" s="278"/>
    </row>
    <row r="1068" spans="5:5">
      <c r="E1068" s="278"/>
    </row>
    <row r="1069" spans="5:5">
      <c r="E1069" s="278"/>
    </row>
    <row r="1070" spans="5:5">
      <c r="E1070" s="278"/>
    </row>
    <row r="1071" spans="5:5">
      <c r="E1071" s="278"/>
    </row>
    <row r="1072" spans="5:5">
      <c r="E1072" s="278"/>
    </row>
    <row r="1073" spans="5:5">
      <c r="E1073" s="278"/>
    </row>
    <row r="1074" spans="5:5">
      <c r="E1074" s="278"/>
    </row>
    <row r="1075" spans="5:5">
      <c r="E1075" s="278"/>
    </row>
    <row r="1076" spans="5:5">
      <c r="E1076" s="278"/>
    </row>
    <row r="1077" spans="5:5">
      <c r="E1077" s="278"/>
    </row>
    <row r="1078" spans="5:5">
      <c r="E1078" s="278"/>
    </row>
    <row r="1079" spans="5:5">
      <c r="E1079" s="278"/>
    </row>
    <row r="1080" spans="5:5">
      <c r="E1080" s="278"/>
    </row>
    <row r="1081" spans="5:5">
      <c r="E1081" s="278"/>
    </row>
    <row r="1082" spans="5:5">
      <c r="E1082" s="278"/>
    </row>
    <row r="1083" spans="5:5">
      <c r="E1083" s="278"/>
    </row>
    <row r="1084" spans="5:5">
      <c r="E1084" s="278"/>
    </row>
    <row r="1085" spans="5:5">
      <c r="E1085" s="278"/>
    </row>
    <row r="1086" spans="5:5">
      <c r="E1086" s="278"/>
    </row>
    <row r="1087" spans="5:5">
      <c r="E1087" s="278"/>
    </row>
    <row r="1088" spans="5:5">
      <c r="E1088" s="278"/>
    </row>
    <row r="1089" spans="5:5">
      <c r="E1089" s="278"/>
    </row>
    <row r="1090" spans="5:5">
      <c r="E1090" s="278"/>
    </row>
    <row r="1091" spans="5:5">
      <c r="E1091" s="278"/>
    </row>
    <row r="1092" spans="5:5">
      <c r="E1092" s="278"/>
    </row>
    <row r="1093" spans="5:5">
      <c r="E1093" s="278"/>
    </row>
    <row r="1094" spans="5:5">
      <c r="E1094" s="278"/>
    </row>
    <row r="1095" spans="5:5">
      <c r="E1095" s="278"/>
    </row>
    <row r="1096" spans="5:5">
      <c r="E1096" s="278"/>
    </row>
    <row r="1097" spans="5:5">
      <c r="E1097" s="278"/>
    </row>
    <row r="1098" spans="5:5">
      <c r="E1098" s="278"/>
    </row>
    <row r="1099" spans="5:5">
      <c r="E1099" s="278"/>
    </row>
    <row r="1100" spans="5:5">
      <c r="E1100" s="278"/>
    </row>
    <row r="1101" spans="5:5">
      <c r="E1101" s="278"/>
    </row>
    <row r="1102" spans="5:5">
      <c r="E1102" s="278"/>
    </row>
    <row r="1103" spans="5:5">
      <c r="E1103" s="278"/>
    </row>
  </sheetData>
  <sheetProtection algorithmName="SHA-512" hashValue="rNSBhFkilL/wSCwWXje55kz2soI/K9JTjoCirhK8pyTvRv9n40LaZ0K5DmIgu6VTjlzxGNlxnL6DsskYBbA17g==" saltValue="iY4wLua+IzsXsDfz5Ydbgg==" spinCount="100000" sheet="1" objects="1" scenarios="1"/>
  <mergeCells count="2">
    <mergeCell ref="J3:K3"/>
    <mergeCell ref="D3:E3"/>
  </mergeCells>
  <phoneticPr fontId="0" type="noConversion"/>
  <pageMargins left="0.47244094488188981" right="0.31496062992125984" top="0.9055118110236221" bottom="0.82677165354330717" header="0.39370078740157483" footer="0.35433070866141736"/>
  <pageSetup paperSize="9" scale="58" fitToHeight="4" orientation="portrait"/>
  <headerFooter alignWithMargins="0">
    <oddFooter>&amp;C&amp;F&amp;R&amp;"Charcoal,Italic"&amp;8Page &amp;P/&amp;N</oddFooter>
  </headerFooter>
  <rowBreaks count="1" manualBreakCount="1">
    <brk id="73"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BF146"/>
  <sheetViews>
    <sheetView workbookViewId="0">
      <selection activeCell="D22" sqref="D22"/>
    </sheetView>
  </sheetViews>
  <sheetFormatPr defaultColWidth="8.81640625" defaultRowHeight="12"/>
  <cols>
    <col min="1" max="1" width="8.26953125" style="766" customWidth="1"/>
    <col min="2" max="2" width="28.453125" style="766" customWidth="1"/>
    <col min="3" max="3" width="19.7265625" style="943" customWidth="1"/>
    <col min="4" max="4" width="15" style="766" customWidth="1"/>
    <col min="5" max="5" width="1" style="766" customWidth="1"/>
    <col min="6" max="6" width="15.453125" style="766" customWidth="1"/>
    <col min="7" max="7" width="1" style="766" customWidth="1"/>
    <col min="8" max="8" width="15.453125" style="766" customWidth="1"/>
    <col min="9" max="9" width="1" style="766" customWidth="1"/>
    <col min="10" max="10" width="13.81640625" style="766" customWidth="1"/>
    <col min="11" max="11" width="1" style="766" customWidth="1"/>
    <col min="12" max="17" width="9.453125" style="765" hidden="1" customWidth="1"/>
    <col min="18" max="18" width="9.453125" style="766" hidden="1" customWidth="1"/>
    <col min="19" max="22" width="9.453125" style="765" hidden="1" customWidth="1"/>
    <col min="23" max="24" width="8.81640625" style="765" hidden="1" customWidth="1"/>
    <col min="25" max="58" width="8.81640625" style="765"/>
    <col min="59" max="16384" width="8.81640625" style="766"/>
  </cols>
  <sheetData>
    <row r="1" spans="1:58">
      <c r="A1" s="762"/>
      <c r="B1" s="763"/>
      <c r="C1" s="763"/>
      <c r="D1" s="763"/>
      <c r="E1" s="763"/>
      <c r="F1" s="763"/>
      <c r="G1" s="763"/>
      <c r="H1" s="763"/>
      <c r="I1" s="764"/>
      <c r="J1" s="763"/>
      <c r="K1" s="765"/>
      <c r="R1" s="765"/>
      <c r="BE1" s="766"/>
      <c r="BF1" s="766"/>
    </row>
    <row r="2" spans="1:58" ht="15.5">
      <c r="A2" s="767" t="s">
        <v>1344</v>
      </c>
      <c r="B2" s="768"/>
      <c r="C2" s="768"/>
      <c r="D2" s="768"/>
      <c r="E2" s="768"/>
      <c r="F2" s="768"/>
      <c r="G2" s="768"/>
      <c r="H2" s="768"/>
      <c r="I2" s="769"/>
      <c r="J2" s="768"/>
      <c r="K2" s="765"/>
      <c r="R2" s="765"/>
      <c r="BE2" s="766"/>
      <c r="BF2" s="766"/>
    </row>
    <row r="3" spans="1:58" ht="12.5" thickBot="1">
      <c r="A3" s="770"/>
      <c r="B3" s="771"/>
      <c r="C3" s="771"/>
      <c r="D3" s="771"/>
      <c r="E3" s="771"/>
      <c r="F3" s="771"/>
      <c r="G3" s="771"/>
      <c r="H3" s="771"/>
      <c r="I3" s="772"/>
      <c r="J3" s="771"/>
      <c r="K3" s="765"/>
      <c r="R3" s="765"/>
      <c r="BE3" s="766"/>
      <c r="BF3" s="766"/>
    </row>
    <row r="4" spans="1:58" s="775" customFormat="1">
      <c r="A4" s="773" t="s">
        <v>1205</v>
      </c>
      <c r="B4" s="774"/>
      <c r="C4" s="775" t="str">
        <f>SUMMARY!C2</f>
        <v>'Title'</v>
      </c>
      <c r="D4" s="776" t="str">
        <f>IF($C$4="'Title'","Please complete film title on 'Cover' tab","")</f>
        <v>Please complete film title on 'Cover' tab</v>
      </c>
      <c r="J4" s="766"/>
      <c r="K4" s="777"/>
      <c r="L4" s="777"/>
      <c r="M4" s="777"/>
      <c r="N4" s="777"/>
      <c r="O4" s="777"/>
      <c r="P4" s="777"/>
      <c r="Q4" s="777"/>
      <c r="R4" s="777"/>
      <c r="S4" s="777"/>
      <c r="T4" s="777"/>
      <c r="U4" s="777"/>
      <c r="V4" s="777"/>
      <c r="W4" s="777"/>
      <c r="X4" s="777"/>
      <c r="Y4" s="777"/>
      <c r="Z4" s="777"/>
      <c r="AA4" s="777"/>
      <c r="AB4" s="777"/>
      <c r="AC4" s="777"/>
      <c r="AD4" s="777"/>
      <c r="AE4" s="777"/>
      <c r="AF4" s="777"/>
      <c r="AG4" s="777"/>
      <c r="AH4" s="777"/>
      <c r="AI4" s="777"/>
      <c r="AJ4" s="777"/>
      <c r="AK4" s="777"/>
      <c r="AL4" s="777"/>
      <c r="AM4" s="777"/>
      <c r="AN4" s="777"/>
      <c r="AO4" s="777"/>
      <c r="AP4" s="777"/>
      <c r="AQ4" s="777"/>
      <c r="AR4" s="777"/>
      <c r="AS4" s="777"/>
      <c r="AT4" s="777"/>
      <c r="AU4" s="777"/>
      <c r="AV4" s="777"/>
      <c r="AW4" s="777"/>
      <c r="AX4" s="777"/>
      <c r="AY4" s="777"/>
      <c r="AZ4" s="777"/>
      <c r="BA4" s="777"/>
      <c r="BB4" s="777"/>
      <c r="BC4" s="777"/>
      <c r="BD4" s="777"/>
    </row>
    <row r="5" spans="1:58" s="775" customFormat="1">
      <c r="A5" s="773"/>
      <c r="B5" s="774"/>
      <c r="E5" s="776"/>
      <c r="J5" s="766"/>
      <c r="K5" s="777"/>
      <c r="L5" s="777"/>
      <c r="M5" s="777"/>
      <c r="N5" s="777"/>
      <c r="O5" s="777"/>
      <c r="P5" s="777"/>
      <c r="Q5" s="777"/>
      <c r="R5" s="777"/>
      <c r="S5" s="777"/>
      <c r="T5" s="777"/>
      <c r="U5" s="777"/>
      <c r="V5" s="777"/>
      <c r="W5" s="777"/>
      <c r="X5" s="777"/>
      <c r="Y5" s="777"/>
      <c r="Z5" s="777"/>
      <c r="AA5" s="777"/>
      <c r="AB5" s="777"/>
      <c r="AC5" s="777"/>
      <c r="AD5" s="777"/>
      <c r="AE5" s="777"/>
      <c r="AF5" s="777"/>
      <c r="AG5" s="777"/>
      <c r="AH5" s="777"/>
      <c r="AI5" s="777"/>
      <c r="AJ5" s="777"/>
      <c r="AK5" s="777"/>
      <c r="AL5" s="777"/>
      <c r="AM5" s="777"/>
      <c r="AN5" s="777"/>
      <c r="AO5" s="777"/>
      <c r="AP5" s="777"/>
      <c r="AQ5" s="777"/>
      <c r="AR5" s="777"/>
      <c r="AS5" s="777"/>
      <c r="AT5" s="777"/>
      <c r="AU5" s="777"/>
      <c r="AV5" s="777"/>
      <c r="AW5" s="777"/>
      <c r="AX5" s="777"/>
      <c r="AY5" s="777"/>
      <c r="AZ5" s="777"/>
      <c r="BA5" s="777"/>
      <c r="BB5" s="777"/>
      <c r="BC5" s="777"/>
      <c r="BD5" s="777"/>
    </row>
    <row r="6" spans="1:58" s="775" customFormat="1" ht="11.5">
      <c r="A6" s="773" t="s">
        <v>1277</v>
      </c>
      <c r="C6" s="1044"/>
      <c r="D6" s="776" t="str">
        <f>IF(C6="","Select if CO-PRODUCTION from drop down list in C6","")</f>
        <v>Select if CO-PRODUCTION from drop down list in C6</v>
      </c>
      <c r="J6" s="766"/>
      <c r="K6" s="777"/>
      <c r="L6" s="777"/>
      <c r="M6" s="777"/>
      <c r="N6" s="777"/>
      <c r="O6" s="777"/>
      <c r="P6" s="777"/>
      <c r="Q6" s="777"/>
      <c r="R6" s="778">
        <v>1</v>
      </c>
      <c r="S6" s="777"/>
      <c r="T6" s="777"/>
      <c r="U6" s="777"/>
      <c r="V6" s="777"/>
      <c r="W6" s="777"/>
      <c r="X6" s="777"/>
      <c r="Y6" s="777"/>
      <c r="Z6" s="777"/>
      <c r="AA6" s="777"/>
      <c r="AB6" s="777"/>
      <c r="AC6" s="777"/>
      <c r="AD6" s="777"/>
      <c r="AE6" s="777"/>
      <c r="AF6" s="777"/>
      <c r="AG6" s="777"/>
      <c r="AH6" s="777"/>
      <c r="AI6" s="777"/>
      <c r="AJ6" s="777"/>
      <c r="AK6" s="777"/>
      <c r="AL6" s="777"/>
      <c r="AM6" s="777"/>
      <c r="AN6" s="777"/>
      <c r="AO6" s="777"/>
      <c r="AP6" s="777"/>
      <c r="AQ6" s="777"/>
      <c r="AR6" s="777"/>
      <c r="AS6" s="777"/>
      <c r="AT6" s="777"/>
      <c r="AU6" s="777"/>
      <c r="AV6" s="777"/>
      <c r="AW6" s="777"/>
      <c r="AX6" s="777"/>
      <c r="AY6" s="777"/>
      <c r="AZ6" s="777"/>
      <c r="BA6" s="777"/>
      <c r="BB6" s="777"/>
      <c r="BC6" s="777"/>
      <c r="BD6" s="777"/>
    </row>
    <row r="7" spans="1:58" s="775" customFormat="1">
      <c r="A7" s="773"/>
      <c r="B7" s="774"/>
      <c r="E7" s="776"/>
      <c r="J7" s="766"/>
      <c r="K7" s="777"/>
      <c r="L7" s="777"/>
      <c r="M7" s="777"/>
      <c r="N7" s="777"/>
      <c r="O7" s="777"/>
      <c r="P7" s="777"/>
      <c r="Q7" s="777"/>
      <c r="R7" s="778">
        <v>2</v>
      </c>
      <c r="S7" s="777"/>
      <c r="T7" s="777"/>
      <c r="U7" s="777"/>
      <c r="V7" s="777"/>
      <c r="W7" s="777"/>
      <c r="X7" s="777"/>
      <c r="Y7" s="777"/>
      <c r="Z7" s="777"/>
      <c r="AA7" s="777"/>
      <c r="AB7" s="777"/>
      <c r="AC7" s="777"/>
      <c r="AD7" s="777"/>
      <c r="AE7" s="777"/>
      <c r="AF7" s="777"/>
      <c r="AG7" s="777"/>
      <c r="AH7" s="777"/>
      <c r="AI7" s="777"/>
      <c r="AJ7" s="777"/>
      <c r="AK7" s="777"/>
      <c r="AL7" s="777"/>
      <c r="AM7" s="777"/>
      <c r="AN7" s="777"/>
      <c r="AO7" s="777"/>
      <c r="AP7" s="777"/>
      <c r="AQ7" s="777"/>
      <c r="AR7" s="777"/>
      <c r="AS7" s="777"/>
      <c r="AT7" s="777"/>
      <c r="AU7" s="777"/>
      <c r="AV7" s="777"/>
      <c r="AW7" s="777"/>
      <c r="AX7" s="777"/>
      <c r="AY7" s="777"/>
      <c r="AZ7" s="777"/>
      <c r="BA7" s="777"/>
      <c r="BB7" s="777"/>
      <c r="BC7" s="777"/>
      <c r="BD7" s="777"/>
    </row>
    <row r="8" spans="1:58" s="775" customFormat="1">
      <c r="A8" s="773" t="s">
        <v>1278</v>
      </c>
      <c r="C8" s="1041"/>
      <c r="D8" s="776" t="str">
        <f>IF(C8="","Choose FORMAT from dropdown list in C8","")</f>
        <v>Choose FORMAT from dropdown list in C8</v>
      </c>
      <c r="J8" s="766"/>
      <c r="K8" s="777"/>
      <c r="L8" s="777"/>
      <c r="M8" s="777"/>
      <c r="Q8" s="777"/>
      <c r="R8" s="778">
        <v>3</v>
      </c>
      <c r="S8" s="777"/>
      <c r="T8" s="777"/>
      <c r="W8" s="777"/>
      <c r="X8" s="777"/>
      <c r="Y8" s="777"/>
      <c r="Z8" s="777"/>
      <c r="AA8" s="777"/>
      <c r="AB8" s="777"/>
      <c r="AC8" s="777"/>
      <c r="AD8" s="777"/>
      <c r="AE8" s="777"/>
      <c r="AF8" s="777"/>
      <c r="AG8" s="777"/>
      <c r="AH8" s="777"/>
      <c r="AI8" s="777"/>
      <c r="AJ8" s="777"/>
      <c r="AK8" s="777"/>
      <c r="AL8" s="777"/>
      <c r="AM8" s="777"/>
      <c r="AN8" s="777"/>
      <c r="AO8" s="777"/>
      <c r="AP8" s="777"/>
      <c r="AQ8" s="777"/>
      <c r="AR8" s="777"/>
      <c r="AS8" s="777"/>
      <c r="AT8" s="777"/>
      <c r="AU8" s="777"/>
      <c r="AV8" s="777"/>
      <c r="AW8" s="777"/>
      <c r="AX8" s="777"/>
      <c r="AY8" s="777"/>
      <c r="AZ8" s="777"/>
      <c r="BA8" s="777"/>
      <c r="BB8" s="777"/>
      <c r="BC8" s="777"/>
      <c r="BD8" s="777"/>
    </row>
    <row r="9" spans="1:58" s="775" customFormat="1">
      <c r="A9" s="773"/>
      <c r="B9" s="774"/>
      <c r="E9" s="776"/>
      <c r="J9" s="766"/>
      <c r="K9" s="777"/>
      <c r="L9" s="777"/>
      <c r="M9" s="777"/>
      <c r="N9" s="777"/>
      <c r="O9" s="777"/>
      <c r="P9" s="777"/>
      <c r="Q9" s="777"/>
      <c r="R9" s="778">
        <v>4</v>
      </c>
      <c r="S9" s="777"/>
      <c r="T9" s="777"/>
      <c r="U9" s="777"/>
      <c r="V9" s="777"/>
      <c r="W9" s="777"/>
      <c r="X9" s="777"/>
      <c r="Y9" s="777"/>
      <c r="Z9" s="777"/>
      <c r="AA9" s="777"/>
      <c r="AB9" s="777"/>
      <c r="AC9" s="777"/>
      <c r="AD9" s="777"/>
      <c r="AE9" s="777"/>
      <c r="AF9" s="777"/>
      <c r="AG9" s="777"/>
      <c r="AH9" s="777"/>
      <c r="AI9" s="777"/>
      <c r="AJ9" s="777"/>
      <c r="AK9" s="777"/>
      <c r="AL9" s="777"/>
      <c r="AM9" s="777"/>
      <c r="AN9" s="777"/>
      <c r="AO9" s="777"/>
      <c r="AP9" s="777"/>
      <c r="AQ9" s="777"/>
      <c r="AR9" s="777"/>
      <c r="AS9" s="777"/>
      <c r="AT9" s="777"/>
      <c r="AU9" s="777"/>
      <c r="AV9" s="777"/>
      <c r="AW9" s="777"/>
      <c r="AX9" s="777"/>
      <c r="AY9" s="777"/>
      <c r="AZ9" s="777"/>
      <c r="BA9" s="777"/>
      <c r="BB9" s="777"/>
      <c r="BC9" s="777"/>
      <c r="BD9" s="777"/>
    </row>
    <row r="10" spans="1:58" s="775" customFormat="1">
      <c r="A10" s="779" t="str">
        <f>IF(ISNUMBER(SEARCH("series",$C$8)),"Season number:","")</f>
        <v/>
      </c>
      <c r="C10" s="1042"/>
      <c r="D10" s="780" t="str">
        <f>IF(ISNUMBER(SEARCH("series",$C$8)),"Select which SEASON of the SERIES to which this application pertains","")</f>
        <v/>
      </c>
      <c r="F10" s="777"/>
      <c r="G10" s="777"/>
      <c r="H10" s="777"/>
      <c r="I10" s="777"/>
      <c r="J10" s="765"/>
      <c r="K10" s="781"/>
      <c r="L10" s="777"/>
      <c r="M10" s="777"/>
      <c r="Q10" s="777"/>
      <c r="R10" s="778">
        <v>5</v>
      </c>
      <c r="S10" s="777"/>
      <c r="T10" s="777"/>
      <c r="W10" s="777"/>
      <c r="X10" s="777"/>
      <c r="Y10" s="777"/>
      <c r="Z10" s="777"/>
      <c r="AA10" s="777"/>
      <c r="AB10" s="777"/>
      <c r="AC10" s="777"/>
      <c r="AD10" s="777"/>
      <c r="AE10" s="777"/>
      <c r="AF10" s="777"/>
      <c r="AG10" s="777"/>
      <c r="AH10" s="777"/>
      <c r="AI10" s="777"/>
      <c r="AJ10" s="777"/>
      <c r="AK10" s="777"/>
      <c r="AL10" s="777"/>
      <c r="AM10" s="777"/>
      <c r="AN10" s="777"/>
      <c r="AO10" s="777"/>
      <c r="AP10" s="777"/>
      <c r="AQ10" s="777"/>
      <c r="AR10" s="777"/>
      <c r="AS10" s="777"/>
      <c r="AT10" s="777"/>
      <c r="AU10" s="777"/>
      <c r="AV10" s="777"/>
      <c r="AW10" s="777"/>
      <c r="AX10" s="777"/>
      <c r="AY10" s="777"/>
      <c r="AZ10" s="777"/>
      <c r="BA10" s="777"/>
      <c r="BB10" s="777"/>
      <c r="BC10" s="777"/>
      <c r="BD10" s="777"/>
    </row>
    <row r="11" spans="1:58" s="775" customFormat="1" ht="11.5">
      <c r="A11" s="773"/>
      <c r="D11" s="776" t="str">
        <f>IF($C$8="","",(IF(ISNUMBER(SEARCH("series",$C$8)),"You MUST complete 'Season of a Series' Worksheet","Do NOT complete 'Season of a Series' Worksheet")))</f>
        <v/>
      </c>
      <c r="J11" s="766"/>
      <c r="K11" s="777"/>
      <c r="L11" s="777"/>
      <c r="M11" s="777"/>
      <c r="Q11" s="777"/>
      <c r="R11" s="778">
        <v>6</v>
      </c>
      <c r="S11" s="777"/>
      <c r="T11" s="777"/>
      <c r="W11" s="777"/>
      <c r="X11" s="777"/>
      <c r="Y11" s="777"/>
      <c r="Z11" s="777"/>
      <c r="AA11" s="777"/>
      <c r="AB11" s="777"/>
      <c r="AC11" s="777"/>
      <c r="AD11" s="777"/>
      <c r="AE11" s="777"/>
      <c r="AF11" s="777"/>
      <c r="AG11" s="777"/>
      <c r="AH11" s="777"/>
      <c r="AI11" s="777"/>
      <c r="AJ11" s="777"/>
      <c r="AK11" s="777"/>
      <c r="AL11" s="777"/>
      <c r="AM11" s="777"/>
      <c r="AN11" s="777"/>
      <c r="AO11" s="777"/>
      <c r="AP11" s="777"/>
      <c r="AQ11" s="777"/>
      <c r="AR11" s="777"/>
      <c r="AS11" s="777"/>
      <c r="AT11" s="777"/>
      <c r="AU11" s="777"/>
      <c r="AV11" s="777"/>
      <c r="AW11" s="777"/>
      <c r="AX11" s="777"/>
      <c r="AY11" s="777"/>
      <c r="AZ11" s="777"/>
      <c r="BA11" s="777"/>
      <c r="BB11" s="777"/>
      <c r="BC11" s="777"/>
      <c r="BD11" s="777"/>
    </row>
    <row r="12" spans="1:58" s="775" customFormat="1" thickBot="1">
      <c r="A12" s="773"/>
      <c r="B12" s="776"/>
      <c r="J12" s="766"/>
      <c r="K12" s="777"/>
      <c r="L12" s="777"/>
      <c r="M12" s="777"/>
      <c r="Q12" s="777"/>
      <c r="R12" s="778">
        <v>7</v>
      </c>
      <c r="S12" s="777"/>
      <c r="T12" s="777"/>
      <c r="W12" s="777"/>
      <c r="X12" s="777"/>
      <c r="Y12" s="777"/>
      <c r="Z12" s="777"/>
      <c r="AA12" s="777"/>
      <c r="AB12" s="777"/>
      <c r="AC12" s="777"/>
      <c r="AD12" s="777"/>
      <c r="AE12" s="777"/>
      <c r="AF12" s="777"/>
      <c r="AG12" s="777"/>
      <c r="AH12" s="777"/>
      <c r="AI12" s="777"/>
      <c r="AJ12" s="777"/>
      <c r="AK12" s="777"/>
      <c r="AL12" s="777"/>
      <c r="AM12" s="777"/>
      <c r="AN12" s="777"/>
      <c r="AO12" s="777"/>
      <c r="AP12" s="777"/>
      <c r="AQ12" s="777"/>
      <c r="AR12" s="777"/>
      <c r="AS12" s="777"/>
      <c r="AT12" s="777"/>
      <c r="AU12" s="777"/>
      <c r="AV12" s="777"/>
      <c r="AW12" s="777"/>
      <c r="AX12" s="777"/>
      <c r="AY12" s="777"/>
      <c r="AZ12" s="777"/>
      <c r="BA12" s="777"/>
      <c r="BB12" s="777"/>
      <c r="BC12" s="777"/>
      <c r="BD12" s="777"/>
    </row>
    <row r="13" spans="1:58" ht="12.5" thickBot="1">
      <c r="B13" s="1043">
        <f>D117</f>
        <v>0</v>
      </c>
      <c r="C13" s="782" t="s">
        <v>1207</v>
      </c>
      <c r="E13" s="783"/>
      <c r="F13" s="783"/>
      <c r="G13" s="783"/>
      <c r="H13" s="783"/>
      <c r="I13" s="783"/>
      <c r="R13" s="784">
        <v>8</v>
      </c>
      <c r="BF13" s="766"/>
    </row>
    <row r="14" spans="1:58">
      <c r="B14" s="947"/>
      <c r="C14" s="948"/>
      <c r="D14" s="785" t="s">
        <v>875</v>
      </c>
      <c r="E14" s="785"/>
      <c r="F14" s="785" t="s">
        <v>1208</v>
      </c>
      <c r="G14" s="785"/>
      <c r="H14" s="785" t="s">
        <v>1209</v>
      </c>
      <c r="I14" s="785"/>
      <c r="J14" s="785" t="s">
        <v>56</v>
      </c>
      <c r="K14" s="785"/>
      <c r="L14" s="786"/>
      <c r="R14" s="784">
        <v>9</v>
      </c>
      <c r="S14" s="786"/>
      <c r="BF14" s="766"/>
    </row>
    <row r="15" spans="1:58" thickBot="1">
      <c r="A15" s="785"/>
      <c r="B15" s="783"/>
      <c r="C15" s="785"/>
      <c r="D15" s="785"/>
      <c r="E15" s="785"/>
      <c r="F15" s="785"/>
      <c r="G15" s="785"/>
      <c r="H15" s="785"/>
      <c r="I15" s="785"/>
      <c r="J15" s="785"/>
      <c r="K15" s="765"/>
      <c r="N15" s="784"/>
      <c r="O15" s="784"/>
      <c r="R15" s="794"/>
      <c r="T15" s="777" t="s">
        <v>1315</v>
      </c>
      <c r="U15" s="784"/>
      <c r="V15" s="784"/>
      <c r="BE15" s="766"/>
      <c r="BF15" s="766"/>
    </row>
    <row r="16" spans="1:58" s="795" customFormat="1" ht="12" customHeight="1">
      <c r="A16" s="787" t="s">
        <v>1279</v>
      </c>
      <c r="B16" s="788" t="s">
        <v>829</v>
      </c>
      <c r="C16" s="789" t="s">
        <v>830</v>
      </c>
      <c r="D16" s="790" t="s">
        <v>809</v>
      </c>
      <c r="E16" s="791"/>
      <c r="F16" s="1134" t="str">
        <f>IF($C$6="YES","FOREIGN CO-PRODUCER EXPENDITURE (note below)","PLEASE IGNORE COLUMN")</f>
        <v>PLEASE IGNORE COLUMN</v>
      </c>
      <c r="G16" s="791"/>
      <c r="H16" s="792" t="s">
        <v>1211</v>
      </c>
      <c r="I16" s="791"/>
      <c r="J16" s="790" t="s">
        <v>642</v>
      </c>
      <c r="K16" s="793"/>
      <c r="L16" s="784"/>
      <c r="M16" s="777"/>
      <c r="N16" s="765" t="s">
        <v>1206</v>
      </c>
      <c r="O16" s="765">
        <v>500000</v>
      </c>
      <c r="P16" s="765">
        <v>250000</v>
      </c>
      <c r="Q16" s="777"/>
      <c r="R16" s="794"/>
      <c r="S16" s="784"/>
      <c r="T16" s="765" t="s">
        <v>467</v>
      </c>
      <c r="U16" s="765" t="s">
        <v>1206</v>
      </c>
      <c r="V16" s="765">
        <v>0</v>
      </c>
      <c r="W16" s="784"/>
      <c r="X16" s="784"/>
      <c r="Y16" s="784"/>
      <c r="Z16" s="784"/>
      <c r="AA16" s="784"/>
      <c r="AB16" s="784"/>
      <c r="AC16" s="784"/>
      <c r="AD16" s="784"/>
      <c r="AE16" s="784"/>
      <c r="AF16" s="784"/>
      <c r="AG16" s="784"/>
      <c r="AH16" s="784"/>
      <c r="AI16" s="784"/>
      <c r="AJ16" s="784"/>
      <c r="AK16" s="784"/>
      <c r="AL16" s="784"/>
      <c r="AM16" s="784"/>
      <c r="AN16" s="784"/>
      <c r="AO16" s="784"/>
      <c r="AP16" s="784"/>
      <c r="AQ16" s="784"/>
      <c r="AR16" s="784"/>
      <c r="AS16" s="784"/>
      <c r="AT16" s="784"/>
      <c r="AU16" s="784"/>
      <c r="AV16" s="784"/>
      <c r="AW16" s="784"/>
      <c r="AX16" s="784"/>
      <c r="AY16" s="784"/>
      <c r="AZ16" s="784"/>
      <c r="BA16" s="784"/>
      <c r="BB16" s="784"/>
      <c r="BC16" s="784"/>
      <c r="BD16" s="784"/>
      <c r="BE16" s="784"/>
      <c r="BF16" s="784"/>
    </row>
    <row r="17" spans="1:58" s="795" customFormat="1" ht="11.5">
      <c r="A17" s="796"/>
      <c r="B17" s="797"/>
      <c r="C17" s="798" t="s">
        <v>831</v>
      </c>
      <c r="D17" s="799" t="s">
        <v>1212</v>
      </c>
      <c r="E17" s="800"/>
      <c r="F17" s="1135"/>
      <c r="G17" s="800"/>
      <c r="H17" s="801" t="s">
        <v>1213</v>
      </c>
      <c r="I17" s="800"/>
      <c r="J17" s="799" t="s">
        <v>141</v>
      </c>
      <c r="K17" s="800"/>
      <c r="L17" s="784"/>
      <c r="M17" s="765"/>
      <c r="N17" s="765" t="s">
        <v>1210</v>
      </c>
      <c r="O17" s="765">
        <v>500000</v>
      </c>
      <c r="P17" s="765">
        <v>250000</v>
      </c>
      <c r="Q17" s="765"/>
      <c r="R17" s="794"/>
      <c r="S17" s="784"/>
      <c r="U17" s="765" t="s">
        <v>1210</v>
      </c>
      <c r="V17" s="765">
        <v>0</v>
      </c>
      <c r="W17" s="784"/>
      <c r="X17" s="784"/>
      <c r="Y17" s="784"/>
      <c r="Z17" s="784"/>
      <c r="AA17" s="784"/>
      <c r="AB17" s="784"/>
      <c r="AC17" s="784"/>
      <c r="AD17" s="784"/>
      <c r="AE17" s="784"/>
      <c r="AF17" s="784"/>
      <c r="AG17" s="784"/>
      <c r="AH17" s="784"/>
      <c r="AI17" s="784"/>
      <c r="AJ17" s="784"/>
      <c r="AK17" s="784"/>
      <c r="AL17" s="784"/>
      <c r="AM17" s="784"/>
      <c r="AN17" s="784"/>
      <c r="AO17" s="784"/>
      <c r="AP17" s="784"/>
      <c r="AQ17" s="784"/>
      <c r="AR17" s="784"/>
      <c r="AS17" s="784"/>
      <c r="AT17" s="784"/>
      <c r="AU17" s="784"/>
      <c r="AV17" s="784"/>
      <c r="AW17" s="784"/>
      <c r="AX17" s="784"/>
      <c r="AY17" s="784"/>
      <c r="AZ17" s="784"/>
      <c r="BA17" s="784"/>
      <c r="BB17" s="784"/>
      <c r="BC17" s="784"/>
      <c r="BD17" s="784"/>
      <c r="BE17" s="784"/>
      <c r="BF17" s="784"/>
    </row>
    <row r="18" spans="1:58" s="795" customFormat="1" ht="12" customHeight="1">
      <c r="A18" s="796"/>
      <c r="B18" s="797"/>
      <c r="C18" s="798" t="s">
        <v>834</v>
      </c>
      <c r="D18" s="799" t="s">
        <v>832</v>
      </c>
      <c r="E18" s="800"/>
      <c r="F18" s="1135"/>
      <c r="G18" s="800"/>
      <c r="H18" s="801" t="s">
        <v>833</v>
      </c>
      <c r="I18" s="800"/>
      <c r="J18" s="799" t="s">
        <v>719</v>
      </c>
      <c r="K18" s="800"/>
      <c r="L18" s="784"/>
      <c r="M18" s="765"/>
      <c r="N18" s="784"/>
      <c r="O18" s="784"/>
      <c r="P18" s="784"/>
      <c r="Q18" s="765"/>
      <c r="R18" s="794"/>
      <c r="S18" s="784"/>
      <c r="T18" s="765"/>
      <c r="U18" s="784"/>
      <c r="V18" s="784"/>
      <c r="W18" s="784"/>
      <c r="X18" s="784"/>
      <c r="Y18" s="784"/>
      <c r="Z18" s="784"/>
      <c r="AA18" s="784"/>
      <c r="AB18" s="784"/>
      <c r="AC18" s="784"/>
      <c r="AD18" s="784"/>
      <c r="AE18" s="784"/>
      <c r="AF18" s="784"/>
      <c r="AG18" s="784"/>
      <c r="AH18" s="784"/>
      <c r="AI18" s="784"/>
      <c r="AJ18" s="784"/>
      <c r="AK18" s="784"/>
      <c r="AL18" s="784"/>
      <c r="AM18" s="784"/>
      <c r="AN18" s="784"/>
      <c r="AO18" s="784"/>
      <c r="AP18" s="784"/>
      <c r="AQ18" s="784"/>
      <c r="AR18" s="784"/>
      <c r="AS18" s="784"/>
      <c r="AT18" s="784"/>
      <c r="AU18" s="784"/>
      <c r="AV18" s="784"/>
      <c r="AW18" s="784"/>
      <c r="AX18" s="784"/>
      <c r="AY18" s="784"/>
      <c r="AZ18" s="784"/>
      <c r="BA18" s="784"/>
      <c r="BB18" s="784"/>
      <c r="BC18" s="784"/>
      <c r="BD18" s="784"/>
      <c r="BE18" s="784"/>
      <c r="BF18" s="784"/>
    </row>
    <row r="19" spans="1:58" s="795" customFormat="1" ht="12.75" customHeight="1" thickBot="1">
      <c r="A19" s="802"/>
      <c r="B19" s="803"/>
      <c r="C19" s="802"/>
      <c r="D19" s="804"/>
      <c r="E19" s="805"/>
      <c r="F19" s="1136"/>
      <c r="G19" s="805"/>
      <c r="H19" s="806"/>
      <c r="I19" s="805"/>
      <c r="J19" s="807" t="s">
        <v>642</v>
      </c>
      <c r="K19" s="805"/>
      <c r="L19" s="784"/>
      <c r="M19" s="765"/>
      <c r="N19" s="784"/>
      <c r="O19" s="784"/>
      <c r="P19" s="784"/>
      <c r="Q19" s="765"/>
      <c r="R19" s="794"/>
      <c r="S19" s="784"/>
      <c r="T19" s="765"/>
      <c r="U19" s="784"/>
      <c r="V19" s="784"/>
      <c r="W19" s="784"/>
      <c r="X19" s="784"/>
      <c r="Y19" s="784"/>
      <c r="Z19" s="784"/>
      <c r="AA19" s="784"/>
      <c r="AB19" s="784"/>
      <c r="AC19" s="784"/>
      <c r="AD19" s="784"/>
      <c r="AE19" s="784"/>
      <c r="AF19" s="784"/>
      <c r="AG19" s="784"/>
      <c r="AH19" s="784"/>
      <c r="AI19" s="784"/>
      <c r="AJ19" s="784"/>
      <c r="AK19" s="784"/>
      <c r="AL19" s="784"/>
      <c r="AM19" s="784"/>
      <c r="AN19" s="784"/>
      <c r="AO19" s="784"/>
      <c r="AP19" s="784"/>
      <c r="AQ19" s="784"/>
      <c r="AR19" s="784"/>
      <c r="AS19" s="784"/>
      <c r="AT19" s="784"/>
      <c r="AU19" s="784"/>
      <c r="AV19" s="784"/>
      <c r="AW19" s="784"/>
      <c r="AX19" s="784"/>
      <c r="AY19" s="784"/>
      <c r="AZ19" s="784"/>
      <c r="BA19" s="784"/>
      <c r="BB19" s="784"/>
      <c r="BC19" s="784"/>
      <c r="BD19" s="784"/>
      <c r="BE19" s="784"/>
      <c r="BF19" s="784"/>
    </row>
    <row r="20" spans="1:58">
      <c r="A20" s="808"/>
      <c r="B20" s="773" t="s">
        <v>1280</v>
      </c>
      <c r="C20" s="809"/>
      <c r="D20" s="958">
        <f>SUMMARY!D6</f>
        <v>0</v>
      </c>
      <c r="E20" s="810"/>
      <c r="F20" s="1047">
        <v>0</v>
      </c>
      <c r="G20" s="812"/>
      <c r="H20" s="961">
        <f>SUMMARY!F6+SUMMARY!G6</f>
        <v>0</v>
      </c>
      <c r="I20" s="810"/>
      <c r="J20" s="813">
        <f>SUM(D20-F20-H20)</f>
        <v>0</v>
      </c>
      <c r="K20" s="810"/>
      <c r="M20" s="784"/>
      <c r="N20" s="784"/>
      <c r="O20" s="784"/>
      <c r="P20" s="784"/>
      <c r="Q20" s="784"/>
      <c r="R20" s="814" t="e">
        <f>SUM(L20+#REF!)</f>
        <v>#REF!</v>
      </c>
      <c r="T20" s="784"/>
      <c r="U20" s="784"/>
      <c r="V20" s="784"/>
    </row>
    <row r="21" spans="1:58">
      <c r="A21" s="808"/>
      <c r="B21" s="773" t="s">
        <v>30</v>
      </c>
      <c r="C21" s="809"/>
      <c r="D21" s="958">
        <f>SUMMARY!D7</f>
        <v>0</v>
      </c>
      <c r="E21" s="810"/>
      <c r="F21" s="811">
        <v>0</v>
      </c>
      <c r="G21" s="812"/>
      <c r="H21" s="961">
        <f>SUMMARY!F7+SUMMARY!G7</f>
        <v>0</v>
      </c>
      <c r="I21" s="810"/>
      <c r="J21" s="813">
        <f t="shared" ref="J21:J23" si="0">SUM(D21-F21-H21)</f>
        <v>0</v>
      </c>
      <c r="K21" s="810"/>
      <c r="M21" s="784"/>
      <c r="Q21" s="784"/>
      <c r="R21" s="814" t="e">
        <f>SUM(L21+#REF!)</f>
        <v>#REF!</v>
      </c>
      <c r="T21" s="784"/>
    </row>
    <row r="22" spans="1:58">
      <c r="A22" s="808"/>
      <c r="B22" s="773" t="s">
        <v>32</v>
      </c>
      <c r="C22" s="815"/>
      <c r="D22" s="958">
        <f>SUMMARY!D8</f>
        <v>0</v>
      </c>
      <c r="E22" s="810"/>
      <c r="F22" s="811">
        <v>0</v>
      </c>
      <c r="G22" s="812"/>
      <c r="H22" s="961">
        <f>SUMMARY!F8+SUMMARY!G8</f>
        <v>0</v>
      </c>
      <c r="I22" s="810"/>
      <c r="J22" s="813">
        <f t="shared" si="0"/>
        <v>0</v>
      </c>
      <c r="K22" s="810"/>
      <c r="M22" s="784"/>
      <c r="Q22" s="784"/>
      <c r="R22" s="814" t="e">
        <f>SUM(L22+#REF!)</f>
        <v>#REF!</v>
      </c>
      <c r="T22" s="784"/>
    </row>
    <row r="23" spans="1:58">
      <c r="A23" s="808"/>
      <c r="B23" s="773" t="s">
        <v>731</v>
      </c>
      <c r="C23" s="815" t="s">
        <v>642</v>
      </c>
      <c r="D23" s="958">
        <f>SUMMARY!D9</f>
        <v>0</v>
      </c>
      <c r="E23" s="810"/>
      <c r="F23" s="811">
        <v>0</v>
      </c>
      <c r="G23" s="812"/>
      <c r="H23" s="961">
        <f>SUMMARY!F9+SUMMARY!G9</f>
        <v>0</v>
      </c>
      <c r="I23" s="810"/>
      <c r="J23" s="813">
        <f t="shared" si="0"/>
        <v>0</v>
      </c>
      <c r="K23" s="810"/>
      <c r="M23" s="784"/>
      <c r="Q23" s="784"/>
      <c r="R23" s="814" t="e">
        <f>SUM(L23+#REF!)</f>
        <v>#REF!</v>
      </c>
      <c r="T23" s="784"/>
    </row>
    <row r="24" spans="1:58">
      <c r="A24" s="808"/>
      <c r="B24" s="773" t="s">
        <v>1281</v>
      </c>
      <c r="C24" s="815"/>
      <c r="D24" s="958">
        <f>SUMMARY!D10</f>
        <v>0</v>
      </c>
      <c r="E24" s="810"/>
      <c r="F24" s="811">
        <v>0</v>
      </c>
      <c r="G24" s="812"/>
      <c r="H24" s="958">
        <f>SUMMARY!F10+SUMMARY!G10</f>
        <v>0</v>
      </c>
      <c r="I24" s="810"/>
      <c r="J24" s="958">
        <f>SUM(D24-F24-H24)</f>
        <v>0</v>
      </c>
      <c r="K24" s="810"/>
      <c r="R24" s="814" t="e">
        <f>SUM(L24+#REF!)</f>
        <v>#REF!</v>
      </c>
    </row>
    <row r="25" spans="1:58" thickBot="1">
      <c r="A25" s="808"/>
      <c r="B25" s="816" t="s">
        <v>732</v>
      </c>
      <c r="C25" s="817"/>
      <c r="D25" s="734">
        <f>SUM(D20:D24)</f>
        <v>0</v>
      </c>
      <c r="E25" s="819"/>
      <c r="F25" s="818">
        <f>SUM(F20:F24)</f>
        <v>0</v>
      </c>
      <c r="G25" s="819"/>
      <c r="H25" s="734">
        <f>SUM(H20:H24)</f>
        <v>0</v>
      </c>
      <c r="I25" s="819"/>
      <c r="J25" s="818">
        <f>SUM(J20:J24)</f>
        <v>0</v>
      </c>
      <c r="K25" s="819"/>
      <c r="R25" s="820" t="e">
        <f>SUM(L25+#REF!)</f>
        <v>#REF!</v>
      </c>
    </row>
    <row r="26" spans="1:58" ht="12.5" thickTop="1">
      <c r="A26" s="808"/>
      <c r="B26" s="773" t="s">
        <v>733</v>
      </c>
      <c r="C26" s="815" t="s">
        <v>642</v>
      </c>
      <c r="D26" s="958">
        <f>SUMMARY!D15</f>
        <v>0</v>
      </c>
      <c r="E26" s="810"/>
      <c r="F26" s="811">
        <v>0</v>
      </c>
      <c r="G26" s="812"/>
      <c r="H26" s="961">
        <f>SUMMARY!F15+SUMMARY!G15</f>
        <v>0</v>
      </c>
      <c r="I26" s="810"/>
      <c r="J26" s="813">
        <f t="shared" ref="J26:J64" si="1">SUM(D26-F26-H26)</f>
        <v>0</v>
      </c>
      <c r="K26" s="810"/>
      <c r="R26" s="814" t="e">
        <f>SUM(L26+#REF!)</f>
        <v>#REF!</v>
      </c>
    </row>
    <row r="27" spans="1:58">
      <c r="A27" s="808"/>
      <c r="B27" s="773" t="s">
        <v>860</v>
      </c>
      <c r="C27" s="815"/>
      <c r="D27" s="958">
        <f>SUMMARY!D16</f>
        <v>0</v>
      </c>
      <c r="E27" s="810"/>
      <c r="F27" s="811">
        <v>0</v>
      </c>
      <c r="G27" s="812"/>
      <c r="H27" s="961">
        <f>SUMMARY!F16+SUMMARY!G16</f>
        <v>0</v>
      </c>
      <c r="I27" s="810"/>
      <c r="J27" s="813">
        <f>SUM(D27-F27-H27)</f>
        <v>0</v>
      </c>
      <c r="K27" s="810"/>
      <c r="R27" s="814" t="e">
        <f>SUM(L27+#REF!)</f>
        <v>#REF!</v>
      </c>
    </row>
    <row r="28" spans="1:58">
      <c r="A28" s="808"/>
      <c r="B28" s="773" t="s">
        <v>1282</v>
      </c>
      <c r="C28" s="815"/>
      <c r="D28" s="958">
        <f>SUMMARY!D17</f>
        <v>0</v>
      </c>
      <c r="E28" s="810"/>
      <c r="F28" s="811">
        <v>0</v>
      </c>
      <c r="G28" s="812"/>
      <c r="H28" s="961">
        <f>SUMMARY!F17+SUMMARY!G17</f>
        <v>0</v>
      </c>
      <c r="I28" s="810"/>
      <c r="J28" s="813">
        <f t="shared" si="1"/>
        <v>0</v>
      </c>
      <c r="K28" s="810"/>
      <c r="R28" s="814" t="e">
        <f>SUM(L28+#REF!)</f>
        <v>#REF!</v>
      </c>
    </row>
    <row r="29" spans="1:58">
      <c r="A29" s="808"/>
      <c r="B29" s="773" t="s">
        <v>1283</v>
      </c>
      <c r="C29" s="815"/>
      <c r="D29" s="958">
        <f>SUMMARY!D18</f>
        <v>0</v>
      </c>
      <c r="E29" s="810"/>
      <c r="F29" s="811">
        <v>0</v>
      </c>
      <c r="G29" s="812"/>
      <c r="H29" s="961">
        <f>SUMMARY!F18+SUMMARY!G18</f>
        <v>0</v>
      </c>
      <c r="I29" s="810"/>
      <c r="J29" s="813">
        <f t="shared" si="1"/>
        <v>0</v>
      </c>
      <c r="K29" s="810"/>
      <c r="R29" s="814" t="e">
        <f>SUM(L29+#REF!)</f>
        <v>#REF!</v>
      </c>
    </row>
    <row r="30" spans="1:58">
      <c r="A30" s="808"/>
      <c r="B30" s="773" t="s">
        <v>1284</v>
      </c>
      <c r="C30" s="815"/>
      <c r="D30" s="958">
        <f>SUMMARY!D19</f>
        <v>0</v>
      </c>
      <c r="E30" s="810"/>
      <c r="F30" s="811">
        <v>0</v>
      </c>
      <c r="G30" s="812"/>
      <c r="H30" s="961">
        <f>SUMMARY!F19+SUMMARY!G19</f>
        <v>0</v>
      </c>
      <c r="I30" s="810"/>
      <c r="J30" s="813">
        <f t="shared" si="1"/>
        <v>0</v>
      </c>
      <c r="K30" s="810"/>
      <c r="R30" s="814" t="e">
        <f>SUM(L30+#REF!)</f>
        <v>#REF!</v>
      </c>
    </row>
    <row r="31" spans="1:58">
      <c r="A31" s="808"/>
      <c r="B31" s="773" t="s">
        <v>1285</v>
      </c>
      <c r="C31" s="815"/>
      <c r="D31" s="958">
        <f>SUMMARY!D20</f>
        <v>0</v>
      </c>
      <c r="E31" s="810"/>
      <c r="F31" s="811">
        <v>0</v>
      </c>
      <c r="G31" s="812"/>
      <c r="H31" s="961">
        <f>SUMMARY!F20+SUMMARY!G20</f>
        <v>0</v>
      </c>
      <c r="I31" s="810"/>
      <c r="J31" s="813">
        <f t="shared" si="1"/>
        <v>0</v>
      </c>
      <c r="K31" s="810"/>
      <c r="R31" s="814" t="e">
        <f>SUM(L31+#REF!)</f>
        <v>#REF!</v>
      </c>
    </row>
    <row r="32" spans="1:58">
      <c r="A32" s="808"/>
      <c r="B32" s="773" t="s">
        <v>1286</v>
      </c>
      <c r="C32" s="815"/>
      <c r="D32" s="958">
        <f>SUMMARY!D21</f>
        <v>0</v>
      </c>
      <c r="E32" s="810"/>
      <c r="F32" s="811">
        <v>0</v>
      </c>
      <c r="G32" s="812"/>
      <c r="H32" s="961">
        <f>SUMMARY!F21+SUMMARY!G21</f>
        <v>0</v>
      </c>
      <c r="I32" s="810"/>
      <c r="J32" s="813">
        <f t="shared" si="1"/>
        <v>0</v>
      </c>
      <c r="K32" s="810"/>
      <c r="R32" s="814" t="e">
        <f>SUM(L32+#REF!)</f>
        <v>#REF!</v>
      </c>
    </row>
    <row r="33" spans="1:18">
      <c r="A33" s="808"/>
      <c r="B33" s="773" t="s">
        <v>821</v>
      </c>
      <c r="C33" s="815"/>
      <c r="D33" s="958">
        <f>SUMMARY!D22</f>
        <v>0</v>
      </c>
      <c r="E33" s="810"/>
      <c r="F33" s="811">
        <v>0</v>
      </c>
      <c r="G33" s="812"/>
      <c r="H33" s="961">
        <f>SUMMARY!F22+SUMMARY!G22</f>
        <v>0</v>
      </c>
      <c r="I33" s="810"/>
      <c r="J33" s="813">
        <f t="shared" si="1"/>
        <v>0</v>
      </c>
      <c r="K33" s="810"/>
      <c r="R33" s="814" t="e">
        <f>SUM(L33+#REF!)</f>
        <v>#REF!</v>
      </c>
    </row>
    <row r="34" spans="1:18">
      <c r="A34" s="808"/>
      <c r="B34" s="773" t="s">
        <v>822</v>
      </c>
      <c r="C34" s="815"/>
      <c r="D34" s="958">
        <f>SUMMARY!D23</f>
        <v>0</v>
      </c>
      <c r="E34" s="810"/>
      <c r="F34" s="811">
        <v>0</v>
      </c>
      <c r="G34" s="812"/>
      <c r="H34" s="961">
        <f>SUMMARY!F23+SUMMARY!G23</f>
        <v>0</v>
      </c>
      <c r="I34" s="810"/>
      <c r="J34" s="813">
        <f t="shared" si="1"/>
        <v>0</v>
      </c>
      <c r="K34" s="810"/>
      <c r="R34" s="814" t="e">
        <f>SUM(L34+#REF!)</f>
        <v>#REF!</v>
      </c>
    </row>
    <row r="35" spans="1:18">
      <c r="A35" s="808"/>
      <c r="B35" s="773" t="s">
        <v>823</v>
      </c>
      <c r="C35" s="815"/>
      <c r="D35" s="958">
        <f>SUMMARY!D24</f>
        <v>0</v>
      </c>
      <c r="E35" s="810"/>
      <c r="F35" s="811">
        <v>0</v>
      </c>
      <c r="G35" s="812"/>
      <c r="H35" s="961">
        <f>SUMMARY!F24+SUMMARY!G24</f>
        <v>0</v>
      </c>
      <c r="I35" s="810"/>
      <c r="J35" s="813">
        <f t="shared" si="1"/>
        <v>0</v>
      </c>
      <c r="K35" s="810"/>
      <c r="R35" s="814" t="e">
        <f>SUM(L35+#REF!)</f>
        <v>#REF!</v>
      </c>
    </row>
    <row r="36" spans="1:18">
      <c r="A36" s="808"/>
      <c r="B36" s="773" t="s">
        <v>741</v>
      </c>
      <c r="C36" s="815"/>
      <c r="D36" s="958">
        <f>SUMMARY!D25</f>
        <v>0</v>
      </c>
      <c r="E36" s="810"/>
      <c r="F36" s="811">
        <v>0</v>
      </c>
      <c r="G36" s="812"/>
      <c r="H36" s="961">
        <f>SUMMARY!F25+SUMMARY!G25</f>
        <v>0</v>
      </c>
      <c r="I36" s="810"/>
      <c r="J36" s="813">
        <f t="shared" si="1"/>
        <v>0</v>
      </c>
      <c r="K36" s="810"/>
      <c r="R36" s="814" t="e">
        <f>SUM(L36+#REF!)</f>
        <v>#REF!</v>
      </c>
    </row>
    <row r="37" spans="1:18">
      <c r="A37" s="808"/>
      <c r="B37" s="773" t="s">
        <v>742</v>
      </c>
      <c r="C37" s="815"/>
      <c r="D37" s="958">
        <f>SUMMARY!D26</f>
        <v>0</v>
      </c>
      <c r="E37" s="810"/>
      <c r="F37" s="811">
        <v>0</v>
      </c>
      <c r="G37" s="812"/>
      <c r="H37" s="961">
        <f>SUMMARY!F26+SUMMARY!G26</f>
        <v>0</v>
      </c>
      <c r="I37" s="810"/>
      <c r="J37" s="813">
        <f t="shared" si="1"/>
        <v>0</v>
      </c>
      <c r="K37" s="810"/>
      <c r="R37" s="814" t="e">
        <f>SUM(L37+#REF!)</f>
        <v>#REF!</v>
      </c>
    </row>
    <row r="38" spans="1:18">
      <c r="A38" s="808"/>
      <c r="B38" s="773" t="s">
        <v>743</v>
      </c>
      <c r="C38" s="815"/>
      <c r="D38" s="958">
        <f>SUMMARY!D27</f>
        <v>0</v>
      </c>
      <c r="E38" s="810"/>
      <c r="F38" s="811">
        <v>0</v>
      </c>
      <c r="G38" s="812"/>
      <c r="H38" s="961">
        <f>SUMMARY!F27+SUMMARY!G27</f>
        <v>0</v>
      </c>
      <c r="I38" s="810"/>
      <c r="J38" s="813">
        <f t="shared" si="1"/>
        <v>0</v>
      </c>
      <c r="K38" s="810"/>
      <c r="R38" s="814" t="e">
        <f>SUM(L38+#REF!)</f>
        <v>#REF!</v>
      </c>
    </row>
    <row r="39" spans="1:18">
      <c r="A39" s="808"/>
      <c r="B39" s="773" t="s">
        <v>744</v>
      </c>
      <c r="C39" s="815"/>
      <c r="D39" s="958">
        <f>SUMMARY!D28</f>
        <v>0</v>
      </c>
      <c r="E39" s="810"/>
      <c r="F39" s="811">
        <v>0</v>
      </c>
      <c r="G39" s="812"/>
      <c r="H39" s="961">
        <f>SUMMARY!F28+SUMMARY!G28</f>
        <v>0</v>
      </c>
      <c r="I39" s="810"/>
      <c r="J39" s="813">
        <f t="shared" si="1"/>
        <v>0</v>
      </c>
      <c r="K39" s="810"/>
      <c r="R39" s="814" t="e">
        <f>SUM(L39+#REF!)</f>
        <v>#REF!</v>
      </c>
    </row>
    <row r="40" spans="1:18">
      <c r="A40" s="808"/>
      <c r="B40" s="773" t="s">
        <v>1287</v>
      </c>
      <c r="C40" s="815"/>
      <c r="D40" s="958">
        <f>SUMMARY!D29</f>
        <v>0</v>
      </c>
      <c r="E40" s="810"/>
      <c r="F40" s="811">
        <v>0</v>
      </c>
      <c r="G40" s="812"/>
      <c r="H40" s="961">
        <f>SUMMARY!F29+SUMMARY!G29</f>
        <v>0</v>
      </c>
      <c r="I40" s="810"/>
      <c r="J40" s="813">
        <f t="shared" si="1"/>
        <v>0</v>
      </c>
      <c r="K40" s="810"/>
      <c r="R40" s="814" t="e">
        <f>SUM(L40+#REF!)</f>
        <v>#REF!</v>
      </c>
    </row>
    <row r="41" spans="1:18">
      <c r="A41" s="808"/>
      <c r="B41" s="773" t="s">
        <v>1288</v>
      </c>
      <c r="C41" s="815"/>
      <c r="D41" s="958">
        <f>SUMMARY!D30</f>
        <v>0</v>
      </c>
      <c r="E41" s="810"/>
      <c r="F41" s="811">
        <v>0</v>
      </c>
      <c r="G41" s="812"/>
      <c r="H41" s="961">
        <f>SUMMARY!F30+SUMMARY!G30</f>
        <v>0</v>
      </c>
      <c r="I41" s="810"/>
      <c r="J41" s="813">
        <f t="shared" si="1"/>
        <v>0</v>
      </c>
      <c r="K41" s="810"/>
      <c r="R41" s="814" t="e">
        <f>SUM(L41+#REF!)</f>
        <v>#REF!</v>
      </c>
    </row>
    <row r="42" spans="1:18">
      <c r="A42" s="808"/>
      <c r="B42" s="773" t="s">
        <v>745</v>
      </c>
      <c r="C42" s="815"/>
      <c r="D42" s="958">
        <f>SUMMARY!D31</f>
        <v>0</v>
      </c>
      <c r="E42" s="810"/>
      <c r="F42" s="811">
        <v>0</v>
      </c>
      <c r="G42" s="812"/>
      <c r="H42" s="961">
        <f>SUMMARY!F31+SUMMARY!G31</f>
        <v>0</v>
      </c>
      <c r="I42" s="810"/>
      <c r="J42" s="813">
        <f t="shared" si="1"/>
        <v>0</v>
      </c>
      <c r="K42" s="810"/>
      <c r="R42" s="814" t="e">
        <f>SUM(L42+#REF!)</f>
        <v>#REF!</v>
      </c>
    </row>
    <row r="43" spans="1:18">
      <c r="A43" s="808"/>
      <c r="B43" s="773" t="s">
        <v>746</v>
      </c>
      <c r="C43" s="815" t="s">
        <v>642</v>
      </c>
      <c r="D43" s="958">
        <f>SUMMARY!D32</f>
        <v>0</v>
      </c>
      <c r="E43" s="810"/>
      <c r="F43" s="811">
        <v>0</v>
      </c>
      <c r="G43" s="812"/>
      <c r="H43" s="961">
        <f>SUMMARY!F32+SUMMARY!G32</f>
        <v>0</v>
      </c>
      <c r="I43" s="810"/>
      <c r="J43" s="813">
        <f t="shared" si="1"/>
        <v>0</v>
      </c>
      <c r="K43" s="810"/>
      <c r="R43" s="814" t="e">
        <f>SUM(L43+#REF!)</f>
        <v>#REF!</v>
      </c>
    </row>
    <row r="44" spans="1:18">
      <c r="A44" s="808"/>
      <c r="B44" s="773" t="s">
        <v>747</v>
      </c>
      <c r="C44" s="815"/>
      <c r="D44" s="958">
        <f>SUMMARY!D33</f>
        <v>0</v>
      </c>
      <c r="E44" s="810"/>
      <c r="F44" s="811">
        <v>0</v>
      </c>
      <c r="G44" s="812"/>
      <c r="H44" s="961">
        <f>SUMMARY!F33+SUMMARY!G33</f>
        <v>0</v>
      </c>
      <c r="I44" s="810"/>
      <c r="J44" s="813">
        <f t="shared" si="1"/>
        <v>0</v>
      </c>
      <c r="K44" s="810"/>
      <c r="R44" s="814"/>
    </row>
    <row r="45" spans="1:18">
      <c r="A45" s="808"/>
      <c r="B45" s="773" t="s">
        <v>1289</v>
      </c>
      <c r="C45" s="815"/>
      <c r="D45" s="958">
        <f>SUMMARY!D34</f>
        <v>0</v>
      </c>
      <c r="E45" s="810"/>
      <c r="F45" s="811">
        <v>0</v>
      </c>
      <c r="G45" s="812"/>
      <c r="H45" s="961">
        <f>SUMMARY!F34+SUMMARY!G34</f>
        <v>0</v>
      </c>
      <c r="I45" s="810"/>
      <c r="J45" s="813">
        <f t="shared" si="1"/>
        <v>0</v>
      </c>
      <c r="K45" s="810"/>
      <c r="R45" s="814"/>
    </row>
    <row r="46" spans="1:18">
      <c r="A46" s="808"/>
      <c r="B46" s="773" t="s">
        <v>418</v>
      </c>
      <c r="C46" s="815"/>
      <c r="D46" s="958">
        <f>SUMMARY!D35</f>
        <v>0</v>
      </c>
      <c r="E46" s="810"/>
      <c r="F46" s="811">
        <v>0</v>
      </c>
      <c r="G46" s="812"/>
      <c r="H46" s="961">
        <f>SUMMARY!F35+SUMMARY!G35</f>
        <v>0</v>
      </c>
      <c r="I46" s="810"/>
      <c r="J46" s="813">
        <f t="shared" si="1"/>
        <v>0</v>
      </c>
      <c r="K46" s="810"/>
      <c r="R46" s="814"/>
    </row>
    <row r="47" spans="1:18" thickBot="1">
      <c r="A47" s="808"/>
      <c r="B47" s="816" t="s">
        <v>1290</v>
      </c>
      <c r="C47" s="821"/>
      <c r="D47" s="735">
        <f>SUM(D26:D46)</f>
        <v>0</v>
      </c>
      <c r="E47" s="823"/>
      <c r="F47" s="822">
        <f>SUM(F26:F46)</f>
        <v>0</v>
      </c>
      <c r="G47" s="823"/>
      <c r="H47" s="735">
        <f>SUM(H26:H46)</f>
        <v>0</v>
      </c>
      <c r="I47" s="823"/>
      <c r="J47" s="822">
        <f>SUM(J26:J46)</f>
        <v>0</v>
      </c>
      <c r="K47" s="824"/>
      <c r="R47" s="820" t="e">
        <f>SUM(L47+#REF!)</f>
        <v>#REF!</v>
      </c>
    </row>
    <row r="48" spans="1:18" thickTop="1">
      <c r="A48" s="808"/>
      <c r="B48" s="825" t="s">
        <v>585</v>
      </c>
      <c r="C48" s="826"/>
      <c r="D48" s="958">
        <f>SUMMARY!E37</f>
        <v>0</v>
      </c>
      <c r="E48" s="810"/>
      <c r="F48" s="811">
        <v>0</v>
      </c>
      <c r="G48" s="812"/>
      <c r="H48" s="961">
        <f>SUMMARY!F37+SUMMARY!G37</f>
        <v>0</v>
      </c>
      <c r="I48" s="810"/>
      <c r="J48" s="813">
        <f t="shared" si="1"/>
        <v>0</v>
      </c>
      <c r="K48" s="810"/>
      <c r="R48" s="814" t="e">
        <f>SUM(L48+#REF!)</f>
        <v>#REF!</v>
      </c>
    </row>
    <row r="49" spans="1:18">
      <c r="A49" s="808"/>
      <c r="B49" s="773" t="s">
        <v>1291</v>
      </c>
      <c r="C49" s="815"/>
      <c r="D49" s="958">
        <f>SUMMARY!D39</f>
        <v>0</v>
      </c>
      <c r="E49" s="810"/>
      <c r="F49" s="811">
        <v>0</v>
      </c>
      <c r="G49" s="812"/>
      <c r="H49" s="961">
        <f>SUMMARY!F39+SUMMARY!G39</f>
        <v>0</v>
      </c>
      <c r="I49" s="810"/>
      <c r="J49" s="813">
        <f t="shared" si="1"/>
        <v>0</v>
      </c>
      <c r="K49" s="810"/>
      <c r="R49" s="814" t="e">
        <f>SUM(L49+#REF!)</f>
        <v>#REF!</v>
      </c>
    </row>
    <row r="50" spans="1:18">
      <c r="A50" s="808"/>
      <c r="B50" s="773" t="s">
        <v>35</v>
      </c>
      <c r="C50" s="815"/>
      <c r="D50" s="958">
        <f>SUMMARY!D40</f>
        <v>0</v>
      </c>
      <c r="E50" s="810"/>
      <c r="F50" s="811">
        <v>0</v>
      </c>
      <c r="G50" s="812"/>
      <c r="H50" s="961">
        <f>SUMMARY!F40+SUMMARY!G40</f>
        <v>0</v>
      </c>
      <c r="I50" s="810"/>
      <c r="J50" s="813">
        <f t="shared" si="1"/>
        <v>0</v>
      </c>
      <c r="K50" s="810"/>
      <c r="R50" s="814" t="e">
        <f>SUM(L50+#REF!)</f>
        <v>#REF!</v>
      </c>
    </row>
    <row r="51" spans="1:18">
      <c r="A51" s="808"/>
      <c r="B51" s="773" t="s">
        <v>1214</v>
      </c>
      <c r="C51" s="815"/>
      <c r="D51" s="958">
        <f>SUMMARY!D41</f>
        <v>0</v>
      </c>
      <c r="E51" s="810"/>
      <c r="F51" s="811">
        <v>0</v>
      </c>
      <c r="G51" s="812"/>
      <c r="H51" s="961">
        <f>SUMMARY!F41+SUMMARY!G41</f>
        <v>0</v>
      </c>
      <c r="I51" s="810"/>
      <c r="J51" s="813">
        <f t="shared" si="1"/>
        <v>0</v>
      </c>
      <c r="K51" s="810"/>
      <c r="R51" s="814" t="e">
        <f>SUM(L51+#REF!)</f>
        <v>#REF!</v>
      </c>
    </row>
    <row r="52" spans="1:18">
      <c r="A52" s="808"/>
      <c r="B52" s="773" t="s">
        <v>1215</v>
      </c>
      <c r="C52" s="815"/>
      <c r="D52" s="958">
        <f>SUMMARY!D43</f>
        <v>0</v>
      </c>
      <c r="E52" s="810"/>
      <c r="F52" s="811">
        <v>0</v>
      </c>
      <c r="G52" s="812"/>
      <c r="H52" s="961">
        <f>SUMMARY!F43+SUMMARY!G43</f>
        <v>0</v>
      </c>
      <c r="I52" s="810"/>
      <c r="J52" s="813">
        <f t="shared" si="1"/>
        <v>0</v>
      </c>
      <c r="K52" s="810"/>
      <c r="R52" s="814" t="e">
        <f>SUM(L52+#REF!)</f>
        <v>#REF!</v>
      </c>
    </row>
    <row r="53" spans="1:18">
      <c r="A53" s="808"/>
      <c r="B53" s="773" t="s">
        <v>1216</v>
      </c>
      <c r="C53" s="815"/>
      <c r="D53" s="958">
        <f>SUMMARY!D44</f>
        <v>0</v>
      </c>
      <c r="E53" s="810"/>
      <c r="F53" s="811">
        <v>0</v>
      </c>
      <c r="G53" s="812"/>
      <c r="H53" s="961">
        <f>SUMMARY!F44+SUMMARY!G44</f>
        <v>0</v>
      </c>
      <c r="I53" s="810"/>
      <c r="J53" s="813">
        <f t="shared" si="1"/>
        <v>0</v>
      </c>
      <c r="K53" s="810"/>
      <c r="R53" s="814" t="e">
        <f>SUM(L53+#REF!)</f>
        <v>#REF!</v>
      </c>
    </row>
    <row r="54" spans="1:18">
      <c r="A54" s="808"/>
      <c r="B54" s="773" t="s">
        <v>1340</v>
      </c>
      <c r="C54" s="815"/>
      <c r="D54" s="958">
        <f>SUMMARY!D45</f>
        <v>0</v>
      </c>
      <c r="E54" s="810"/>
      <c r="F54" s="811">
        <v>0</v>
      </c>
      <c r="G54" s="812"/>
      <c r="H54" s="961">
        <f>SUMMARY!F45+SUMMARY!G45</f>
        <v>0</v>
      </c>
      <c r="I54" s="810"/>
      <c r="J54" s="813">
        <f t="shared" si="1"/>
        <v>0</v>
      </c>
      <c r="K54" s="810"/>
      <c r="R54" s="814" t="e">
        <f>SUM(L54+#REF!)</f>
        <v>#REF!</v>
      </c>
    </row>
    <row r="55" spans="1:18" ht="11.5">
      <c r="A55" s="808"/>
      <c r="B55" s="825" t="s">
        <v>586</v>
      </c>
      <c r="C55" s="827"/>
      <c r="D55" s="958">
        <f>SUMMARY!E46</f>
        <v>0</v>
      </c>
      <c r="E55" s="810"/>
      <c r="F55" s="811">
        <v>0</v>
      </c>
      <c r="G55" s="812"/>
      <c r="H55" s="961">
        <f>SUMMARY!F46+SUMMARY!G46</f>
        <v>0</v>
      </c>
      <c r="I55" s="810"/>
      <c r="J55" s="813">
        <f t="shared" si="1"/>
        <v>0</v>
      </c>
      <c r="K55" s="810"/>
      <c r="R55" s="814" t="e">
        <f>SUM(L55+#REF!)</f>
        <v>#REF!</v>
      </c>
    </row>
    <row r="56" spans="1:18">
      <c r="A56" s="808"/>
      <c r="B56" s="773" t="s">
        <v>597</v>
      </c>
      <c r="C56" s="815"/>
      <c r="D56" s="958">
        <f>SUMMARY!E47</f>
        <v>0</v>
      </c>
      <c r="E56" s="810"/>
      <c r="F56" s="811">
        <v>0</v>
      </c>
      <c r="G56" s="812"/>
      <c r="H56" s="961">
        <f>SUMMARY!F47+SUMMARY!G47</f>
        <v>0</v>
      </c>
      <c r="I56" s="810"/>
      <c r="J56" s="813">
        <f t="shared" si="1"/>
        <v>0</v>
      </c>
      <c r="K56" s="810"/>
      <c r="R56" s="814" t="e">
        <f>SUM(L56+#REF!)</f>
        <v>#REF!</v>
      </c>
    </row>
    <row r="57" spans="1:18">
      <c r="A57" s="808"/>
      <c r="B57" s="773" t="s">
        <v>1153</v>
      </c>
      <c r="C57" s="815" t="s">
        <v>642</v>
      </c>
      <c r="D57" s="958">
        <f>SUMMARY!E48</f>
        <v>0</v>
      </c>
      <c r="E57" s="810"/>
      <c r="F57" s="811">
        <v>0</v>
      </c>
      <c r="G57" s="812"/>
      <c r="H57" s="961">
        <f>SUMMARY!F48+SUMMARY!G48</f>
        <v>0</v>
      </c>
      <c r="I57" s="810"/>
      <c r="J57" s="813">
        <f t="shared" si="1"/>
        <v>0</v>
      </c>
      <c r="K57" s="810"/>
      <c r="R57" s="814" t="e">
        <f>SUM(L57+#REF!)</f>
        <v>#REF!</v>
      </c>
    </row>
    <row r="58" spans="1:18">
      <c r="A58" s="808"/>
      <c r="B58" s="773" t="s">
        <v>587</v>
      </c>
      <c r="C58" s="815"/>
      <c r="D58" s="958">
        <f>SUMMARY!E49</f>
        <v>0</v>
      </c>
      <c r="E58" s="810"/>
      <c r="F58" s="811">
        <v>0</v>
      </c>
      <c r="G58" s="812"/>
      <c r="H58" s="961">
        <f>SUMMARY!F49+SUMMARY!G49</f>
        <v>0</v>
      </c>
      <c r="I58" s="810"/>
      <c r="J58" s="813">
        <f t="shared" si="1"/>
        <v>0</v>
      </c>
      <c r="K58" s="810"/>
      <c r="R58" s="814" t="e">
        <f>SUM(L58+#REF!)</f>
        <v>#REF!</v>
      </c>
    </row>
    <row r="59" spans="1:18">
      <c r="A59" s="808"/>
      <c r="B59" s="773" t="s">
        <v>744</v>
      </c>
      <c r="C59" s="815"/>
      <c r="D59" s="958">
        <f>SUMMARY!D51</f>
        <v>0</v>
      </c>
      <c r="E59" s="810"/>
      <c r="F59" s="811">
        <v>0</v>
      </c>
      <c r="G59" s="812"/>
      <c r="H59" s="961">
        <f>SUMMARY!F51+SUMMARY!G51</f>
        <v>0</v>
      </c>
      <c r="I59" s="810"/>
      <c r="J59" s="813">
        <f t="shared" si="1"/>
        <v>0</v>
      </c>
      <c r="K59" s="810"/>
      <c r="R59" s="814" t="e">
        <f>SUM(L59+#REF!)</f>
        <v>#REF!</v>
      </c>
    </row>
    <row r="60" spans="1:18">
      <c r="A60" s="808"/>
      <c r="B60" s="773" t="s">
        <v>1292</v>
      </c>
      <c r="C60" s="815"/>
      <c r="D60" s="958">
        <f>SUMMARY!D52</f>
        <v>0</v>
      </c>
      <c r="E60" s="810"/>
      <c r="F60" s="811">
        <v>0</v>
      </c>
      <c r="G60" s="812"/>
      <c r="H60" s="961">
        <f>SUMMARY!F52+SUMMARY!G52</f>
        <v>0</v>
      </c>
      <c r="I60" s="810"/>
      <c r="J60" s="813">
        <f t="shared" si="1"/>
        <v>0</v>
      </c>
      <c r="K60" s="810"/>
      <c r="R60" s="814" t="e">
        <f>SUM(L60+#REF!)</f>
        <v>#REF!</v>
      </c>
    </row>
    <row r="61" spans="1:18">
      <c r="A61" s="808"/>
      <c r="B61" s="773" t="s">
        <v>742</v>
      </c>
      <c r="C61" s="815"/>
      <c r="D61" s="958">
        <f>SUMMARY!D53</f>
        <v>0</v>
      </c>
      <c r="E61" s="810"/>
      <c r="F61" s="811">
        <v>0</v>
      </c>
      <c r="G61" s="812"/>
      <c r="H61" s="961">
        <f>SUMMARY!F53+SUMMARY!G53</f>
        <v>0</v>
      </c>
      <c r="I61" s="810"/>
      <c r="J61" s="813">
        <f t="shared" si="1"/>
        <v>0</v>
      </c>
      <c r="K61" s="810"/>
      <c r="R61" s="814" t="e">
        <f>SUM(L61+#REF!)</f>
        <v>#REF!</v>
      </c>
    </row>
    <row r="62" spans="1:18">
      <c r="A62" s="808"/>
      <c r="B62" s="773" t="s">
        <v>811</v>
      </c>
      <c r="C62" s="815"/>
      <c r="D62" s="958">
        <f>SUMMARY!D54</f>
        <v>0</v>
      </c>
      <c r="E62" s="810"/>
      <c r="F62" s="811">
        <v>0</v>
      </c>
      <c r="G62" s="812"/>
      <c r="H62" s="961">
        <f>SUMMARY!F54+SUMMARY!G54</f>
        <v>0</v>
      </c>
      <c r="I62" s="810"/>
      <c r="J62" s="813">
        <f t="shared" si="1"/>
        <v>0</v>
      </c>
      <c r="K62" s="810"/>
      <c r="R62" s="814" t="e">
        <f>SUM(L62+#REF!)</f>
        <v>#REF!</v>
      </c>
    </row>
    <row r="63" spans="1:18">
      <c r="A63" s="808"/>
      <c r="B63" s="773" t="s">
        <v>1287</v>
      </c>
      <c r="C63" s="815"/>
      <c r="D63" s="958">
        <f>SUMMARY!D55</f>
        <v>0</v>
      </c>
      <c r="E63" s="810"/>
      <c r="F63" s="811">
        <v>0</v>
      </c>
      <c r="G63" s="812"/>
      <c r="H63" s="961">
        <f>SUMMARY!F55+SUMMARY!G55</f>
        <v>0</v>
      </c>
      <c r="I63" s="810"/>
      <c r="J63" s="813">
        <f t="shared" si="1"/>
        <v>0</v>
      </c>
      <c r="K63" s="810"/>
      <c r="R63" s="814" t="e">
        <f>SUM(L63+#REF!)</f>
        <v>#REF!</v>
      </c>
    </row>
    <row r="64" spans="1:18">
      <c r="A64" s="808"/>
      <c r="B64" s="773" t="s">
        <v>1293</v>
      </c>
      <c r="C64" s="815"/>
      <c r="D64" s="958">
        <f>SUMMARY!D56</f>
        <v>0</v>
      </c>
      <c r="E64" s="810"/>
      <c r="F64" s="811">
        <v>0</v>
      </c>
      <c r="G64" s="812"/>
      <c r="H64" s="961">
        <f>SUMMARY!F56+SUMMARY!G56</f>
        <v>0</v>
      </c>
      <c r="I64" s="810"/>
      <c r="J64" s="813">
        <f t="shared" si="1"/>
        <v>0</v>
      </c>
      <c r="K64" s="810"/>
      <c r="R64" s="814" t="e">
        <f>SUM(L64+#REF!)</f>
        <v>#REF!</v>
      </c>
    </row>
    <row r="65" spans="1:22">
      <c r="A65" s="808"/>
      <c r="B65" s="773" t="s">
        <v>598</v>
      </c>
      <c r="C65" s="815"/>
      <c r="D65" s="958">
        <f>SUMMARY!D57</f>
        <v>0</v>
      </c>
      <c r="E65" s="810"/>
      <c r="F65" s="811">
        <v>0</v>
      </c>
      <c r="G65" s="812"/>
      <c r="H65" s="961">
        <f>SUMMARY!F57+SUMMARY!G57</f>
        <v>0</v>
      </c>
      <c r="I65" s="810"/>
      <c r="J65" s="813">
        <f t="shared" ref="J65:J80" si="2">SUM(D65-F65-H65)</f>
        <v>0</v>
      </c>
      <c r="K65" s="810"/>
      <c r="R65" s="814" t="e">
        <f>SUM(L65+#REF!)</f>
        <v>#REF!</v>
      </c>
    </row>
    <row r="66" spans="1:22">
      <c r="A66" s="808"/>
      <c r="B66" s="773" t="s">
        <v>1294</v>
      </c>
      <c r="C66" s="815"/>
      <c r="D66" s="958">
        <f>SUMMARY!E58</f>
        <v>0</v>
      </c>
      <c r="E66" s="810"/>
      <c r="F66" s="811">
        <v>0</v>
      </c>
      <c r="G66" s="812"/>
      <c r="H66" s="961">
        <f>SUMMARY!F58+SUMMARY!G58</f>
        <v>0</v>
      </c>
      <c r="I66" s="810"/>
      <c r="J66" s="813">
        <f t="shared" si="2"/>
        <v>0</v>
      </c>
      <c r="K66" s="810"/>
      <c r="R66" s="814" t="e">
        <f>SUM(L66+#REF!)</f>
        <v>#REF!</v>
      </c>
    </row>
    <row r="67" spans="1:22">
      <c r="A67" s="808"/>
      <c r="B67" s="773" t="s">
        <v>1294</v>
      </c>
      <c r="C67" s="815"/>
      <c r="D67" s="958">
        <f>SUMMARY!E59</f>
        <v>0</v>
      </c>
      <c r="E67" s="810"/>
      <c r="F67" s="811">
        <v>0</v>
      </c>
      <c r="G67" s="812"/>
      <c r="H67" s="961">
        <f>SUMMARY!F59+SUMMARY!G59</f>
        <v>0</v>
      </c>
      <c r="I67" s="810"/>
      <c r="J67" s="813">
        <f t="shared" si="2"/>
        <v>0</v>
      </c>
      <c r="K67" s="810"/>
      <c r="R67" s="814" t="e">
        <f>SUM(L67+#REF!)</f>
        <v>#REF!</v>
      </c>
    </row>
    <row r="68" spans="1:22">
      <c r="A68" s="808"/>
      <c r="B68" s="773" t="s">
        <v>1295</v>
      </c>
      <c r="C68" s="815" t="s">
        <v>642</v>
      </c>
      <c r="D68" s="958">
        <f>SUMMARY!E60</f>
        <v>0</v>
      </c>
      <c r="E68" s="810"/>
      <c r="F68" s="811">
        <v>0</v>
      </c>
      <c r="G68" s="812"/>
      <c r="H68" s="961">
        <f>SUMMARY!F60+SUMMARY!G60</f>
        <v>0</v>
      </c>
      <c r="I68" s="810"/>
      <c r="J68" s="813">
        <f t="shared" si="2"/>
        <v>0</v>
      </c>
      <c r="K68" s="810"/>
      <c r="R68" s="814" t="e">
        <f>SUM(L68+#REF!)</f>
        <v>#REF!</v>
      </c>
    </row>
    <row r="69" spans="1:22">
      <c r="A69" s="808"/>
      <c r="B69" s="773" t="s">
        <v>599</v>
      </c>
      <c r="C69" s="815"/>
      <c r="D69" s="958">
        <f>SUMMARY!D61</f>
        <v>0</v>
      </c>
      <c r="E69" s="810"/>
      <c r="F69" s="811">
        <v>0</v>
      </c>
      <c r="G69" s="812"/>
      <c r="H69" s="961">
        <f>SUMMARY!F61+SUMMARY!G61</f>
        <v>0</v>
      </c>
      <c r="I69" s="810"/>
      <c r="J69" s="813">
        <f t="shared" si="2"/>
        <v>0</v>
      </c>
      <c r="K69" s="810"/>
      <c r="R69" s="814" t="e">
        <f>SUM(L69+#REF!)</f>
        <v>#REF!</v>
      </c>
    </row>
    <row r="70" spans="1:22">
      <c r="A70" s="808"/>
      <c r="B70" s="773" t="s">
        <v>600</v>
      </c>
      <c r="C70" s="774"/>
      <c r="D70" s="958">
        <f>SUMMARY!D62</f>
        <v>0</v>
      </c>
      <c r="E70" s="810"/>
      <c r="F70" s="811">
        <v>0</v>
      </c>
      <c r="G70" s="812"/>
      <c r="H70" s="961">
        <f>SUMMARY!F62+SUMMARY!G62</f>
        <v>0</v>
      </c>
      <c r="I70" s="810"/>
      <c r="J70" s="813">
        <f t="shared" si="2"/>
        <v>0</v>
      </c>
      <c r="K70" s="810"/>
      <c r="R70" s="814" t="e">
        <f>SUM(L70+#REF!)</f>
        <v>#REF!</v>
      </c>
    </row>
    <row r="71" spans="1:22">
      <c r="A71" s="808"/>
      <c r="B71" s="825" t="s">
        <v>601</v>
      </c>
      <c r="C71" s="774"/>
      <c r="D71" s="958">
        <f>SUMMARY!D63</f>
        <v>0</v>
      </c>
      <c r="E71" s="810"/>
      <c r="F71" s="811">
        <v>0</v>
      </c>
      <c r="G71" s="812"/>
      <c r="H71" s="961">
        <f>SUMMARY!F63+SUMMARY!G63</f>
        <v>0</v>
      </c>
      <c r="I71" s="810"/>
      <c r="J71" s="813">
        <f t="shared" si="2"/>
        <v>0</v>
      </c>
      <c r="K71" s="810"/>
      <c r="R71" s="814" t="e">
        <f>SUM(L71+#REF!)</f>
        <v>#REF!</v>
      </c>
    </row>
    <row r="72" spans="1:22">
      <c r="A72" s="808"/>
      <c r="B72" s="773" t="s">
        <v>602</v>
      </c>
      <c r="C72" s="815"/>
      <c r="D72" s="958">
        <f>SUMMARY!D64</f>
        <v>0</v>
      </c>
      <c r="E72" s="828"/>
      <c r="F72" s="811">
        <v>0</v>
      </c>
      <c r="G72" s="829"/>
      <c r="H72" s="961">
        <f>SUMMARY!F64+SUMMARY!G64</f>
        <v>0</v>
      </c>
      <c r="I72" s="828"/>
      <c r="J72" s="813">
        <f t="shared" si="2"/>
        <v>0</v>
      </c>
      <c r="K72" s="828"/>
      <c r="R72" s="814" t="e">
        <f>SUM(L72+#REF!)</f>
        <v>#REF!</v>
      </c>
    </row>
    <row r="73" spans="1:22">
      <c r="A73" s="808"/>
      <c r="B73" s="825" t="s">
        <v>603</v>
      </c>
      <c r="C73" s="774"/>
      <c r="D73" s="958">
        <f>SUMMARY!D65</f>
        <v>0</v>
      </c>
      <c r="E73" s="810"/>
      <c r="F73" s="811">
        <v>0</v>
      </c>
      <c r="G73" s="812"/>
      <c r="H73" s="961">
        <f>SUMMARY!F65+SUMMARY!G65</f>
        <v>0</v>
      </c>
      <c r="I73" s="810"/>
      <c r="J73" s="813">
        <f t="shared" si="2"/>
        <v>0</v>
      </c>
      <c r="K73" s="810"/>
      <c r="R73" s="814" t="e">
        <f>SUM(L73+#REF!)</f>
        <v>#REF!</v>
      </c>
    </row>
    <row r="74" spans="1:22">
      <c r="A74" s="808"/>
      <c r="B74" s="773" t="s">
        <v>604</v>
      </c>
      <c r="C74" s="774" t="s">
        <v>642</v>
      </c>
      <c r="D74" s="958">
        <f>SUMMARY!D66</f>
        <v>0</v>
      </c>
      <c r="E74" s="830"/>
      <c r="F74" s="811">
        <v>0</v>
      </c>
      <c r="G74" s="831"/>
      <c r="H74" s="961">
        <f>SUMMARY!F66+SUMMARY!G66</f>
        <v>0</v>
      </c>
      <c r="I74" s="830"/>
      <c r="J74" s="813">
        <f t="shared" si="2"/>
        <v>0</v>
      </c>
      <c r="K74" s="830"/>
      <c r="N74" s="784"/>
      <c r="O74" s="784"/>
      <c r="P74" s="784"/>
      <c r="R74" s="814" t="e">
        <f>SUM(L74+#REF!)</f>
        <v>#REF!</v>
      </c>
      <c r="U74" s="784"/>
      <c r="V74" s="784"/>
    </row>
    <row r="75" spans="1:22">
      <c r="A75" s="808"/>
      <c r="B75" s="773" t="s">
        <v>1296</v>
      </c>
      <c r="C75" s="774"/>
      <c r="D75" s="958">
        <f>SUMMARY!E67</f>
        <v>0</v>
      </c>
      <c r="E75" s="810"/>
      <c r="F75" s="811">
        <v>0</v>
      </c>
      <c r="G75" s="812"/>
      <c r="H75" s="961">
        <f>SUMMARY!F67+SUMMARY!G67</f>
        <v>0</v>
      </c>
      <c r="I75" s="810"/>
      <c r="J75" s="813">
        <f t="shared" si="2"/>
        <v>0</v>
      </c>
      <c r="K75" s="810"/>
      <c r="N75" s="784"/>
      <c r="O75" s="784"/>
      <c r="P75" s="784"/>
      <c r="R75" s="814" t="e">
        <f>SUM(L75+#REF!)</f>
        <v>#REF!</v>
      </c>
      <c r="U75" s="784"/>
      <c r="V75" s="784"/>
    </row>
    <row r="76" spans="1:22" ht="12" customHeight="1">
      <c r="A76" s="808"/>
      <c r="B76" s="773" t="s">
        <v>626</v>
      </c>
      <c r="C76" s="774" t="s">
        <v>642</v>
      </c>
      <c r="D76" s="958">
        <f>SUMMARY!E68</f>
        <v>0</v>
      </c>
      <c r="E76" s="810"/>
      <c r="F76" s="811">
        <v>0</v>
      </c>
      <c r="G76" s="812"/>
      <c r="H76" s="961">
        <f>SUMMARY!F68+SUMMARY!G68</f>
        <v>0</v>
      </c>
      <c r="I76" s="810"/>
      <c r="J76" s="813">
        <f t="shared" si="2"/>
        <v>0</v>
      </c>
      <c r="K76" s="810"/>
      <c r="M76" s="784"/>
      <c r="N76" s="784"/>
      <c r="O76" s="784"/>
      <c r="P76" s="784"/>
      <c r="Q76" s="784"/>
      <c r="R76" s="814" t="e">
        <f>SUM(L76+#REF!)</f>
        <v>#REF!</v>
      </c>
      <c r="T76" s="784"/>
      <c r="U76" s="784"/>
      <c r="V76" s="784"/>
    </row>
    <row r="77" spans="1:22">
      <c r="A77" s="808"/>
      <c r="B77" s="773" t="s">
        <v>1297</v>
      </c>
      <c r="C77" s="774" t="s">
        <v>642</v>
      </c>
      <c r="D77" s="958">
        <f>SUMMARY!E69</f>
        <v>0</v>
      </c>
      <c r="E77" s="830"/>
      <c r="F77" s="811">
        <v>0</v>
      </c>
      <c r="G77" s="831"/>
      <c r="H77" s="961">
        <f>SUMMARY!F69+SUMMARY!G69</f>
        <v>0</v>
      </c>
      <c r="I77" s="830"/>
      <c r="J77" s="813">
        <f t="shared" si="2"/>
        <v>0</v>
      </c>
      <c r="K77" s="830"/>
      <c r="M77" s="784"/>
      <c r="Q77" s="784"/>
      <c r="R77" s="814" t="e">
        <f>SUM(L77+#REF!)</f>
        <v>#REF!</v>
      </c>
      <c r="T77" s="784"/>
    </row>
    <row r="78" spans="1:22">
      <c r="A78" s="808"/>
      <c r="B78" s="773" t="s">
        <v>464</v>
      </c>
      <c r="C78" s="774" t="s">
        <v>642</v>
      </c>
      <c r="D78" s="958">
        <f>SUMMARY!E70</f>
        <v>0</v>
      </c>
      <c r="E78" s="810"/>
      <c r="F78" s="811">
        <v>0</v>
      </c>
      <c r="G78" s="812"/>
      <c r="H78" s="961">
        <f>SUMMARY!F70+SUMMARY!G70</f>
        <v>0</v>
      </c>
      <c r="I78" s="810"/>
      <c r="J78" s="813">
        <f t="shared" si="2"/>
        <v>0</v>
      </c>
      <c r="K78" s="810"/>
      <c r="M78" s="784"/>
      <c r="Q78" s="784"/>
      <c r="R78" s="814"/>
      <c r="T78" s="784"/>
    </row>
    <row r="79" spans="1:22">
      <c r="A79" s="808"/>
      <c r="B79" s="773" t="s">
        <v>705</v>
      </c>
      <c r="C79" s="774"/>
      <c r="D79" s="958">
        <f>SUMMARY!E71</f>
        <v>0</v>
      </c>
      <c r="E79" s="830"/>
      <c r="F79" s="811">
        <v>0</v>
      </c>
      <c r="G79" s="831"/>
      <c r="H79" s="961">
        <f>SUMMARY!F71+SUMMARY!G71</f>
        <v>0</v>
      </c>
      <c r="I79" s="830"/>
      <c r="J79" s="813">
        <f t="shared" si="2"/>
        <v>0</v>
      </c>
      <c r="K79" s="830"/>
      <c r="M79" s="784"/>
      <c r="Q79" s="784"/>
      <c r="R79" s="814"/>
      <c r="T79" s="784"/>
    </row>
    <row r="80" spans="1:22">
      <c r="A80" s="808"/>
      <c r="B80" s="773" t="s">
        <v>232</v>
      </c>
      <c r="C80" s="774"/>
      <c r="D80" s="958">
        <f>SUMMARY!E72</f>
        <v>0</v>
      </c>
      <c r="E80" s="830"/>
      <c r="F80" s="811">
        <v>0</v>
      </c>
      <c r="G80" s="831"/>
      <c r="H80" s="961">
        <f>SUMMARY!F72+SUMMARY!G72</f>
        <v>0</v>
      </c>
      <c r="I80" s="830"/>
      <c r="J80" s="813">
        <f t="shared" si="2"/>
        <v>0</v>
      </c>
      <c r="K80" s="830"/>
      <c r="R80" s="814"/>
    </row>
    <row r="81" spans="1:58" thickBot="1">
      <c r="A81" s="808"/>
      <c r="B81" s="832" t="s">
        <v>1298</v>
      </c>
      <c r="C81" s="833"/>
      <c r="D81" s="752">
        <f>SUM(D48:D80)</f>
        <v>0</v>
      </c>
      <c r="E81" s="835"/>
      <c r="F81" s="834">
        <f>SUM(F48:F80)</f>
        <v>0</v>
      </c>
      <c r="G81" s="835"/>
      <c r="H81" s="752">
        <f>SUM(H48:H80)</f>
        <v>0</v>
      </c>
      <c r="I81" s="836"/>
      <c r="J81" s="837">
        <f>SUM(J48:J80)</f>
        <v>0</v>
      </c>
      <c r="K81" s="819"/>
      <c r="R81" s="820" t="e">
        <f>SUM(L81+#REF!)</f>
        <v>#REF!</v>
      </c>
    </row>
    <row r="82" spans="1:58" s="795" customFormat="1" thickTop="1">
      <c r="A82" s="838" t="s">
        <v>1279</v>
      </c>
      <c r="B82" s="839" t="s">
        <v>829</v>
      </c>
      <c r="C82" s="787" t="s">
        <v>1299</v>
      </c>
      <c r="D82" s="959" t="s">
        <v>809</v>
      </c>
      <c r="E82" s="840"/>
      <c r="F82" s="1134" t="str">
        <f>IF($C$6="YES","FOREIGN CO-PRODUCER EXPENDITURE (note below)","PLEASE IGNORE COLUMN")</f>
        <v>PLEASE IGNORE COLUMN</v>
      </c>
      <c r="G82" s="841"/>
      <c r="H82" s="963" t="s">
        <v>1211</v>
      </c>
      <c r="I82" s="840"/>
      <c r="J82" s="799" t="s">
        <v>141</v>
      </c>
      <c r="K82" s="793"/>
      <c r="L82" s="784"/>
      <c r="M82" s="765"/>
      <c r="N82" s="765"/>
      <c r="O82" s="765"/>
      <c r="P82" s="765"/>
      <c r="Q82" s="765"/>
      <c r="R82" s="794"/>
      <c r="S82" s="784"/>
      <c r="T82" s="765"/>
      <c r="U82" s="765"/>
      <c r="V82" s="765"/>
      <c r="W82" s="784"/>
      <c r="X82" s="784"/>
      <c r="Y82" s="784"/>
      <c r="Z82" s="784"/>
      <c r="AA82" s="784"/>
      <c r="AB82" s="784"/>
      <c r="AC82" s="784"/>
      <c r="AD82" s="784"/>
      <c r="AE82" s="784"/>
      <c r="AF82" s="784"/>
      <c r="AG82" s="784"/>
      <c r="AH82" s="784"/>
      <c r="AI82" s="784"/>
      <c r="AJ82" s="784"/>
      <c r="AK82" s="784"/>
      <c r="AL82" s="784"/>
      <c r="AM82" s="784"/>
      <c r="AN82" s="784"/>
      <c r="AO82" s="784"/>
      <c r="AP82" s="784"/>
      <c r="AQ82" s="784"/>
      <c r="AR82" s="784"/>
      <c r="AS82" s="784"/>
      <c r="AT82" s="784"/>
      <c r="AU82" s="784"/>
      <c r="AV82" s="784"/>
      <c r="AW82" s="784"/>
      <c r="AX82" s="784"/>
      <c r="AY82" s="784"/>
      <c r="AZ82" s="784"/>
      <c r="BA82" s="784"/>
      <c r="BB82" s="784"/>
      <c r="BC82" s="784"/>
      <c r="BD82" s="784"/>
      <c r="BE82" s="784"/>
      <c r="BF82" s="784"/>
    </row>
    <row r="83" spans="1:58" s="795" customFormat="1" ht="11.5">
      <c r="A83" s="842"/>
      <c r="B83" s="843"/>
      <c r="C83" s="798" t="s">
        <v>834</v>
      </c>
      <c r="D83" s="959" t="s">
        <v>1212</v>
      </c>
      <c r="E83" s="800"/>
      <c r="F83" s="1135"/>
      <c r="G83" s="844"/>
      <c r="H83" s="964" t="s">
        <v>1213</v>
      </c>
      <c r="I83" s="800"/>
      <c r="J83" s="799" t="s">
        <v>719</v>
      </c>
      <c r="K83" s="800"/>
      <c r="L83" s="784"/>
      <c r="M83" s="765"/>
      <c r="N83" s="765"/>
      <c r="O83" s="765"/>
      <c r="P83" s="765"/>
      <c r="Q83" s="765"/>
      <c r="R83" s="794"/>
      <c r="S83" s="784"/>
      <c r="T83" s="765"/>
      <c r="U83" s="765"/>
      <c r="V83" s="765"/>
      <c r="W83" s="784"/>
      <c r="X83" s="784"/>
      <c r="Y83" s="784"/>
      <c r="Z83" s="784"/>
      <c r="AA83" s="784"/>
      <c r="AB83" s="784"/>
      <c r="AC83" s="784"/>
      <c r="AD83" s="784"/>
      <c r="AE83" s="784"/>
      <c r="AF83" s="784"/>
      <c r="AG83" s="784"/>
      <c r="AH83" s="784"/>
      <c r="AI83" s="784"/>
      <c r="AJ83" s="784"/>
      <c r="AK83" s="784"/>
      <c r="AL83" s="784"/>
      <c r="AM83" s="784"/>
      <c r="AN83" s="784"/>
      <c r="AO83" s="784"/>
      <c r="AP83" s="784"/>
      <c r="AQ83" s="784"/>
      <c r="AR83" s="784"/>
      <c r="AS83" s="784"/>
      <c r="AT83" s="784"/>
      <c r="AU83" s="784"/>
      <c r="AV83" s="784"/>
      <c r="AW83" s="784"/>
      <c r="AX83" s="784"/>
      <c r="AY83" s="784"/>
      <c r="AZ83" s="784"/>
      <c r="BA83" s="784"/>
      <c r="BB83" s="784"/>
      <c r="BC83" s="784"/>
      <c r="BD83" s="784"/>
      <c r="BE83" s="784"/>
      <c r="BF83" s="784"/>
    </row>
    <row r="84" spans="1:58" s="795" customFormat="1" ht="11.5">
      <c r="A84" s="842"/>
      <c r="B84" s="843"/>
      <c r="C84" s="1137" t="s">
        <v>1300</v>
      </c>
      <c r="D84" s="959" t="s">
        <v>832</v>
      </c>
      <c r="E84" s="800"/>
      <c r="F84" s="1135"/>
      <c r="G84" s="844"/>
      <c r="H84" s="964" t="s">
        <v>833</v>
      </c>
      <c r="I84" s="800"/>
      <c r="J84" s="799"/>
      <c r="K84" s="800"/>
      <c r="L84" s="784"/>
      <c r="M84" s="765"/>
      <c r="N84" s="784"/>
      <c r="O84" s="784"/>
      <c r="P84" s="784"/>
      <c r="Q84" s="765"/>
      <c r="R84" s="794"/>
      <c r="S84" s="784"/>
      <c r="T84" s="765"/>
      <c r="U84" s="784"/>
      <c r="V84" s="784"/>
      <c r="W84" s="784"/>
      <c r="X84" s="784"/>
      <c r="Y84" s="784"/>
      <c r="Z84" s="784"/>
      <c r="AA84" s="784"/>
      <c r="AB84" s="784"/>
      <c r="AC84" s="784"/>
      <c r="AD84" s="784"/>
      <c r="AE84" s="784"/>
      <c r="AF84" s="784"/>
      <c r="AG84" s="784"/>
      <c r="AH84" s="784"/>
      <c r="AI84" s="784"/>
      <c r="AJ84" s="784"/>
      <c r="AK84" s="784"/>
      <c r="AL84" s="784"/>
      <c r="AM84" s="784"/>
      <c r="AN84" s="784"/>
      <c r="AO84" s="784"/>
      <c r="AP84" s="784"/>
      <c r="AQ84" s="784"/>
      <c r="AR84" s="784"/>
      <c r="AS84" s="784"/>
      <c r="AT84" s="784"/>
      <c r="AU84" s="784"/>
      <c r="AV84" s="784"/>
      <c r="AW84" s="784"/>
      <c r="AX84" s="784"/>
      <c r="AY84" s="784"/>
      <c r="AZ84" s="784"/>
      <c r="BA84" s="784"/>
      <c r="BB84" s="784"/>
      <c r="BC84" s="784"/>
      <c r="BD84" s="784"/>
      <c r="BE84" s="784"/>
      <c r="BF84" s="784"/>
    </row>
    <row r="85" spans="1:58" s="795" customFormat="1" thickBot="1">
      <c r="A85" s="845"/>
      <c r="B85" s="846"/>
      <c r="C85" s="1138"/>
      <c r="D85" s="960"/>
      <c r="E85" s="805"/>
      <c r="F85" s="1136"/>
      <c r="G85" s="847"/>
      <c r="H85" s="965"/>
      <c r="I85" s="805"/>
      <c r="J85" s="807" t="s">
        <v>642</v>
      </c>
      <c r="K85" s="805"/>
      <c r="L85" s="784"/>
      <c r="M85" s="765"/>
      <c r="N85" s="765"/>
      <c r="O85" s="765"/>
      <c r="P85" s="765"/>
      <c r="Q85" s="765"/>
      <c r="R85" s="794"/>
      <c r="S85" s="784"/>
      <c r="T85" s="765"/>
      <c r="U85" s="765"/>
      <c r="V85" s="765"/>
      <c r="W85" s="784"/>
      <c r="X85" s="784"/>
      <c r="Y85" s="784"/>
      <c r="Z85" s="784"/>
      <c r="AA85" s="784"/>
      <c r="AB85" s="784"/>
      <c r="AC85" s="784"/>
      <c r="AD85" s="784"/>
      <c r="AE85" s="784"/>
      <c r="AF85" s="784"/>
      <c r="AG85" s="784"/>
      <c r="AH85" s="784"/>
      <c r="AI85" s="784"/>
      <c r="AJ85" s="784"/>
      <c r="AK85" s="784"/>
      <c r="AL85" s="784"/>
      <c r="AM85" s="784"/>
      <c r="AN85" s="784"/>
      <c r="AO85" s="784"/>
      <c r="AP85" s="784"/>
      <c r="AQ85" s="784"/>
      <c r="AR85" s="784"/>
      <c r="AS85" s="784"/>
      <c r="AT85" s="784"/>
      <c r="AU85" s="784"/>
      <c r="AV85" s="784"/>
      <c r="AW85" s="784"/>
      <c r="AX85" s="784"/>
      <c r="AY85" s="784"/>
      <c r="AZ85" s="784"/>
      <c r="BA85" s="784"/>
      <c r="BB85" s="784"/>
      <c r="BC85" s="784"/>
      <c r="BD85" s="784"/>
      <c r="BE85" s="784"/>
      <c r="BF85" s="784"/>
    </row>
    <row r="86" spans="1:58" ht="11.5">
      <c r="A86" s="808"/>
      <c r="B86" s="825" t="s">
        <v>605</v>
      </c>
      <c r="C86" s="848"/>
      <c r="D86" s="958">
        <f>SUMMARY!E76</f>
        <v>0</v>
      </c>
      <c r="E86" s="849"/>
      <c r="F86" s="811">
        <v>0</v>
      </c>
      <c r="G86" s="850"/>
      <c r="H86" s="961">
        <f>SUMMARY!F76+SUMMARY!G76</f>
        <v>0</v>
      </c>
      <c r="I86" s="849"/>
      <c r="J86" s="813">
        <f t="shared" ref="J86:J94" si="3">SUM(D86-F86-H86)</f>
        <v>0</v>
      </c>
      <c r="K86" s="849"/>
      <c r="R86" s="814" t="e">
        <f>SUM(L86+#REF!)</f>
        <v>#REF!</v>
      </c>
    </row>
    <row r="87" spans="1:58">
      <c r="A87" s="808"/>
      <c r="B87" s="773" t="s">
        <v>606</v>
      </c>
      <c r="C87" s="774"/>
      <c r="D87" s="958">
        <f>SUMMARY!E77</f>
        <v>0</v>
      </c>
      <c r="E87" s="810"/>
      <c r="F87" s="811">
        <v>0</v>
      </c>
      <c r="G87" s="812"/>
      <c r="H87" s="961">
        <f>SUMMARY!F77+SUMMARY!G77</f>
        <v>0</v>
      </c>
      <c r="I87" s="810"/>
      <c r="J87" s="813">
        <f t="shared" si="3"/>
        <v>0</v>
      </c>
      <c r="K87" s="810"/>
      <c r="R87" s="814" t="e">
        <f>SUM(L87+#REF!)</f>
        <v>#REF!</v>
      </c>
    </row>
    <row r="88" spans="1:58">
      <c r="A88" s="808"/>
      <c r="B88" s="773" t="s">
        <v>1301</v>
      </c>
      <c r="C88" s="774"/>
      <c r="D88" s="958">
        <f>SUMMARY!E78</f>
        <v>0</v>
      </c>
      <c r="E88" s="810"/>
      <c r="F88" s="811">
        <v>0</v>
      </c>
      <c r="G88" s="812"/>
      <c r="H88" s="961">
        <f>SUMMARY!F78+SUMMARY!G78</f>
        <v>0</v>
      </c>
      <c r="I88" s="810"/>
      <c r="J88" s="813">
        <f t="shared" si="3"/>
        <v>0</v>
      </c>
      <c r="K88" s="810"/>
      <c r="R88" s="814" t="e">
        <f>SUM(L88+#REF!)</f>
        <v>#REF!</v>
      </c>
    </row>
    <row r="89" spans="1:58">
      <c r="A89" s="808"/>
      <c r="B89" s="773" t="s">
        <v>1302</v>
      </c>
      <c r="C89" s="774"/>
      <c r="D89" s="958">
        <f>SUMMARY!E79</f>
        <v>0</v>
      </c>
      <c r="E89" s="810"/>
      <c r="F89" s="811">
        <v>0</v>
      </c>
      <c r="G89" s="812"/>
      <c r="H89" s="961">
        <f>SUMMARY!F79+SUMMARY!G79</f>
        <v>0</v>
      </c>
      <c r="I89" s="810"/>
      <c r="J89" s="813">
        <f t="shared" si="3"/>
        <v>0</v>
      </c>
      <c r="K89" s="810"/>
      <c r="R89" s="814" t="e">
        <f>SUM(L89+#REF!)</f>
        <v>#REF!</v>
      </c>
    </row>
    <row r="90" spans="1:58">
      <c r="A90" s="808"/>
      <c r="B90" s="773" t="s">
        <v>1303</v>
      </c>
      <c r="C90" s="774"/>
      <c r="D90" s="958">
        <f>SUMMARY!E80</f>
        <v>0</v>
      </c>
      <c r="E90" s="810"/>
      <c r="F90" s="811">
        <v>0</v>
      </c>
      <c r="G90" s="812"/>
      <c r="H90" s="961">
        <f>SUMMARY!F80+SUMMARY!G80</f>
        <v>0</v>
      </c>
      <c r="I90" s="810"/>
      <c r="J90" s="813">
        <f t="shared" si="3"/>
        <v>0</v>
      </c>
      <c r="K90" s="810"/>
      <c r="R90" s="814" t="e">
        <f>SUM(L90+#REF!)</f>
        <v>#REF!</v>
      </c>
    </row>
    <row r="91" spans="1:58">
      <c r="A91" s="808"/>
      <c r="B91" s="773" t="s">
        <v>1304</v>
      </c>
      <c r="C91" s="774" t="s">
        <v>642</v>
      </c>
      <c r="D91" s="958">
        <f>SUMMARY!E81</f>
        <v>0</v>
      </c>
      <c r="E91" s="810"/>
      <c r="F91" s="811">
        <v>0</v>
      </c>
      <c r="G91" s="812"/>
      <c r="H91" s="961">
        <f>SUMMARY!F81+SUMMARY!G81</f>
        <v>0</v>
      </c>
      <c r="I91" s="810"/>
      <c r="J91" s="813">
        <f t="shared" si="3"/>
        <v>0</v>
      </c>
      <c r="K91" s="810"/>
      <c r="R91" s="814" t="e">
        <f>SUM(L91+#REF!)</f>
        <v>#REF!</v>
      </c>
    </row>
    <row r="92" spans="1:58">
      <c r="A92" s="808"/>
      <c r="B92" s="773" t="s">
        <v>68</v>
      </c>
      <c r="C92" s="774" t="s">
        <v>642</v>
      </c>
      <c r="D92" s="958">
        <f>SUMMARY!E82</f>
        <v>0</v>
      </c>
      <c r="E92" s="810"/>
      <c r="F92" s="811">
        <v>0</v>
      </c>
      <c r="G92" s="812"/>
      <c r="H92" s="961">
        <f>SUMMARY!F82+SUMMARY!G82</f>
        <v>0</v>
      </c>
      <c r="I92" s="810"/>
      <c r="J92" s="813">
        <f t="shared" si="3"/>
        <v>0</v>
      </c>
      <c r="K92" s="810"/>
      <c r="R92" s="814" t="e">
        <f>SUM(L92+#REF!)</f>
        <v>#REF!</v>
      </c>
    </row>
    <row r="93" spans="1:58">
      <c r="A93" s="808"/>
      <c r="B93" s="773" t="s">
        <v>797</v>
      </c>
      <c r="C93" s="774" t="s">
        <v>642</v>
      </c>
      <c r="D93" s="958">
        <f>SUMMARY!E83</f>
        <v>0</v>
      </c>
      <c r="E93" s="810"/>
      <c r="F93" s="811">
        <v>0</v>
      </c>
      <c r="G93" s="812"/>
      <c r="H93" s="961">
        <f>SUMMARY!F83+SUMMARY!G83</f>
        <v>0</v>
      </c>
      <c r="I93" s="810"/>
      <c r="J93" s="813">
        <f t="shared" si="3"/>
        <v>0</v>
      </c>
      <c r="K93" s="810"/>
      <c r="R93" s="814" t="e">
        <f>SUM(L93+#REF!)</f>
        <v>#REF!</v>
      </c>
    </row>
    <row r="94" spans="1:58">
      <c r="A94" s="808"/>
      <c r="B94" s="773" t="s">
        <v>1305</v>
      </c>
      <c r="C94" s="774"/>
      <c r="D94" s="958">
        <f>SUMMARY!E84</f>
        <v>0</v>
      </c>
      <c r="E94" s="810"/>
      <c r="F94" s="811">
        <v>0</v>
      </c>
      <c r="G94" s="812"/>
      <c r="H94" s="961">
        <f>SUMMARY!F84+SUMMARY!G84</f>
        <v>0</v>
      </c>
      <c r="I94" s="810"/>
      <c r="J94" s="813">
        <f t="shared" si="3"/>
        <v>0</v>
      </c>
      <c r="K94" s="810"/>
      <c r="R94" s="851" t="e">
        <f>SUM(L94+#REF!)</f>
        <v>#REF!</v>
      </c>
    </row>
    <row r="95" spans="1:58" ht="11.5">
      <c r="A95" s="852"/>
      <c r="B95" s="853" t="s">
        <v>798</v>
      </c>
      <c r="C95" s="854"/>
      <c r="D95" s="736">
        <f>SUM(D86:D94)</f>
        <v>0</v>
      </c>
      <c r="E95" s="855"/>
      <c r="F95" s="856">
        <f>SUM(F86:F94)</f>
        <v>0</v>
      </c>
      <c r="G95" s="855"/>
      <c r="H95" s="966">
        <f>SUM(H86:H94)</f>
        <v>0</v>
      </c>
      <c r="I95" s="855"/>
      <c r="J95" s="856">
        <f>SUM(J86:J94)</f>
        <v>0</v>
      </c>
      <c r="K95" s="855"/>
      <c r="R95" s="857" t="e">
        <f>SUM(L95+#REF!)</f>
        <v>#REF!</v>
      </c>
    </row>
    <row r="96" spans="1:58" thickBot="1">
      <c r="A96" s="858"/>
      <c r="B96" s="859" t="s">
        <v>799</v>
      </c>
      <c r="C96" s="860"/>
      <c r="D96" s="734">
        <f>SUM(D95,D81,D47)</f>
        <v>0</v>
      </c>
      <c r="E96" s="819"/>
      <c r="F96" s="818">
        <f>SUM(F95,F81,F47)</f>
        <v>0</v>
      </c>
      <c r="G96" s="819"/>
      <c r="H96" s="734">
        <f>SUM(H95,H81,H47)</f>
        <v>0</v>
      </c>
      <c r="I96" s="819"/>
      <c r="J96" s="818">
        <f>SUM(J95,J81,J47)</f>
        <v>0</v>
      </c>
      <c r="K96" s="819"/>
      <c r="R96" s="820" t="e">
        <f>SUM(L96+#REF!)</f>
        <v>#REF!</v>
      </c>
    </row>
    <row r="97" spans="1:58" ht="12.5" thickTop="1">
      <c r="A97" s="808"/>
      <c r="B97" s="773" t="s">
        <v>1217</v>
      </c>
      <c r="C97" s="774"/>
      <c r="D97" s="961"/>
      <c r="E97" s="810"/>
      <c r="F97" s="811"/>
      <c r="G97" s="812"/>
      <c r="H97" s="961"/>
      <c r="I97" s="810"/>
      <c r="J97" s="813"/>
      <c r="K97" s="810"/>
      <c r="R97" s="814"/>
    </row>
    <row r="98" spans="1:58">
      <c r="A98" s="808"/>
      <c r="B98" s="654" t="s">
        <v>1218</v>
      </c>
      <c r="C98" s="809" t="s">
        <v>642</v>
      </c>
      <c r="D98" s="958">
        <f>SUMMARY!D90</f>
        <v>0</v>
      </c>
      <c r="E98" s="810"/>
      <c r="F98" s="811">
        <v>0</v>
      </c>
      <c r="G98" s="812"/>
      <c r="H98" s="961">
        <f>SUMMARY!F90+SUMMARY!G90</f>
        <v>0</v>
      </c>
      <c r="I98" s="810"/>
      <c r="J98" s="813">
        <f t="shared" ref="J98:J108" si="4">SUM(D98-F98-H98)</f>
        <v>0</v>
      </c>
      <c r="K98" s="810"/>
      <c r="R98" s="861"/>
    </row>
    <row r="99" spans="1:58">
      <c r="A99" s="808"/>
      <c r="B99" s="653" t="s">
        <v>1235</v>
      </c>
      <c r="C99" s="774"/>
      <c r="D99" s="958">
        <f>SUMMARY!D91</f>
        <v>0</v>
      </c>
      <c r="E99" s="810"/>
      <c r="F99" s="811">
        <v>0</v>
      </c>
      <c r="G99" s="812"/>
      <c r="H99" s="961">
        <f>SUMMARY!F91+SUMMARY!G91</f>
        <v>0</v>
      </c>
      <c r="I99" s="810"/>
      <c r="J99" s="813">
        <f t="shared" si="4"/>
        <v>0</v>
      </c>
      <c r="K99" s="810"/>
      <c r="R99" s="814"/>
    </row>
    <row r="100" spans="1:58">
      <c r="A100" s="808"/>
      <c r="B100" s="653" t="s">
        <v>1236</v>
      </c>
      <c r="C100" s="774"/>
      <c r="D100" s="958">
        <f>SUMMARY!D92</f>
        <v>0</v>
      </c>
      <c r="E100" s="810"/>
      <c r="F100" s="811">
        <v>0</v>
      </c>
      <c r="G100" s="812"/>
      <c r="H100" s="961">
        <f>SUMMARY!F92+SUMMARY!G92</f>
        <v>0</v>
      </c>
      <c r="I100" s="810"/>
      <c r="J100" s="813">
        <f>SUM(D100-F100-H100)</f>
        <v>0</v>
      </c>
      <c r="K100" s="810"/>
      <c r="R100" s="814"/>
    </row>
    <row r="101" spans="1:58">
      <c r="A101" s="808"/>
      <c r="B101" s="653" t="s">
        <v>1318</v>
      </c>
      <c r="C101" s="774" t="s">
        <v>642</v>
      </c>
      <c r="D101" s="958">
        <f>SUMMARY!D93</f>
        <v>0</v>
      </c>
      <c r="E101" s="810"/>
      <c r="F101" s="811">
        <v>0</v>
      </c>
      <c r="G101" s="812"/>
      <c r="H101" s="961">
        <f>SUMMARY!F93+SUMMARY!G93</f>
        <v>0</v>
      </c>
      <c r="I101" s="810"/>
      <c r="J101" s="813">
        <f t="shared" si="4"/>
        <v>0</v>
      </c>
      <c r="K101" s="810"/>
      <c r="R101" s="814"/>
    </row>
    <row r="102" spans="1:58">
      <c r="A102" s="808"/>
      <c r="B102" s="653" t="s">
        <v>1219</v>
      </c>
      <c r="C102" s="774" t="s">
        <v>642</v>
      </c>
      <c r="D102" s="958">
        <f>SUMMARY!D94</f>
        <v>0</v>
      </c>
      <c r="E102" s="810"/>
      <c r="F102" s="811">
        <v>0</v>
      </c>
      <c r="G102" s="812"/>
      <c r="H102" s="961">
        <f>SUMMARY!F94+SUMMARY!G94</f>
        <v>0</v>
      </c>
      <c r="I102" s="810"/>
      <c r="J102" s="813">
        <f t="shared" si="4"/>
        <v>0</v>
      </c>
      <c r="K102" s="810"/>
      <c r="R102" s="814"/>
    </row>
    <row r="103" spans="1:58">
      <c r="A103" s="808"/>
      <c r="B103" s="653" t="s">
        <v>1220</v>
      </c>
      <c r="C103" s="774"/>
      <c r="D103" s="958">
        <f>SUMMARY!D95</f>
        <v>0</v>
      </c>
      <c r="E103" s="810"/>
      <c r="F103" s="811">
        <v>0</v>
      </c>
      <c r="G103" s="812"/>
      <c r="H103" s="961">
        <f>SUMMARY!F95+SUMMARY!G95</f>
        <v>0</v>
      </c>
      <c r="I103" s="810"/>
      <c r="J103" s="813">
        <f t="shared" si="4"/>
        <v>0</v>
      </c>
      <c r="K103" s="810"/>
      <c r="R103" s="814"/>
    </row>
    <row r="104" spans="1:58">
      <c r="A104" s="808"/>
      <c r="B104" s="653" t="s">
        <v>1237</v>
      </c>
      <c r="C104" s="774" t="s">
        <v>642</v>
      </c>
      <c r="D104" s="958">
        <f>SUMMARY!D96</f>
        <v>0</v>
      </c>
      <c r="E104" s="810"/>
      <c r="F104" s="811">
        <v>0</v>
      </c>
      <c r="G104" s="812"/>
      <c r="H104" s="961">
        <f>SUMMARY!F96+SUMMARY!G96</f>
        <v>0</v>
      </c>
      <c r="I104" s="810"/>
      <c r="J104" s="813">
        <f>SUM(D104-F104-H104)</f>
        <v>0</v>
      </c>
      <c r="K104" s="810"/>
      <c r="R104" s="814"/>
      <c r="BD104" s="766"/>
      <c r="BE104" s="766"/>
      <c r="BF104" s="766"/>
    </row>
    <row r="105" spans="1:58">
      <c r="A105" s="808"/>
      <c r="B105" s="653" t="s">
        <v>1238</v>
      </c>
      <c r="C105" s="774"/>
      <c r="D105" s="958">
        <f>SUMMARY!D97</f>
        <v>0</v>
      </c>
      <c r="E105" s="810"/>
      <c r="F105" s="811">
        <v>0</v>
      </c>
      <c r="G105" s="812"/>
      <c r="H105" s="961">
        <f>SUMMARY!F97+SUMMARY!G97</f>
        <v>0</v>
      </c>
      <c r="I105" s="810"/>
      <c r="J105" s="813">
        <f t="shared" si="4"/>
        <v>0</v>
      </c>
      <c r="K105" s="810"/>
      <c r="R105" s="814"/>
      <c r="BD105" s="766"/>
      <c r="BE105" s="766"/>
      <c r="BF105" s="766"/>
    </row>
    <row r="106" spans="1:58">
      <c r="A106" s="808"/>
      <c r="B106" s="653" t="s">
        <v>1222</v>
      </c>
      <c r="C106" s="774"/>
      <c r="D106" s="958">
        <f>SUMMARY!D98</f>
        <v>0</v>
      </c>
      <c r="E106" s="810"/>
      <c r="F106" s="811">
        <v>0</v>
      </c>
      <c r="G106" s="812"/>
      <c r="H106" s="961">
        <f>SUMMARY!F98+SUMMARY!G98</f>
        <v>0</v>
      </c>
      <c r="I106" s="810"/>
      <c r="J106" s="813">
        <f t="shared" si="4"/>
        <v>0</v>
      </c>
      <c r="K106" s="810"/>
      <c r="R106" s="814"/>
      <c r="BD106" s="766"/>
      <c r="BE106" s="766"/>
      <c r="BF106" s="766"/>
    </row>
    <row r="107" spans="1:58">
      <c r="A107" s="808"/>
      <c r="B107" s="653" t="s">
        <v>1221</v>
      </c>
      <c r="C107" s="774"/>
      <c r="D107" s="958">
        <f>SUMMARY!D99</f>
        <v>0</v>
      </c>
      <c r="E107" s="810"/>
      <c r="F107" s="811">
        <v>0</v>
      </c>
      <c r="G107" s="812"/>
      <c r="H107" s="961">
        <f>SUMMARY!F99+SUMMARY!G99</f>
        <v>0</v>
      </c>
      <c r="I107" s="810"/>
      <c r="J107" s="813">
        <f t="shared" si="4"/>
        <v>0</v>
      </c>
      <c r="K107" s="810"/>
      <c r="R107" s="814"/>
      <c r="BD107" s="766"/>
      <c r="BE107" s="766"/>
      <c r="BF107" s="766"/>
    </row>
    <row r="108" spans="1:58" ht="11.5">
      <c r="A108" s="808"/>
      <c r="B108" s="773" t="s">
        <v>800</v>
      </c>
      <c r="C108" s="862"/>
      <c r="D108" s="961">
        <f>SUMMARY!E100</f>
        <v>0</v>
      </c>
      <c r="E108" s="810"/>
      <c r="F108" s="811">
        <v>0</v>
      </c>
      <c r="G108" s="812"/>
      <c r="H108" s="961">
        <f>SUMMARY!F100+SUMMARY!G100</f>
        <v>0</v>
      </c>
      <c r="I108" s="810"/>
      <c r="J108" s="813">
        <f t="shared" si="4"/>
        <v>0</v>
      </c>
      <c r="K108" s="810"/>
      <c r="R108" s="814" t="e">
        <f>SUM(L108+#REF!)</f>
        <v>#REF!</v>
      </c>
      <c r="BD108" s="766"/>
      <c r="BE108" s="766"/>
      <c r="BF108" s="766"/>
    </row>
    <row r="109" spans="1:58" thickBot="1">
      <c r="A109" s="808"/>
      <c r="B109" s="863" t="s">
        <v>801</v>
      </c>
      <c r="C109" s="864"/>
      <c r="D109" s="737">
        <f>SUM(D97:D108)</f>
        <v>0</v>
      </c>
      <c r="E109" s="866"/>
      <c r="F109" s="865">
        <f>SUM(F97:F108)</f>
        <v>0</v>
      </c>
      <c r="G109" s="866"/>
      <c r="H109" s="737">
        <f>SUM(H97:H108)</f>
        <v>0</v>
      </c>
      <c r="I109" s="866"/>
      <c r="J109" s="865">
        <f>SUM(J97:J108)</f>
        <v>0</v>
      </c>
      <c r="K109" s="866"/>
      <c r="R109" s="820" t="e">
        <f>SUM(L109+#REF!)</f>
        <v>#REF!</v>
      </c>
      <c r="BD109" s="766"/>
      <c r="BE109" s="766"/>
      <c r="BF109" s="766"/>
    </row>
    <row r="110" spans="1:58" thickTop="1">
      <c r="A110" s="808"/>
      <c r="B110" s="825" t="s">
        <v>1224</v>
      </c>
      <c r="C110" s="827"/>
      <c r="D110" s="961">
        <f>SUMMARY!E104</f>
        <v>0</v>
      </c>
      <c r="E110" s="810"/>
      <c r="F110" s="811">
        <v>0</v>
      </c>
      <c r="G110" s="812"/>
      <c r="H110" s="961">
        <f>SUMMARY!F104+SUMMARY!G104</f>
        <v>0</v>
      </c>
      <c r="I110" s="810"/>
      <c r="J110" s="813">
        <f t="shared" ref="J110:J113" si="5">SUM(D110-F110-H110)</f>
        <v>0</v>
      </c>
      <c r="K110" s="810"/>
      <c r="R110" s="814" t="e">
        <f>SUM(L110+#REF!)</f>
        <v>#REF!</v>
      </c>
      <c r="BD110" s="766"/>
      <c r="BE110" s="766"/>
      <c r="BF110" s="766"/>
    </row>
    <row r="111" spans="1:58" ht="11.5">
      <c r="A111" s="808"/>
      <c r="B111" s="825" t="s">
        <v>116</v>
      </c>
      <c r="C111" s="827"/>
      <c r="D111" s="961">
        <f>SUMMARY!E105</f>
        <v>0</v>
      </c>
      <c r="E111" s="810"/>
      <c r="F111" s="811">
        <v>0</v>
      </c>
      <c r="G111" s="812"/>
      <c r="H111" s="961">
        <f>SUMMARY!F105+SUMMARY!G105</f>
        <v>0</v>
      </c>
      <c r="I111" s="810"/>
      <c r="J111" s="813">
        <f t="shared" si="5"/>
        <v>0</v>
      </c>
      <c r="K111" s="810"/>
      <c r="R111" s="814"/>
      <c r="BD111" s="766"/>
      <c r="BE111" s="766"/>
      <c r="BF111" s="766"/>
    </row>
    <row r="112" spans="1:58">
      <c r="A112" s="808"/>
      <c r="B112" s="825" t="s">
        <v>173</v>
      </c>
      <c r="C112" s="774" t="s">
        <v>642</v>
      </c>
      <c r="D112" s="961">
        <f>SUMMARY!E106</f>
        <v>0</v>
      </c>
      <c r="E112" s="810"/>
      <c r="F112" s="811">
        <v>0</v>
      </c>
      <c r="G112" s="812"/>
      <c r="H112" s="961">
        <f>SUMMARY!F106+SUMMARY!G106</f>
        <v>0</v>
      </c>
      <c r="I112" s="810"/>
      <c r="J112" s="813">
        <f t="shared" si="5"/>
        <v>0</v>
      </c>
      <c r="K112" s="810"/>
      <c r="R112" s="814"/>
      <c r="BD112" s="766"/>
      <c r="BE112" s="766"/>
      <c r="BF112" s="766"/>
    </row>
    <row r="113" spans="1:58" ht="11.5">
      <c r="A113" s="808"/>
      <c r="B113" s="387" t="s">
        <v>700</v>
      </c>
      <c r="C113" s="827"/>
      <c r="D113" s="961">
        <f>SUMMARY!E107</f>
        <v>0</v>
      </c>
      <c r="E113" s="810"/>
      <c r="F113" s="811">
        <v>0</v>
      </c>
      <c r="G113" s="812"/>
      <c r="H113" s="961">
        <f>SUMMARY!F107+SUMMARY!G107</f>
        <v>0</v>
      </c>
      <c r="I113" s="810"/>
      <c r="J113" s="813">
        <f t="shared" si="5"/>
        <v>0</v>
      </c>
      <c r="K113" s="810"/>
      <c r="R113" s="814" t="e">
        <f>SUM(L113+#REF!)</f>
        <v>#REF!</v>
      </c>
      <c r="BD113" s="766"/>
      <c r="BE113" s="766"/>
      <c r="BF113" s="766"/>
    </row>
    <row r="114" spans="1:58" ht="11.5">
      <c r="A114" s="808"/>
      <c r="B114" s="825" t="s">
        <v>1306</v>
      </c>
      <c r="C114" s="827"/>
      <c r="D114" s="961">
        <f>SUMMARY!E108</f>
        <v>0</v>
      </c>
      <c r="E114" s="810"/>
      <c r="F114" s="811">
        <v>0</v>
      </c>
      <c r="G114" s="812"/>
      <c r="H114" s="961">
        <f>SUMMARY!F108+SUMMARY!G108</f>
        <v>0</v>
      </c>
      <c r="I114" s="810"/>
      <c r="J114" s="949">
        <f>SUM(D114-F114-H114)</f>
        <v>0</v>
      </c>
      <c r="K114" s="810"/>
      <c r="R114" s="814" t="e">
        <f>SUM(L114+#REF!)</f>
        <v>#REF!</v>
      </c>
      <c r="BD114" s="766"/>
      <c r="BE114" s="766"/>
      <c r="BF114" s="766"/>
    </row>
    <row r="115" spans="1:58" thickBot="1">
      <c r="A115" s="808"/>
      <c r="B115" s="950" t="s">
        <v>801</v>
      </c>
      <c r="C115" s="867"/>
      <c r="D115" s="962">
        <f>SUM(D110:D114)</f>
        <v>0</v>
      </c>
      <c r="E115" s="819"/>
      <c r="F115" s="865">
        <f>SUM(F110:F114)</f>
        <v>0</v>
      </c>
      <c r="G115" s="819"/>
      <c r="H115" s="962">
        <f>SUM(H110:H114)</f>
        <v>0</v>
      </c>
      <c r="I115" s="819"/>
      <c r="J115" s="951">
        <f>SUM(J110:J114)</f>
        <v>0</v>
      </c>
      <c r="K115" s="868"/>
      <c r="M115" s="777"/>
      <c r="N115" s="777"/>
      <c r="R115" s="820" t="e">
        <f>SUM(L115+#REF!)</f>
        <v>#REF!</v>
      </c>
      <c r="T115" s="777"/>
      <c r="U115" s="777"/>
      <c r="BD115" s="766"/>
      <c r="BE115" s="766"/>
      <c r="BF115" s="766"/>
    </row>
    <row r="116" spans="1:58" s="874" customFormat="1" ht="12.5" thickTop="1" thickBot="1">
      <c r="A116" s="808"/>
      <c r="B116" s="869"/>
      <c r="C116" s="870"/>
      <c r="D116" s="738"/>
      <c r="E116" s="868"/>
      <c r="F116" s="865"/>
      <c r="G116" s="868"/>
      <c r="H116" s="738"/>
      <c r="I116" s="868"/>
      <c r="J116" s="871"/>
      <c r="K116" s="872"/>
      <c r="L116" s="765"/>
      <c r="M116" s="777"/>
      <c r="N116" s="777"/>
      <c r="O116" s="777"/>
      <c r="P116" s="777"/>
      <c r="Q116" s="765"/>
      <c r="R116" s="873"/>
      <c r="S116" s="765"/>
      <c r="T116" s="777"/>
      <c r="U116" s="777"/>
      <c r="V116" s="777"/>
      <c r="W116" s="765"/>
      <c r="X116" s="765"/>
      <c r="Y116" s="765"/>
      <c r="Z116" s="765"/>
      <c r="AA116" s="765"/>
      <c r="AB116" s="765"/>
      <c r="AC116" s="765"/>
      <c r="AD116" s="765"/>
      <c r="AE116" s="765"/>
      <c r="AF116" s="765"/>
      <c r="AG116" s="765"/>
      <c r="AH116" s="765"/>
      <c r="AI116" s="765"/>
      <c r="AJ116" s="765"/>
      <c r="AK116" s="765"/>
      <c r="AL116" s="765"/>
      <c r="AM116" s="765"/>
      <c r="AN116" s="765"/>
      <c r="AO116" s="765"/>
      <c r="AP116" s="765"/>
      <c r="AQ116" s="765"/>
      <c r="AR116" s="765"/>
      <c r="AS116" s="765"/>
      <c r="AT116" s="765"/>
      <c r="AU116" s="765"/>
      <c r="AV116" s="765"/>
      <c r="AW116" s="765"/>
      <c r="AX116" s="765"/>
      <c r="AY116" s="765"/>
      <c r="AZ116" s="765"/>
      <c r="BA116" s="765"/>
      <c r="BB116" s="765"/>
      <c r="BC116" s="765"/>
    </row>
    <row r="117" spans="1:58" s="765" customFormat="1" ht="13" thickTop="1" thickBot="1">
      <c r="A117" s="875"/>
      <c r="B117" s="876" t="s">
        <v>1225</v>
      </c>
      <c r="C117" s="877"/>
      <c r="D117" s="739">
        <f>SUM(D25+D96+D109+D115)</f>
        <v>0</v>
      </c>
      <c r="E117" s="879"/>
      <c r="F117" s="878">
        <f>SUM(F25+F96+F109+F115)</f>
        <v>0</v>
      </c>
      <c r="G117" s="879"/>
      <c r="H117" s="739">
        <f>SUM(H25+H96+H109+H115)</f>
        <v>0</v>
      </c>
      <c r="I117" s="879"/>
      <c r="J117" s="878">
        <f>SUM(J25+J96+J109+J115)</f>
        <v>0</v>
      </c>
      <c r="K117" s="879"/>
      <c r="M117" s="777"/>
      <c r="N117" s="777"/>
      <c r="O117" s="777"/>
      <c r="P117" s="777"/>
      <c r="R117" s="880" t="e">
        <f>SUM(L117+#REF!)</f>
        <v>#REF!</v>
      </c>
      <c r="T117" s="777"/>
      <c r="U117" s="777"/>
      <c r="V117" s="777"/>
    </row>
    <row r="118" spans="1:58" s="777" customFormat="1">
      <c r="B118" s="881"/>
      <c r="C118" s="781"/>
      <c r="D118" s="785" t="s">
        <v>875</v>
      </c>
      <c r="E118" s="785"/>
      <c r="F118" s="785" t="s">
        <v>1208</v>
      </c>
      <c r="G118" s="785"/>
      <c r="H118" s="785" t="s">
        <v>1209</v>
      </c>
      <c r="I118" s="785"/>
      <c r="J118" s="785" t="s">
        <v>56</v>
      </c>
      <c r="K118" s="882"/>
      <c r="Q118" s="775"/>
      <c r="R118" s="883"/>
    </row>
    <row r="119" spans="1:58" s="777" customFormat="1">
      <c r="B119" s="884"/>
      <c r="C119" s="885"/>
      <c r="D119" s="886"/>
      <c r="E119" s="886"/>
      <c r="F119" s="886"/>
      <c r="G119" s="886"/>
      <c r="H119" s="887" t="s">
        <v>1307</v>
      </c>
      <c r="I119" s="884"/>
      <c r="J119" s="888" t="b">
        <f>D117=(F117+H117+J117)</f>
        <v>1</v>
      </c>
      <c r="K119" s="882"/>
      <c r="Q119" s="775"/>
      <c r="R119" s="883"/>
    </row>
    <row r="120" spans="1:58" s="777" customFormat="1">
      <c r="B120" s="881"/>
      <c r="C120" s="781"/>
      <c r="D120" s="882"/>
      <c r="E120" s="882"/>
      <c r="F120" s="882"/>
      <c r="G120" s="882"/>
      <c r="H120" s="882"/>
      <c r="I120" s="882"/>
      <c r="K120" s="882"/>
      <c r="Q120" s="775"/>
      <c r="R120" s="883"/>
    </row>
    <row r="121" spans="1:58" s="775" customFormat="1">
      <c r="B121" s="889" t="s">
        <v>802</v>
      </c>
      <c r="C121" s="890"/>
      <c r="D121" s="891"/>
      <c r="F121" s="892" t="s">
        <v>1223</v>
      </c>
      <c r="G121" s="893"/>
      <c r="H121" s="893"/>
      <c r="I121" s="893"/>
      <c r="J121" s="894"/>
      <c r="K121" s="895"/>
      <c r="L121" s="777"/>
      <c r="M121" s="777"/>
      <c r="N121" s="777"/>
      <c r="O121" s="777"/>
      <c r="P121" s="777"/>
      <c r="S121" s="777"/>
      <c r="T121" s="777"/>
      <c r="U121" s="777"/>
      <c r="V121" s="777"/>
      <c r="W121" s="777"/>
      <c r="X121" s="777"/>
      <c r="Y121" s="777"/>
      <c r="Z121" s="777"/>
      <c r="AA121" s="777"/>
      <c r="AB121" s="777"/>
      <c r="AC121" s="777"/>
      <c r="AD121" s="777"/>
      <c r="AE121" s="777"/>
      <c r="AF121" s="777"/>
      <c r="AG121" s="777"/>
      <c r="AH121" s="777"/>
      <c r="AI121" s="777"/>
      <c r="AJ121" s="777"/>
      <c r="AK121" s="777"/>
      <c r="AL121" s="777"/>
      <c r="AM121" s="777"/>
      <c r="AN121" s="777"/>
      <c r="AO121" s="777"/>
      <c r="AP121" s="777"/>
      <c r="AQ121" s="777"/>
      <c r="AR121" s="777"/>
      <c r="AS121" s="777"/>
      <c r="AT121" s="777"/>
      <c r="AU121" s="777"/>
      <c r="AV121" s="777"/>
      <c r="AW121" s="777"/>
      <c r="AX121" s="777"/>
      <c r="AY121" s="777"/>
      <c r="AZ121" s="777"/>
      <c r="BA121" s="777"/>
      <c r="BB121" s="777"/>
      <c r="BC121" s="777"/>
      <c r="BD121" s="777"/>
      <c r="BE121" s="777"/>
      <c r="BF121" s="777"/>
    </row>
    <row r="122" spans="1:58" s="775" customFormat="1" ht="13">
      <c r="B122" s="900" t="s">
        <v>1207</v>
      </c>
      <c r="C122" s="901"/>
      <c r="D122" s="902">
        <f>D117</f>
        <v>0</v>
      </c>
      <c r="F122" s="896" t="s">
        <v>1308</v>
      </c>
      <c r="G122" s="897"/>
      <c r="H122" s="897"/>
      <c r="I122" s="897"/>
      <c r="J122" s="1040">
        <f>D117*5%</f>
        <v>0</v>
      </c>
      <c r="K122" s="898"/>
      <c r="L122" s="777"/>
      <c r="M122" s="899"/>
      <c r="N122"/>
      <c r="O122" s="777"/>
      <c r="P122" s="777"/>
      <c r="S122" s="777"/>
      <c r="T122" s="899"/>
      <c r="U122"/>
      <c r="V122" s="777"/>
      <c r="W122" s="777"/>
      <c r="X122" s="777"/>
      <c r="Y122" s="777"/>
      <c r="Z122" s="777"/>
      <c r="AA122" s="777"/>
      <c r="AB122" s="777"/>
      <c r="AC122" s="777"/>
      <c r="AD122" s="777"/>
      <c r="AE122" s="777"/>
      <c r="AF122" s="777"/>
      <c r="AG122" s="777"/>
      <c r="AH122" s="777"/>
      <c r="AI122" s="777"/>
      <c r="AJ122" s="777"/>
      <c r="AK122" s="777"/>
      <c r="AL122" s="777"/>
      <c r="AM122" s="777"/>
      <c r="AN122" s="777"/>
      <c r="AO122" s="777"/>
      <c r="AP122" s="777"/>
      <c r="AQ122" s="777"/>
      <c r="AR122" s="777"/>
      <c r="AS122" s="777"/>
      <c r="AT122" s="777"/>
      <c r="AU122" s="777"/>
      <c r="AV122" s="777"/>
      <c r="AW122" s="777"/>
      <c r="AX122" s="777"/>
      <c r="AY122" s="777"/>
      <c r="AZ122" s="777"/>
      <c r="BA122" s="777"/>
      <c r="BB122" s="777"/>
      <c r="BC122" s="777"/>
      <c r="BD122" s="777"/>
      <c r="BE122" s="777"/>
      <c r="BF122" s="777"/>
    </row>
    <row r="123" spans="1:58" s="775" customFormat="1">
      <c r="B123" s="914" t="s">
        <v>1312</v>
      </c>
      <c r="C123" s="901"/>
      <c r="D123" s="915">
        <f>J117</f>
        <v>0</v>
      </c>
      <c r="F123" s="900" t="s">
        <v>1309</v>
      </c>
      <c r="J123" s="903">
        <v>500000</v>
      </c>
      <c r="K123" s="898"/>
      <c r="L123" s="777"/>
      <c r="M123" s="777"/>
      <c r="N123" s="777"/>
      <c r="O123" s="777"/>
      <c r="P123" s="777"/>
      <c r="S123" s="777"/>
      <c r="T123" s="777"/>
      <c r="U123" s="777"/>
      <c r="V123" s="777"/>
      <c r="W123" s="777"/>
      <c r="X123" s="777"/>
      <c r="Y123" s="777"/>
      <c r="Z123" s="777"/>
      <c r="AA123" s="777"/>
      <c r="AB123" s="777"/>
      <c r="AC123" s="777"/>
      <c r="AD123" s="777"/>
      <c r="AE123" s="777"/>
      <c r="AF123" s="777"/>
      <c r="AG123" s="777"/>
      <c r="AH123" s="777"/>
      <c r="AI123" s="777"/>
      <c r="AJ123" s="777"/>
      <c r="AK123" s="777"/>
      <c r="AL123" s="777"/>
      <c r="AM123" s="777"/>
      <c r="AN123" s="777"/>
      <c r="AO123" s="777"/>
      <c r="AP123" s="777"/>
      <c r="AQ123" s="777"/>
      <c r="AR123" s="777"/>
      <c r="AS123" s="777"/>
      <c r="AT123" s="777"/>
      <c r="AU123" s="777"/>
      <c r="AV123" s="777"/>
      <c r="AW123" s="777"/>
      <c r="AX123" s="777"/>
      <c r="AY123" s="777"/>
      <c r="AZ123" s="777"/>
      <c r="BA123" s="777"/>
      <c r="BB123" s="777"/>
      <c r="BC123" s="777"/>
      <c r="BD123" s="777"/>
      <c r="BE123" s="777"/>
      <c r="BF123" s="777"/>
    </row>
    <row r="124" spans="1:58" s="775" customFormat="1">
      <c r="B124" s="914" t="s">
        <v>1345</v>
      </c>
      <c r="C124" s="901"/>
      <c r="D124" s="916">
        <f>D123*30%</f>
        <v>0</v>
      </c>
      <c r="F124" s="900"/>
      <c r="J124" s="898"/>
      <c r="K124" s="898"/>
      <c r="L124" s="777"/>
      <c r="M124" s="899"/>
      <c r="N124" s="777"/>
      <c r="O124" s="777"/>
      <c r="P124" s="777"/>
      <c r="S124" s="777"/>
      <c r="T124" s="899"/>
      <c r="U124" s="777"/>
      <c r="V124" s="777"/>
      <c r="W124" s="777"/>
      <c r="X124" s="777"/>
      <c r="Y124" s="777"/>
      <c r="Z124" s="777"/>
      <c r="AA124" s="777"/>
      <c r="AB124" s="777"/>
      <c r="AC124" s="777"/>
      <c r="AD124" s="777"/>
      <c r="AE124" s="777"/>
      <c r="AF124" s="777"/>
      <c r="AG124" s="777"/>
      <c r="AH124" s="777"/>
      <c r="AI124" s="777"/>
      <c r="AJ124" s="777"/>
      <c r="AK124" s="777"/>
      <c r="AL124" s="777"/>
      <c r="AM124" s="777"/>
      <c r="AN124" s="777"/>
      <c r="AO124" s="777"/>
      <c r="AP124" s="777"/>
      <c r="AQ124" s="777"/>
      <c r="AR124" s="777"/>
      <c r="AS124" s="777"/>
      <c r="AT124" s="777"/>
      <c r="AU124" s="777"/>
      <c r="AV124" s="777"/>
      <c r="AW124" s="777"/>
      <c r="AX124" s="777"/>
      <c r="AY124" s="777"/>
      <c r="AZ124" s="777"/>
      <c r="BA124" s="777"/>
      <c r="BB124" s="777"/>
      <c r="BC124" s="777"/>
      <c r="BD124" s="777"/>
      <c r="BE124" s="777"/>
      <c r="BF124" s="777"/>
    </row>
    <row r="125" spans="1:58" s="775" customFormat="1">
      <c r="B125" s="917" t="s">
        <v>1313</v>
      </c>
      <c r="C125" s="918"/>
      <c r="D125" s="919" t="e">
        <f>D124/D122</f>
        <v>#DIV/0!</v>
      </c>
      <c r="F125" s="900" t="s">
        <v>1310</v>
      </c>
      <c r="J125" s="1039">
        <f>J108</f>
        <v>0</v>
      </c>
      <c r="K125" s="898"/>
      <c r="L125" s="777"/>
      <c r="M125" s="777"/>
      <c r="N125" s="777"/>
      <c r="O125" s="777"/>
      <c r="P125" s="777"/>
      <c r="S125" s="777"/>
      <c r="T125" s="777"/>
      <c r="U125" s="777"/>
      <c r="V125" s="777"/>
      <c r="W125" s="777"/>
      <c r="X125" s="777"/>
      <c r="Y125" s="777"/>
      <c r="Z125" s="777"/>
      <c r="AA125" s="777"/>
      <c r="AB125" s="777"/>
      <c r="AC125" s="777"/>
      <c r="AD125" s="777"/>
      <c r="AE125" s="777"/>
      <c r="AF125" s="777"/>
      <c r="AG125" s="777"/>
      <c r="AH125" s="777"/>
      <c r="AI125" s="777"/>
      <c r="AJ125" s="777"/>
      <c r="AK125" s="777"/>
      <c r="AL125" s="777"/>
      <c r="AM125" s="777"/>
      <c r="AN125" s="777"/>
      <c r="AO125" s="777"/>
      <c r="AP125" s="777"/>
      <c r="AQ125" s="777"/>
      <c r="AR125" s="777"/>
      <c r="AS125" s="777"/>
      <c r="AT125" s="777"/>
      <c r="AU125" s="777"/>
      <c r="AV125" s="777"/>
      <c r="AW125" s="777"/>
      <c r="AX125" s="777"/>
      <c r="AY125" s="777"/>
      <c r="AZ125" s="777"/>
      <c r="BA125" s="777"/>
      <c r="BB125" s="777"/>
      <c r="BC125" s="777"/>
      <c r="BD125" s="777"/>
      <c r="BE125" s="777"/>
      <c r="BF125" s="777"/>
    </row>
    <row r="126" spans="1:58" s="775" customFormat="1" ht="11.5">
      <c r="F126" s="900" t="s">
        <v>1311</v>
      </c>
      <c r="J126" s="904" t="str">
        <f>IF(J125&gt;500000,"YES",IF(J125&gt;J122,"YES","NO"))</f>
        <v>NO</v>
      </c>
      <c r="K126" s="898"/>
      <c r="L126" s="777"/>
      <c r="M126" s="777"/>
      <c r="N126" s="777"/>
      <c r="O126" s="777"/>
      <c r="P126" s="777"/>
      <c r="S126" s="777"/>
      <c r="T126" s="777"/>
      <c r="U126" s="777"/>
      <c r="V126" s="777"/>
      <c r="W126" s="777"/>
      <c r="X126" s="777"/>
      <c r="Y126" s="777"/>
      <c r="Z126" s="777"/>
      <c r="AA126" s="777"/>
      <c r="AB126" s="777"/>
      <c r="AC126" s="777"/>
      <c r="AD126" s="777"/>
      <c r="AE126" s="777"/>
      <c r="AF126" s="777"/>
      <c r="AG126" s="777"/>
      <c r="AH126" s="777"/>
      <c r="AI126" s="777"/>
      <c r="AJ126" s="777"/>
      <c r="AK126" s="777"/>
      <c r="AL126" s="777"/>
      <c r="AM126" s="777"/>
      <c r="AN126" s="777"/>
      <c r="AO126" s="777"/>
      <c r="AP126" s="777"/>
      <c r="AQ126" s="777"/>
      <c r="AR126" s="777"/>
      <c r="AS126" s="777"/>
      <c r="AT126" s="777"/>
      <c r="AU126" s="777"/>
      <c r="AV126" s="777"/>
      <c r="AW126" s="777"/>
      <c r="AX126" s="777"/>
      <c r="AY126" s="777"/>
      <c r="AZ126" s="777"/>
      <c r="BA126" s="777"/>
      <c r="BB126" s="777"/>
      <c r="BC126" s="777"/>
      <c r="BD126" s="777"/>
      <c r="BE126" s="777"/>
      <c r="BF126" s="777"/>
    </row>
    <row r="127" spans="1:58" s="775" customFormat="1" ht="11.5">
      <c r="B127" s="1139" t="s">
        <v>1317</v>
      </c>
      <c r="C127" s="1140"/>
      <c r="D127" s="1141"/>
      <c r="F127" s="900"/>
      <c r="J127" s="904"/>
      <c r="K127" s="898"/>
      <c r="L127" s="777"/>
      <c r="M127" s="777"/>
      <c r="N127" s="777"/>
      <c r="O127" s="777"/>
      <c r="P127" s="777"/>
      <c r="S127" s="777"/>
      <c r="T127" s="777"/>
      <c r="U127" s="777"/>
      <c r="V127" s="777"/>
      <c r="W127" s="777"/>
      <c r="X127" s="777"/>
      <c r="Y127" s="777"/>
      <c r="Z127" s="777"/>
      <c r="AA127" s="777"/>
      <c r="AB127" s="777"/>
      <c r="AC127" s="777"/>
      <c r="AD127" s="777"/>
      <c r="AE127" s="777"/>
      <c r="AF127" s="777"/>
      <c r="AG127" s="777"/>
      <c r="AH127" s="777"/>
      <c r="AI127" s="777"/>
      <c r="AJ127" s="777"/>
      <c r="AK127" s="777"/>
      <c r="AL127" s="777"/>
      <c r="AM127" s="777"/>
      <c r="AN127" s="777"/>
      <c r="AO127" s="777"/>
      <c r="AP127" s="777"/>
      <c r="AQ127" s="777"/>
      <c r="AR127" s="777"/>
      <c r="AS127" s="777"/>
      <c r="AT127" s="777"/>
      <c r="AU127" s="777"/>
      <c r="AV127" s="777"/>
      <c r="AW127" s="777"/>
      <c r="AX127" s="777"/>
      <c r="AY127" s="777"/>
      <c r="AZ127" s="777"/>
      <c r="BA127" s="777"/>
      <c r="BB127" s="777"/>
      <c r="BC127" s="777"/>
      <c r="BD127" s="777"/>
      <c r="BE127" s="777"/>
      <c r="BF127" s="777"/>
    </row>
    <row r="128" spans="1:58" s="775" customFormat="1">
      <c r="B128" s="952" t="s">
        <v>1316</v>
      </c>
      <c r="D128" s="954" t="e">
        <f>'Season of a Series'!$D$45</f>
        <v>#N/A</v>
      </c>
      <c r="F128" s="944" t="str">
        <f>IF(J126="YES","You must make an adjustment at cell H109","")</f>
        <v/>
      </c>
      <c r="G128" s="945"/>
      <c r="H128" s="945"/>
      <c r="I128" s="945"/>
      <c r="J128" s="946"/>
      <c r="K128" s="898"/>
      <c r="L128" s="777"/>
      <c r="N128" s="777"/>
      <c r="O128" s="777"/>
      <c r="P128" s="777"/>
      <c r="S128" s="777"/>
      <c r="U128" s="777"/>
      <c r="V128" s="777"/>
      <c r="W128" s="777"/>
      <c r="X128" s="777"/>
      <c r="Y128" s="777"/>
      <c r="Z128" s="777"/>
      <c r="AA128" s="777"/>
      <c r="AB128" s="777"/>
      <c r="AC128" s="777"/>
      <c r="AD128" s="777"/>
      <c r="AE128" s="777"/>
      <c r="AF128" s="777"/>
      <c r="AG128" s="777"/>
      <c r="AH128" s="777"/>
      <c r="AI128" s="777"/>
      <c r="AJ128" s="777"/>
      <c r="AK128" s="777"/>
      <c r="AL128" s="777"/>
      <c r="AM128" s="777"/>
      <c r="AN128" s="777"/>
      <c r="AO128" s="777"/>
      <c r="AP128" s="777"/>
      <c r="AQ128" s="777"/>
      <c r="AR128" s="777"/>
      <c r="AS128" s="777"/>
      <c r="AT128" s="777"/>
      <c r="AU128" s="777"/>
      <c r="AV128" s="777"/>
      <c r="AW128" s="777"/>
      <c r="AX128" s="777"/>
      <c r="AY128" s="777"/>
      <c r="AZ128" s="777"/>
      <c r="BA128" s="777"/>
      <c r="BB128" s="777"/>
      <c r="BC128" s="777"/>
      <c r="BD128" s="777"/>
      <c r="BE128" s="777"/>
      <c r="BF128" s="777"/>
    </row>
    <row r="129" spans="2:58" s="775" customFormat="1" ht="12.5">
      <c r="B129" s="955" t="str">
        <f>IF(ISNUMBER(SEARCH("series",$C$8)),"Per Hour","")</f>
        <v/>
      </c>
      <c r="C129" s="956"/>
      <c r="D129" s="957" t="str">
        <f>IF(ISNUMBER(SEARCH("series",$C$8)),'Season of a Series'!$D$46,"")</f>
        <v/>
      </c>
      <c r="F129" s="907"/>
      <c r="G129" s="908"/>
      <c r="H129" s="908"/>
      <c r="I129" s="908"/>
      <c r="J129" s="909"/>
      <c r="K129" s="898"/>
      <c r="L129" s="905"/>
      <c r="M129" s="777"/>
      <c r="N129" s="777"/>
      <c r="O129" s="777"/>
      <c r="P129" s="777"/>
      <c r="S129" s="905"/>
      <c r="T129" s="777"/>
      <c r="U129" s="777"/>
      <c r="V129" s="777"/>
      <c r="W129" s="777"/>
      <c r="X129" s="777"/>
      <c r="Y129" s="777"/>
      <c r="Z129" s="777"/>
      <c r="AA129" s="777"/>
      <c r="AB129" s="777"/>
      <c r="AC129" s="777"/>
      <c r="AD129" s="777"/>
      <c r="AE129" s="777"/>
      <c r="AF129" s="777"/>
      <c r="AG129" s="777"/>
      <c r="AH129" s="777"/>
      <c r="AI129" s="777"/>
      <c r="AJ129" s="777"/>
      <c r="AK129" s="777"/>
      <c r="AL129" s="777"/>
      <c r="AM129" s="777"/>
      <c r="AN129" s="777"/>
      <c r="AO129" s="777"/>
      <c r="AP129" s="777"/>
      <c r="AQ129" s="777"/>
      <c r="AR129" s="777"/>
      <c r="AS129" s="777"/>
      <c r="AT129" s="777"/>
      <c r="AU129" s="777"/>
      <c r="AV129" s="777"/>
      <c r="AW129" s="777"/>
      <c r="AX129" s="777"/>
      <c r="AY129" s="777"/>
      <c r="AZ129" s="777"/>
      <c r="BA129" s="777"/>
      <c r="BB129" s="777"/>
      <c r="BC129" s="777"/>
      <c r="BD129" s="777"/>
      <c r="BE129" s="777"/>
      <c r="BF129" s="777"/>
    </row>
    <row r="130" spans="2:58" s="775" customFormat="1" ht="12.5" thickBot="1">
      <c r="C130" s="901"/>
      <c r="F130" s="910"/>
      <c r="G130" s="897"/>
      <c r="H130" s="911"/>
      <c r="I130" s="912"/>
      <c r="J130" s="913"/>
      <c r="K130" s="906"/>
      <c r="L130" s="777"/>
      <c r="N130" s="777"/>
      <c r="O130" s="777"/>
      <c r="P130" s="777"/>
      <c r="Q130" s="777"/>
      <c r="S130" s="777"/>
      <c r="U130" s="777"/>
      <c r="V130" s="777"/>
      <c r="W130" s="777"/>
      <c r="X130" s="777"/>
      <c r="Y130" s="777"/>
      <c r="Z130" s="777"/>
      <c r="AA130" s="777"/>
      <c r="AB130" s="777"/>
      <c r="AC130" s="777"/>
      <c r="AD130" s="777"/>
      <c r="AE130" s="777"/>
      <c r="AF130" s="777"/>
      <c r="AG130" s="777"/>
      <c r="AH130" s="777"/>
      <c r="AI130" s="777"/>
      <c r="AJ130" s="777"/>
      <c r="AK130" s="777"/>
      <c r="AL130" s="777"/>
      <c r="AM130" s="777"/>
      <c r="AN130" s="777"/>
      <c r="AO130" s="777"/>
      <c r="AP130" s="777"/>
      <c r="AQ130" s="777"/>
      <c r="AR130" s="777"/>
      <c r="AS130" s="777"/>
      <c r="AT130" s="777"/>
      <c r="AU130" s="777"/>
      <c r="AV130" s="777"/>
      <c r="AW130" s="777"/>
      <c r="AX130" s="777"/>
      <c r="AY130" s="777"/>
      <c r="AZ130" s="777"/>
      <c r="BA130" s="777"/>
      <c r="BB130" s="777"/>
      <c r="BC130" s="777"/>
      <c r="BD130" s="777"/>
      <c r="BE130" s="777"/>
      <c r="BF130" s="777"/>
    </row>
    <row r="131" spans="2:58" s="775" customFormat="1" thickBot="1">
      <c r="B131" s="921" t="s">
        <v>1229</v>
      </c>
      <c r="C131" s="922"/>
      <c r="D131" s="923"/>
      <c r="E131" s="924"/>
      <c r="F131" s="924"/>
      <c r="G131" s="924"/>
      <c r="H131" s="924"/>
      <c r="I131" s="924"/>
      <c r="J131" s="925"/>
      <c r="L131" s="777"/>
      <c r="M131" s="765"/>
      <c r="N131" s="765"/>
      <c r="O131" s="765"/>
      <c r="P131" s="765"/>
      <c r="Q131" s="765"/>
      <c r="S131" s="777"/>
      <c r="T131" s="765"/>
      <c r="U131" s="765"/>
      <c r="V131" s="765"/>
      <c r="W131" s="777"/>
      <c r="X131" s="777"/>
      <c r="Y131" s="777"/>
      <c r="Z131" s="777"/>
      <c r="AA131" s="777"/>
      <c r="AB131" s="777"/>
      <c r="AC131" s="777"/>
      <c r="AD131" s="777"/>
      <c r="AE131" s="777"/>
      <c r="AF131" s="777"/>
      <c r="AG131" s="777"/>
      <c r="AH131" s="777"/>
      <c r="AI131" s="777"/>
      <c r="AJ131" s="777"/>
      <c r="AK131" s="777"/>
      <c r="AL131" s="777"/>
      <c r="AM131" s="777"/>
      <c r="AN131" s="777"/>
      <c r="AO131" s="777"/>
      <c r="AP131" s="777"/>
      <c r="AQ131" s="777"/>
      <c r="AR131" s="777"/>
      <c r="AS131" s="777"/>
      <c r="AT131" s="777"/>
      <c r="AU131" s="777"/>
      <c r="AV131" s="777"/>
      <c r="AW131" s="777"/>
      <c r="AX131" s="777"/>
      <c r="AY131" s="777"/>
      <c r="AZ131" s="777"/>
      <c r="BA131" s="777"/>
      <c r="BB131" s="777"/>
      <c r="BC131" s="777"/>
      <c r="BD131" s="777"/>
      <c r="BE131" s="777"/>
      <c r="BF131" s="777"/>
    </row>
    <row r="132" spans="2:58" ht="12" customHeight="1">
      <c r="B132" s="1142" t="s">
        <v>1230</v>
      </c>
      <c r="C132" s="1143"/>
      <c r="D132" s="1143"/>
      <c r="E132" s="1143"/>
      <c r="F132" s="1143"/>
      <c r="G132" s="1143"/>
      <c r="H132" s="1143"/>
      <c r="I132" s="1143"/>
      <c r="J132" s="1144"/>
    </row>
    <row r="133" spans="2:58" ht="12" customHeight="1">
      <c r="B133" s="1125"/>
      <c r="C133" s="1126"/>
      <c r="D133" s="1126"/>
      <c r="E133" s="1126"/>
      <c r="F133" s="1126"/>
      <c r="G133" s="1126"/>
      <c r="H133" s="1126"/>
      <c r="I133" s="1126"/>
      <c r="J133" s="1127"/>
    </row>
    <row r="134" spans="2:58" ht="12" customHeight="1">
      <c r="B134" s="1125"/>
      <c r="C134" s="1126"/>
      <c r="D134" s="1126"/>
      <c r="E134" s="1126"/>
      <c r="F134" s="1126"/>
      <c r="G134" s="1126"/>
      <c r="H134" s="1126"/>
      <c r="I134" s="1126"/>
      <c r="J134" s="1127"/>
    </row>
    <row r="135" spans="2:58" ht="12.5">
      <c r="B135" s="926"/>
      <c r="C135" s="927"/>
      <c r="D135" s="927"/>
      <c r="E135" s="927"/>
      <c r="F135" s="927"/>
      <c r="G135" s="927"/>
      <c r="H135" s="927"/>
      <c r="I135" s="927"/>
      <c r="J135" s="928"/>
    </row>
    <row r="136" spans="2:58" ht="12" customHeight="1">
      <c r="B136" s="1125" t="s">
        <v>1314</v>
      </c>
      <c r="C136" s="1126"/>
      <c r="D136" s="1126"/>
      <c r="E136" s="1126"/>
      <c r="F136" s="1126"/>
      <c r="G136" s="1126"/>
      <c r="H136" s="1126"/>
      <c r="I136" s="1126"/>
      <c r="J136" s="1127"/>
    </row>
    <row r="137" spans="2:58" ht="12" customHeight="1">
      <c r="B137" s="1125"/>
      <c r="C137" s="1126"/>
      <c r="D137" s="1126"/>
      <c r="E137" s="1126"/>
      <c r="F137" s="1126"/>
      <c r="G137" s="1126"/>
      <c r="H137" s="1126"/>
      <c r="I137" s="1126"/>
      <c r="J137" s="1127"/>
    </row>
    <row r="138" spans="2:58" ht="12.5">
      <c r="B138" s="929"/>
      <c r="C138" s="930"/>
      <c r="D138" s="930"/>
      <c r="E138" s="930"/>
      <c r="F138" s="930"/>
      <c r="G138" s="930"/>
      <c r="H138" s="930"/>
      <c r="I138" s="930"/>
      <c r="J138" s="931"/>
    </row>
    <row r="139" spans="2:58" ht="12" customHeight="1">
      <c r="B139" s="1128" t="s">
        <v>1231</v>
      </c>
      <c r="C139" s="1129"/>
      <c r="D139" s="1129"/>
      <c r="E139" s="1129"/>
      <c r="F139" s="1129"/>
      <c r="G139" s="1129"/>
      <c r="H139" s="1129"/>
      <c r="I139" s="1129"/>
      <c r="J139" s="1130"/>
    </row>
    <row r="140" spans="2:58">
      <c r="B140" s="932" t="s">
        <v>1232</v>
      </c>
      <c r="C140" s="901"/>
      <c r="D140" s="933">
        <f>D123</f>
        <v>0</v>
      </c>
      <c r="E140" s="775"/>
      <c r="F140" s="775"/>
      <c r="G140" s="775"/>
      <c r="H140" s="775"/>
      <c r="I140" s="775"/>
      <c r="J140" s="934"/>
    </row>
    <row r="141" spans="2:58">
      <c r="B141" s="932"/>
      <c r="C141" s="901"/>
      <c r="D141" s="933"/>
      <c r="E141" s="775"/>
      <c r="F141" s="901"/>
      <c r="G141" s="775"/>
      <c r="H141" s="775"/>
      <c r="I141" s="775"/>
      <c r="J141" s="934"/>
    </row>
    <row r="142" spans="2:58" ht="12.5">
      <c r="B142" s="1131" t="s">
        <v>1233</v>
      </c>
      <c r="C142" s="1132"/>
      <c r="D142" s="938">
        <f>F117</f>
        <v>0</v>
      </c>
      <c r="E142" s="777"/>
      <c r="F142" s="935"/>
      <c r="G142" s="936"/>
      <c r="H142" s="936"/>
      <c r="I142" s="936"/>
      <c r="J142" s="937"/>
    </row>
    <row r="143" spans="2:58" ht="12.5">
      <c r="B143" s="1133"/>
      <c r="C143" s="1132"/>
      <c r="D143" s="938"/>
      <c r="E143" s="777"/>
      <c r="F143" s="936"/>
      <c r="G143" s="936"/>
      <c r="H143" s="936"/>
      <c r="I143" s="936"/>
      <c r="J143" s="937"/>
    </row>
    <row r="144" spans="2:58">
      <c r="B144" s="932"/>
      <c r="C144" s="901"/>
      <c r="D144" s="843"/>
      <c r="E144" s="775"/>
      <c r="F144" s="775"/>
      <c r="G144" s="775"/>
      <c r="H144" s="775"/>
      <c r="I144" s="775"/>
      <c r="J144" s="934"/>
    </row>
    <row r="145" spans="2:10">
      <c r="B145" s="932" t="s">
        <v>1234</v>
      </c>
      <c r="C145" s="901"/>
      <c r="D145" s="933">
        <f>SUM(D140+D142)</f>
        <v>0</v>
      </c>
      <c r="E145" s="775"/>
      <c r="F145" s="775"/>
      <c r="G145" s="775"/>
      <c r="H145" s="775"/>
      <c r="I145" s="775"/>
      <c r="J145" s="934"/>
    </row>
    <row r="146" spans="2:10" ht="12.5" thickBot="1">
      <c r="B146" s="939"/>
      <c r="C146" s="940"/>
      <c r="D146" s="941"/>
      <c r="E146" s="941"/>
      <c r="F146" s="941"/>
      <c r="G146" s="941"/>
      <c r="H146" s="941"/>
      <c r="I146" s="941"/>
      <c r="J146" s="942"/>
    </row>
  </sheetData>
  <sheetProtection password="CF2B" sheet="1" objects="1" scenarios="1"/>
  <mergeCells count="8">
    <mergeCell ref="B136:J137"/>
    <mergeCell ref="B139:J139"/>
    <mergeCell ref="B142:C143"/>
    <mergeCell ref="F16:F19"/>
    <mergeCell ref="F82:F85"/>
    <mergeCell ref="C84:C85"/>
    <mergeCell ref="B127:D127"/>
    <mergeCell ref="B132:J134"/>
  </mergeCells>
  <conditionalFormatting sqref="F16:F116">
    <cfRule type="expression" dxfId="31" priority="6">
      <formula>$C$6&lt;&gt;"Yes"</formula>
    </cfRule>
  </conditionalFormatting>
  <conditionalFormatting sqref="C140:J146 C135:J135 B138:B146 C138:J138 C131:J131 B131:B132 B135:B136">
    <cfRule type="expression" dxfId="30" priority="5">
      <formula>$B$9&lt;&gt;"YES"</formula>
    </cfRule>
  </conditionalFormatting>
  <conditionalFormatting sqref="C10">
    <cfRule type="expression" dxfId="29" priority="1">
      <formula>$C$10&lt;&gt;""</formula>
    </cfRule>
    <cfRule type="expression" dxfId="28" priority="4">
      <formula>$A$10=""</formula>
    </cfRule>
  </conditionalFormatting>
  <conditionalFormatting sqref="C6">
    <cfRule type="expression" dxfId="27" priority="3">
      <formula>$C$6&lt;&gt;""</formula>
    </cfRule>
  </conditionalFormatting>
  <conditionalFormatting sqref="C8">
    <cfRule type="expression" dxfId="26" priority="2">
      <formula>$C$8&lt;&gt;""</formula>
    </cfRule>
  </conditionalFormatting>
  <dataValidations count="4">
    <dataValidation type="list" allowBlank="1" showInputMessage="1" showErrorMessage="1" sqref="B7 B9" xr:uid="{00000000-0002-0000-0400-000000000000}">
      <formula1>YN</formula1>
    </dataValidation>
    <dataValidation type="list" allowBlank="1" showInputMessage="1" showErrorMessage="1" sqref="C8" xr:uid="{00000000-0002-0000-0400-000001000000}">
      <formula1>Docs</formula1>
    </dataValidation>
    <dataValidation type="list" allowBlank="1" showInputMessage="1" showErrorMessage="1" sqref="C10" xr:uid="{00000000-0002-0000-0400-000002000000}">
      <formula1>$R$6:$R$14</formula1>
    </dataValidation>
    <dataValidation type="list" allowBlank="1" showInputMessage="1" showErrorMessage="1" sqref="C6" xr:uid="{00000000-0002-0000-0400-000003000000}">
      <formula1>$T$15:$T$16</formula1>
    </dataValidation>
  </dataValidations>
  <pageMargins left="0.70866141732283472" right="0.70866141732283472" top="0.74803149606299213" bottom="0.74803149606299213" header="0.31496062992125984" footer="0.31496062992125984"/>
  <pageSetup paperSize="9" scale="53" orientation="portrait"/>
  <headerFooter>
    <oddFooter>&amp;C&amp;F</oddFooter>
  </headerFooter>
  <rowBreaks count="1" manualBreakCount="1">
    <brk id="81" max="10" man="1"/>
  </rowBreaks>
  <colBreaks count="1" manualBreakCount="1">
    <brk id="12" max="168" man="1"/>
  </colBreaks>
  <ignoredErrors>
    <ignoredError sqref="J25 J47 J109" formula="1"/>
    <ignoredError sqref="J81 A1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BE46"/>
  <sheetViews>
    <sheetView workbookViewId="0"/>
  </sheetViews>
  <sheetFormatPr defaultColWidth="8.7265625" defaultRowHeight="12.5"/>
  <cols>
    <col min="1" max="1" width="33.7265625" customWidth="1"/>
    <col min="2" max="2" width="4.26953125" customWidth="1"/>
    <col min="3" max="11" width="13" customWidth="1"/>
    <col min="12" max="12" width="15.453125" hidden="1" customWidth="1"/>
    <col min="13" max="15" width="0" hidden="1" customWidth="1"/>
  </cols>
  <sheetData>
    <row r="1" spans="1:57" s="775" customFormat="1" ht="12">
      <c r="A1" s="967" t="s">
        <v>1319</v>
      </c>
      <c r="B1" s="968"/>
      <c r="C1" s="969"/>
      <c r="D1" s="970"/>
      <c r="E1" s="968"/>
      <c r="F1" s="968"/>
      <c r="G1" s="971"/>
      <c r="H1" s="971"/>
      <c r="I1" s="971"/>
      <c r="J1" s="971"/>
      <c r="K1" s="972"/>
      <c r="L1" s="777"/>
      <c r="M1" s="777"/>
      <c r="N1" s="765"/>
      <c r="O1" s="765"/>
      <c r="P1" s="765"/>
      <c r="Q1" s="777"/>
      <c r="R1" s="777"/>
      <c r="S1" s="777"/>
      <c r="T1" s="777"/>
      <c r="U1" s="777"/>
      <c r="V1" s="777"/>
      <c r="W1" s="777"/>
      <c r="X1" s="777"/>
      <c r="Y1" s="777"/>
      <c r="Z1" s="777"/>
      <c r="AA1" s="777"/>
      <c r="AB1" s="777"/>
      <c r="AC1" s="777"/>
      <c r="AD1" s="777"/>
      <c r="AE1" s="777"/>
      <c r="AF1" s="777"/>
      <c r="AG1" s="777"/>
      <c r="AH1" s="777"/>
      <c r="AI1" s="777"/>
      <c r="AJ1" s="777"/>
      <c r="AK1" s="777"/>
      <c r="AL1" s="777"/>
      <c r="AM1" s="777"/>
      <c r="AN1" s="777"/>
      <c r="AO1" s="777"/>
      <c r="AP1" s="777"/>
      <c r="AQ1" s="777"/>
      <c r="AR1" s="777"/>
      <c r="AS1" s="777"/>
      <c r="AT1" s="777"/>
      <c r="AU1" s="777"/>
      <c r="AV1" s="777"/>
      <c r="AW1" s="777"/>
      <c r="AX1" s="777"/>
      <c r="AY1" s="777"/>
      <c r="AZ1" s="777"/>
      <c r="BA1" s="777"/>
      <c r="BB1" s="777"/>
      <c r="BC1" s="777"/>
      <c r="BD1" s="777"/>
    </row>
    <row r="2" spans="1:57" s="775" customFormat="1" ht="12">
      <c r="A2" s="973"/>
      <c r="B2" s="825"/>
      <c r="C2" s="974"/>
      <c r="D2" s="975"/>
      <c r="E2" s="976"/>
      <c r="F2" s="975"/>
      <c r="G2" s="975"/>
      <c r="H2" s="975"/>
      <c r="I2" s="975"/>
      <c r="J2" s="975"/>
      <c r="K2" s="975"/>
      <c r="M2" s="777"/>
      <c r="N2" s="777"/>
      <c r="O2" s="765"/>
      <c r="P2" s="765"/>
      <c r="Q2" s="765"/>
      <c r="R2" s="777"/>
      <c r="S2" s="777"/>
      <c r="T2" s="777"/>
      <c r="U2" s="777"/>
      <c r="V2" s="777"/>
      <c r="W2" s="777"/>
      <c r="X2" s="777"/>
      <c r="Y2" s="777"/>
      <c r="Z2" s="777"/>
      <c r="AA2" s="777"/>
      <c r="AB2" s="777"/>
      <c r="AC2" s="777"/>
      <c r="AD2" s="777"/>
      <c r="AE2" s="777"/>
      <c r="AF2" s="777"/>
      <c r="AG2" s="777"/>
      <c r="AH2" s="777"/>
      <c r="AI2" s="777"/>
      <c r="AJ2" s="777"/>
      <c r="AK2" s="777"/>
      <c r="AL2" s="777"/>
      <c r="AM2" s="777"/>
      <c r="AN2" s="777"/>
      <c r="AO2" s="777"/>
      <c r="AP2" s="777"/>
      <c r="AQ2" s="777"/>
      <c r="AR2" s="777"/>
      <c r="AS2" s="777"/>
      <c r="AT2" s="777"/>
      <c r="AU2" s="777"/>
      <c r="AV2" s="777"/>
      <c r="AW2" s="777"/>
      <c r="AX2" s="777"/>
      <c r="AY2" s="777"/>
      <c r="AZ2" s="777"/>
      <c r="BA2" s="777"/>
      <c r="BB2" s="777"/>
      <c r="BC2" s="777"/>
      <c r="BD2" s="777"/>
      <c r="BE2" s="777"/>
    </row>
    <row r="3" spans="1:57" s="775" customFormat="1" ht="12">
      <c r="A3" s="977" t="s">
        <v>1320</v>
      </c>
      <c r="B3" s="978"/>
      <c r="C3" s="979"/>
      <c r="D3" s="885" t="str">
        <f>'QAPE_30%'!C4</f>
        <v>'Title'</v>
      </c>
      <c r="E3" s="980"/>
      <c r="F3" s="978"/>
      <c r="G3" s="978"/>
      <c r="H3" s="978"/>
      <c r="I3" s="978"/>
      <c r="J3" s="978"/>
      <c r="K3" s="978"/>
      <c r="M3" s="777"/>
      <c r="N3" s="777"/>
      <c r="O3" s="765"/>
      <c r="P3" s="765"/>
      <c r="Q3" s="765"/>
      <c r="R3" s="777"/>
      <c r="S3" s="777"/>
      <c r="T3" s="777"/>
      <c r="U3" s="777"/>
      <c r="V3" s="777"/>
      <c r="W3" s="777"/>
      <c r="X3" s="777"/>
      <c r="Y3" s="777"/>
      <c r="Z3" s="777"/>
      <c r="AA3" s="777"/>
      <c r="AB3" s="777"/>
      <c r="AC3" s="777"/>
      <c r="AD3" s="777"/>
      <c r="AE3" s="777"/>
      <c r="AF3" s="777"/>
      <c r="AG3" s="777"/>
      <c r="AH3" s="777"/>
      <c r="AI3" s="777"/>
      <c r="AJ3" s="777"/>
      <c r="AK3" s="777"/>
      <c r="AL3" s="777"/>
      <c r="AM3" s="777"/>
      <c r="AN3" s="777"/>
      <c r="AO3" s="777"/>
      <c r="AP3" s="777"/>
      <c r="AQ3" s="777"/>
      <c r="AR3" s="777"/>
      <c r="AS3" s="777"/>
      <c r="AT3" s="777"/>
      <c r="AU3" s="777"/>
      <c r="AV3" s="777"/>
      <c r="AW3" s="777"/>
      <c r="AX3" s="777"/>
      <c r="AY3" s="777"/>
      <c r="AZ3" s="777"/>
      <c r="BA3" s="777"/>
      <c r="BB3" s="777"/>
      <c r="BC3" s="777"/>
      <c r="BD3" s="777"/>
      <c r="BE3" s="777"/>
    </row>
    <row r="4" spans="1:57" s="775" customFormat="1" ht="12">
      <c r="A4" s="977"/>
      <c r="B4" s="978"/>
      <c r="C4" s="979"/>
      <c r="D4" s="809"/>
      <c r="E4" s="980"/>
      <c r="F4" s="978"/>
      <c r="G4" s="978"/>
      <c r="H4" s="978"/>
      <c r="I4" s="978"/>
      <c r="J4" s="978"/>
      <c r="K4" s="978"/>
      <c r="M4" s="777"/>
      <c r="N4" s="777"/>
      <c r="O4" s="765"/>
      <c r="P4" s="765"/>
      <c r="Q4" s="765"/>
      <c r="R4" s="777"/>
      <c r="S4" s="777"/>
      <c r="T4" s="777"/>
      <c r="U4" s="777"/>
      <c r="V4" s="777"/>
      <c r="W4" s="777"/>
      <c r="X4" s="777"/>
      <c r="Y4" s="777"/>
      <c r="Z4" s="777"/>
      <c r="AA4" s="777"/>
      <c r="AB4" s="777"/>
      <c r="AC4" s="777"/>
      <c r="AD4" s="777"/>
      <c r="AE4" s="777"/>
      <c r="AF4" s="777"/>
      <c r="AG4" s="777"/>
      <c r="AH4" s="777"/>
      <c r="AI4" s="777"/>
      <c r="AJ4" s="777"/>
      <c r="AK4" s="777"/>
      <c r="AL4" s="777"/>
      <c r="AM4" s="777"/>
      <c r="AN4" s="777"/>
      <c r="AO4" s="777"/>
      <c r="AP4" s="777"/>
      <c r="AQ4" s="777"/>
      <c r="AR4" s="777"/>
      <c r="AS4" s="777"/>
      <c r="AT4" s="777"/>
      <c r="AU4" s="777"/>
      <c r="AV4" s="777"/>
      <c r="AW4" s="777"/>
      <c r="AX4" s="777"/>
      <c r="AY4" s="777"/>
      <c r="AZ4" s="777"/>
      <c r="BA4" s="777"/>
      <c r="BB4" s="777"/>
      <c r="BC4" s="777"/>
      <c r="BD4" s="777"/>
      <c r="BE4" s="777"/>
    </row>
    <row r="5" spans="1:57" s="775" customFormat="1" ht="12">
      <c r="A5" s="977" t="s">
        <v>1321</v>
      </c>
      <c r="B5" s="978"/>
      <c r="C5" s="979"/>
      <c r="D5" s="981">
        <f>'QAPE_30%'!C10</f>
        <v>0</v>
      </c>
      <c r="E5" s="982" t="s">
        <v>1322</v>
      </c>
      <c r="F5" s="978"/>
      <c r="G5" s="978"/>
      <c r="H5" s="978"/>
      <c r="I5" s="978"/>
      <c r="J5" s="978"/>
      <c r="K5" s="978"/>
      <c r="M5" s="777"/>
      <c r="N5" s="777"/>
      <c r="O5" s="765"/>
      <c r="P5" s="765"/>
      <c r="Q5" s="765"/>
      <c r="R5" s="777"/>
      <c r="S5" s="777"/>
      <c r="T5" s="777"/>
      <c r="U5" s="777"/>
      <c r="V5" s="777"/>
      <c r="W5" s="777"/>
      <c r="X5" s="777"/>
      <c r="Y5" s="777"/>
      <c r="Z5" s="777"/>
      <c r="AA5" s="777"/>
      <c r="AB5" s="777"/>
      <c r="AC5" s="777"/>
      <c r="AD5" s="777"/>
      <c r="AE5" s="777"/>
      <c r="AF5" s="777"/>
      <c r="AG5" s="777"/>
      <c r="AH5" s="777"/>
      <c r="AI5" s="777"/>
      <c r="AJ5" s="777"/>
      <c r="AK5" s="777"/>
      <c r="AL5" s="777"/>
      <c r="AM5" s="777"/>
      <c r="AN5" s="777"/>
      <c r="AO5" s="777"/>
      <c r="AP5" s="777"/>
      <c r="AQ5" s="777"/>
      <c r="AR5" s="777"/>
      <c r="AS5" s="777"/>
      <c r="AT5" s="777"/>
      <c r="AU5" s="777"/>
      <c r="AV5" s="777"/>
      <c r="AW5" s="777"/>
      <c r="AX5" s="777"/>
      <c r="AY5" s="777"/>
      <c r="AZ5" s="777"/>
      <c r="BA5" s="777"/>
      <c r="BB5" s="777"/>
      <c r="BC5" s="777"/>
      <c r="BD5" s="777"/>
      <c r="BE5" s="777"/>
    </row>
    <row r="6" spans="1:57" s="775" customFormat="1" ht="12">
      <c r="A6" s="977"/>
      <c r="B6" s="980"/>
      <c r="C6" s="809"/>
      <c r="D6" s="979"/>
      <c r="E6" s="980"/>
      <c r="F6" s="978"/>
      <c r="G6" s="978"/>
      <c r="H6" s="978"/>
      <c r="I6" s="978"/>
      <c r="J6" s="978"/>
      <c r="K6" s="978"/>
      <c r="M6" s="777"/>
      <c r="N6" s="777"/>
      <c r="O6" s="765"/>
      <c r="P6" s="765"/>
      <c r="Q6" s="765"/>
      <c r="R6" s="777"/>
      <c r="S6" s="777"/>
      <c r="T6" s="777"/>
      <c r="U6" s="777"/>
      <c r="V6" s="777"/>
      <c r="W6" s="777"/>
      <c r="X6" s="777"/>
      <c r="Y6" s="777"/>
      <c r="Z6" s="777"/>
      <c r="AA6" s="777"/>
      <c r="AB6" s="777"/>
      <c r="AC6" s="777"/>
      <c r="AD6" s="777"/>
      <c r="AE6" s="777"/>
      <c r="AF6" s="777"/>
      <c r="AG6" s="777"/>
      <c r="AH6" s="777"/>
      <c r="AI6" s="777"/>
      <c r="AJ6" s="777"/>
      <c r="AK6" s="777"/>
      <c r="AL6" s="777"/>
      <c r="AM6" s="777"/>
      <c r="AN6" s="777"/>
      <c r="AO6" s="777"/>
      <c r="AP6" s="777"/>
      <c r="AQ6" s="777"/>
      <c r="AR6" s="777"/>
      <c r="AS6" s="777"/>
      <c r="AT6" s="777"/>
      <c r="AU6" s="777"/>
      <c r="AV6" s="777"/>
      <c r="AW6" s="777"/>
      <c r="AX6" s="777"/>
      <c r="AY6" s="777"/>
      <c r="AZ6" s="777"/>
      <c r="BA6" s="777"/>
      <c r="BB6" s="777"/>
      <c r="BC6" s="777"/>
      <c r="BD6" s="777"/>
      <c r="BE6" s="777"/>
    </row>
    <row r="7" spans="1:57" s="775" customFormat="1" ht="13">
      <c r="A7" s="977" t="s">
        <v>1323</v>
      </c>
      <c r="B7" s="980"/>
      <c r="C7" s="809"/>
      <c r="D7" s="983"/>
      <c r="E7" s="982" t="str">
        <f>IF(D7="","Select 'YES/NO' from list in D7",IF(D7="NO",IF(D5&gt;1,"If this application pertains to Season 2 or more, there must have been previous seasons. Please enter 'YES' in cell D7","Please list information on this Season"),IF(D5=1,"You have indicated this is Season 1 AND there are previous seasons. This cannot be the case","Please list information on this season ")))</f>
        <v>Select 'YES/NO' from list in D7</v>
      </c>
      <c r="F7" s="984"/>
      <c r="G7" s="984"/>
      <c r="H7" s="985"/>
      <c r="I7" s="985"/>
      <c r="J7" s="985"/>
      <c r="K7" s="985"/>
      <c r="L7" s="777"/>
      <c r="M7" s="777"/>
      <c r="N7" s="777"/>
      <c r="O7" s="765"/>
      <c r="P7" s="765"/>
      <c r="Q7" s="765"/>
      <c r="R7" s="777"/>
      <c r="S7" s="777"/>
      <c r="T7" s="777"/>
      <c r="U7" s="777"/>
      <c r="V7" s="777"/>
      <c r="W7" s="777"/>
      <c r="X7" s="777"/>
      <c r="Y7" s="777"/>
      <c r="Z7" s="777"/>
      <c r="AA7" s="777"/>
      <c r="AB7" s="777"/>
      <c r="AC7" s="777"/>
      <c r="AD7" s="777"/>
      <c r="AE7" s="777"/>
      <c r="AF7" s="777"/>
      <c r="AG7" s="777"/>
      <c r="AH7" s="777"/>
      <c r="AI7" s="777"/>
      <c r="AJ7" s="777"/>
      <c r="AK7" s="777"/>
      <c r="AL7" s="777"/>
      <c r="AM7" s="777"/>
      <c r="AN7" s="777"/>
      <c r="AO7" s="777"/>
      <c r="AP7" s="777"/>
      <c r="AQ7" s="777"/>
      <c r="AR7" s="777"/>
      <c r="AS7" s="777"/>
      <c r="AT7" s="777"/>
      <c r="AU7" s="777"/>
      <c r="AV7" s="777"/>
      <c r="AW7" s="777"/>
      <c r="AX7" s="777"/>
      <c r="AY7" s="777"/>
      <c r="AZ7" s="777"/>
      <c r="BA7" s="777"/>
      <c r="BB7" s="777"/>
      <c r="BC7" s="777"/>
      <c r="BD7" s="777"/>
      <c r="BE7" s="777"/>
    </row>
    <row r="8" spans="1:57" s="775" customFormat="1" ht="13">
      <c r="A8" s="977"/>
      <c r="B8" s="980"/>
      <c r="C8" s="809"/>
      <c r="D8" s="986"/>
      <c r="E8" s="978"/>
      <c r="F8" s="987"/>
      <c r="G8" s="987"/>
      <c r="H8" s="988"/>
      <c r="I8" s="988"/>
      <c r="J8" s="988"/>
      <c r="K8" s="988"/>
      <c r="L8" s="777"/>
      <c r="M8" s="777"/>
      <c r="N8" s="777"/>
      <c r="O8" s="765" t="s">
        <v>1315</v>
      </c>
      <c r="P8" s="765"/>
      <c r="Q8" s="765"/>
      <c r="R8" s="777"/>
      <c r="S8" s="777"/>
      <c r="T8" s="777"/>
      <c r="U8" s="777"/>
      <c r="V8" s="777"/>
      <c r="W8" s="777"/>
      <c r="X8" s="777"/>
      <c r="Y8" s="777"/>
      <c r="Z8" s="777"/>
      <c r="AA8" s="777"/>
      <c r="AB8" s="777"/>
      <c r="AC8" s="777"/>
      <c r="AD8" s="777"/>
      <c r="AE8" s="777"/>
      <c r="AF8" s="777"/>
      <c r="AG8" s="777"/>
      <c r="AH8" s="777"/>
      <c r="AI8" s="777"/>
      <c r="AJ8" s="777"/>
      <c r="AK8" s="777"/>
      <c r="AL8" s="777"/>
      <c r="AM8" s="777"/>
      <c r="AN8" s="777"/>
      <c r="AO8" s="777"/>
      <c r="AP8" s="777"/>
      <c r="AQ8" s="777"/>
      <c r="AR8" s="777"/>
      <c r="AS8" s="777"/>
      <c r="AT8" s="777"/>
      <c r="AU8" s="777"/>
      <c r="AV8" s="777"/>
      <c r="AW8" s="777"/>
      <c r="AX8" s="777"/>
      <c r="AY8" s="777"/>
      <c r="AZ8" s="777"/>
      <c r="BA8" s="777"/>
      <c r="BB8" s="777"/>
      <c r="BC8" s="777"/>
      <c r="BD8" s="777"/>
      <c r="BE8" s="777"/>
    </row>
    <row r="9" spans="1:57" s="775" customFormat="1" ht="11.5">
      <c r="A9" s="977"/>
      <c r="B9" s="980"/>
      <c r="C9" s="982" t="str">
        <f>IF($D$7="","","Fill in all boxes in the table below highlighted in green")</f>
        <v/>
      </c>
      <c r="D9" s="989"/>
      <c r="E9" s="980"/>
      <c r="F9" s="978"/>
      <c r="G9" s="978"/>
      <c r="H9" s="978"/>
      <c r="I9" s="978"/>
      <c r="J9" s="978"/>
      <c r="K9" s="978"/>
      <c r="N9" s="777"/>
      <c r="O9" s="765" t="s">
        <v>467</v>
      </c>
      <c r="P9" s="765"/>
      <c r="Q9" s="765"/>
      <c r="R9" s="777"/>
      <c r="S9" s="777"/>
      <c r="T9" s="777"/>
      <c r="U9" s="777"/>
      <c r="V9" s="777"/>
      <c r="W9" s="777"/>
      <c r="X9" s="777"/>
      <c r="Y9" s="777"/>
      <c r="Z9" s="777"/>
      <c r="AA9" s="777"/>
      <c r="AB9" s="777"/>
      <c r="AC9" s="777"/>
      <c r="AD9" s="777"/>
      <c r="AE9" s="777"/>
      <c r="AF9" s="777"/>
      <c r="AG9" s="777"/>
      <c r="AH9" s="777"/>
      <c r="AI9" s="777"/>
      <c r="AJ9" s="777"/>
      <c r="AK9" s="777"/>
      <c r="AL9" s="777"/>
      <c r="AM9" s="777"/>
      <c r="AN9" s="777"/>
      <c r="AO9" s="777"/>
      <c r="AP9" s="777"/>
      <c r="AQ9" s="777"/>
      <c r="AR9" s="777"/>
      <c r="AS9" s="777"/>
      <c r="AT9" s="777"/>
      <c r="AU9" s="777"/>
      <c r="AV9" s="777"/>
      <c r="AW9" s="777"/>
      <c r="AX9" s="777"/>
      <c r="AY9" s="777"/>
      <c r="AZ9" s="777"/>
      <c r="BA9" s="777"/>
      <c r="BB9" s="777"/>
      <c r="BC9" s="777"/>
      <c r="BD9" s="777"/>
      <c r="BE9" s="777"/>
    </row>
    <row r="10" spans="1:57" s="775" customFormat="1" ht="13">
      <c r="A10" s="977"/>
      <c r="B10" s="980"/>
      <c r="C10" s="809"/>
      <c r="D10" s="986" t="str">
        <f>IF(D7=1,IF(D9="YES","You have indicated this is season 1 AND there are previous seasons. This cannot be the case",""),"")</f>
        <v/>
      </c>
      <c r="E10" s="978"/>
      <c r="F10" s="987"/>
      <c r="G10" s="987"/>
      <c r="H10" s="988"/>
      <c r="I10" s="988"/>
      <c r="J10" s="988"/>
      <c r="K10" s="988"/>
      <c r="N10" s="777"/>
      <c r="O10" s="765"/>
      <c r="P10" s="765"/>
      <c r="Q10" s="765"/>
      <c r="R10" s="777"/>
      <c r="S10" s="777"/>
      <c r="T10" s="777"/>
      <c r="U10" s="777"/>
      <c r="V10" s="777"/>
      <c r="W10" s="777"/>
      <c r="X10" s="777"/>
      <c r="Y10" s="777"/>
      <c r="Z10" s="777"/>
      <c r="AA10" s="777"/>
      <c r="AB10" s="777"/>
      <c r="AC10" s="777"/>
      <c r="AD10" s="777"/>
      <c r="AE10" s="777"/>
      <c r="AF10" s="777"/>
      <c r="AG10" s="777"/>
      <c r="AH10" s="777"/>
      <c r="AI10" s="777"/>
      <c r="AJ10" s="777"/>
      <c r="AK10" s="777"/>
      <c r="AL10" s="777"/>
      <c r="AM10" s="777"/>
      <c r="AN10" s="777"/>
      <c r="AO10" s="777"/>
      <c r="AP10" s="777"/>
      <c r="AQ10" s="777"/>
      <c r="AR10" s="777"/>
      <c r="AS10" s="777"/>
      <c r="AT10" s="777"/>
      <c r="AU10" s="777"/>
      <c r="AV10" s="777"/>
      <c r="AW10" s="777"/>
      <c r="AX10" s="777"/>
      <c r="AY10" s="777"/>
      <c r="AZ10" s="777"/>
      <c r="BA10" s="777"/>
      <c r="BB10" s="777"/>
      <c r="BC10" s="777"/>
      <c r="BD10" s="777"/>
      <c r="BE10" s="777"/>
    </row>
    <row r="11" spans="1:57" s="775" customFormat="1" ht="11.5">
      <c r="A11" s="967" t="s">
        <v>1324</v>
      </c>
      <c r="B11" s="967"/>
      <c r="C11" s="967" t="s">
        <v>1325</v>
      </c>
      <c r="D11" s="990" t="str">
        <f>IF($D$5&gt;1,"Season 2","")</f>
        <v/>
      </c>
      <c r="E11" s="990" t="str">
        <f>IF($D$5&gt;2,"Season 3","")</f>
        <v/>
      </c>
      <c r="F11" s="991" t="str">
        <f>IF($D$5&gt;3,"Season 4","")</f>
        <v/>
      </c>
      <c r="G11" s="991" t="str">
        <f>IF($D$5&gt;4,"Season 5","")</f>
        <v/>
      </c>
      <c r="H11" s="991" t="str">
        <f>IF($D$5&gt;5,"Season 6","")</f>
        <v/>
      </c>
      <c r="I11" s="991" t="str">
        <f>IF($D$5&gt;6,"Season 7","")</f>
        <v/>
      </c>
      <c r="J11" s="991" t="str">
        <f>IF($D$5&gt;7,"Season 8","")</f>
        <v/>
      </c>
      <c r="K11" s="991" t="str">
        <f>IF($D$5&gt;8,"Season 9","")</f>
        <v/>
      </c>
      <c r="L11" s="900"/>
      <c r="M11" s="777"/>
      <c r="N11" s="777"/>
      <c r="O11" s="765"/>
      <c r="P11" s="765"/>
      <c r="Q11" s="765"/>
      <c r="R11" s="777"/>
      <c r="S11" s="777"/>
      <c r="T11" s="777"/>
      <c r="U11" s="777"/>
      <c r="V11" s="777"/>
      <c r="W11" s="777"/>
      <c r="X11" s="777"/>
      <c r="Y11" s="777"/>
      <c r="Z11" s="777"/>
      <c r="AA11" s="777"/>
      <c r="AB11" s="777"/>
      <c r="AC11" s="777"/>
      <c r="AD11" s="777"/>
      <c r="AE11" s="777"/>
      <c r="AF11" s="777"/>
      <c r="AG11" s="777"/>
      <c r="AH11" s="777"/>
      <c r="AI11" s="777"/>
      <c r="AJ11" s="777"/>
      <c r="AK11" s="777"/>
      <c r="AL11" s="777"/>
      <c r="AM11" s="777"/>
      <c r="AN11" s="777"/>
      <c r="AO11" s="777"/>
      <c r="AP11" s="777"/>
      <c r="AQ11" s="777"/>
      <c r="AR11" s="777"/>
      <c r="AS11" s="777"/>
      <c r="AT11" s="777"/>
      <c r="AU11" s="777"/>
      <c r="AV11" s="777"/>
      <c r="AW11" s="777"/>
      <c r="AX11" s="777"/>
      <c r="AY11" s="777"/>
      <c r="AZ11" s="777"/>
      <c r="BA11" s="777"/>
      <c r="BB11" s="777"/>
      <c r="BC11" s="777"/>
      <c r="BD11" s="777"/>
      <c r="BE11" s="777"/>
    </row>
    <row r="12" spans="1:57" s="775" customFormat="1" ht="11.5">
      <c r="A12" s="977"/>
      <c r="B12" s="980"/>
      <c r="C12" s="992">
        <v>1</v>
      </c>
      <c r="D12" s="993">
        <v>2</v>
      </c>
      <c r="E12" s="993">
        <v>3</v>
      </c>
      <c r="F12" s="994">
        <v>4</v>
      </c>
      <c r="G12" s="995">
        <v>5</v>
      </c>
      <c r="H12" s="995">
        <v>6</v>
      </c>
      <c r="I12" s="995">
        <v>7</v>
      </c>
      <c r="J12" s="995">
        <v>8</v>
      </c>
      <c r="K12" s="995">
        <v>9</v>
      </c>
      <c r="M12" s="777"/>
      <c r="N12" s="777"/>
      <c r="O12" s="765"/>
      <c r="P12" s="765"/>
      <c r="Q12" s="765"/>
      <c r="R12" s="777"/>
      <c r="S12" s="777"/>
      <c r="T12" s="777"/>
      <c r="U12" s="777"/>
      <c r="V12" s="777"/>
      <c r="W12" s="777"/>
      <c r="X12" s="777"/>
      <c r="Y12" s="777"/>
      <c r="Z12" s="777"/>
      <c r="AA12" s="777"/>
      <c r="AB12" s="777"/>
      <c r="AC12" s="777"/>
      <c r="AD12" s="777"/>
      <c r="AE12" s="777"/>
      <c r="AF12" s="777"/>
      <c r="AG12" s="777"/>
      <c r="AH12" s="777"/>
      <c r="AI12" s="777"/>
      <c r="AJ12" s="777"/>
      <c r="AK12" s="777"/>
      <c r="AL12" s="777"/>
      <c r="AM12" s="777"/>
      <c r="AN12" s="777"/>
      <c r="AO12" s="777"/>
      <c r="AP12" s="777"/>
      <c r="AQ12" s="777"/>
      <c r="AR12" s="777"/>
      <c r="AS12" s="777"/>
      <c r="AT12" s="777"/>
      <c r="AU12" s="777"/>
      <c r="AV12" s="777"/>
      <c r="AW12" s="777"/>
      <c r="AX12" s="777"/>
      <c r="AY12" s="777"/>
      <c r="AZ12" s="777"/>
      <c r="BA12" s="777"/>
      <c r="BB12" s="777"/>
      <c r="BC12" s="777"/>
      <c r="BD12" s="777"/>
      <c r="BE12" s="777"/>
    </row>
    <row r="13" spans="1:57" s="775" customFormat="1" ht="11.5">
      <c r="A13" s="977" t="s">
        <v>1326</v>
      </c>
      <c r="B13" s="980"/>
      <c r="C13" s="842"/>
      <c r="D13" s="920"/>
      <c r="E13" s="920"/>
      <c r="F13" s="920"/>
      <c r="G13" s="920"/>
      <c r="H13" s="920"/>
      <c r="I13" s="920"/>
      <c r="J13" s="920"/>
      <c r="K13" s="920"/>
      <c r="M13" s="777"/>
      <c r="N13" s="777"/>
      <c r="O13" s="765"/>
      <c r="P13" s="765"/>
      <c r="Q13" s="765"/>
      <c r="R13" s="777"/>
      <c r="S13" s="777"/>
      <c r="T13" s="777"/>
      <c r="U13" s="777"/>
      <c r="V13" s="777"/>
      <c r="W13" s="777"/>
      <c r="X13" s="777"/>
      <c r="Y13" s="777"/>
      <c r="Z13" s="777"/>
      <c r="AA13" s="777"/>
      <c r="AB13" s="777"/>
      <c r="AC13" s="777"/>
      <c r="AD13" s="777"/>
      <c r="AE13" s="777"/>
      <c r="AF13" s="777"/>
      <c r="AG13" s="777"/>
      <c r="AH13" s="777"/>
      <c r="AI13" s="777"/>
      <c r="AJ13" s="777"/>
      <c r="AK13" s="777"/>
      <c r="AL13" s="777"/>
      <c r="AM13" s="777"/>
      <c r="AN13" s="777"/>
      <c r="AO13" s="777"/>
      <c r="AP13" s="777"/>
      <c r="AQ13" s="777"/>
      <c r="AR13" s="777"/>
      <c r="AS13" s="777"/>
      <c r="AT13" s="777"/>
      <c r="AU13" s="777"/>
      <c r="AV13" s="777"/>
      <c r="AW13" s="777"/>
      <c r="AX13" s="777"/>
      <c r="AY13" s="777"/>
      <c r="AZ13" s="777"/>
      <c r="BA13" s="777"/>
      <c r="BB13" s="777"/>
      <c r="BC13" s="777"/>
      <c r="BD13" s="777"/>
      <c r="BE13" s="777"/>
    </row>
    <row r="14" spans="1:57" s="775" customFormat="1" ht="11.5">
      <c r="A14" s="977"/>
      <c r="B14" s="980"/>
      <c r="C14" s="842"/>
      <c r="D14" s="920"/>
      <c r="E14" s="920"/>
      <c r="F14" s="920"/>
      <c r="G14" s="920"/>
      <c r="H14" s="920"/>
      <c r="I14" s="920"/>
      <c r="J14" s="920"/>
      <c r="K14" s="920"/>
      <c r="M14" s="777"/>
      <c r="N14" s="777"/>
      <c r="O14" s="765"/>
      <c r="P14" s="765"/>
      <c r="Q14" s="765"/>
      <c r="R14" s="777"/>
      <c r="S14" s="777"/>
      <c r="T14" s="777"/>
      <c r="U14" s="777"/>
      <c r="V14" s="777"/>
      <c r="W14" s="777"/>
      <c r="X14" s="777"/>
      <c r="Y14" s="777"/>
      <c r="Z14" s="777"/>
      <c r="AA14" s="777"/>
      <c r="AB14" s="777"/>
      <c r="AC14" s="777"/>
      <c r="AD14" s="777"/>
      <c r="AE14" s="777"/>
      <c r="AF14" s="777"/>
      <c r="AG14" s="777"/>
      <c r="AH14" s="777"/>
      <c r="AI14" s="777"/>
      <c r="AJ14" s="777"/>
      <c r="AK14" s="777"/>
      <c r="AL14" s="777"/>
      <c r="AM14" s="777"/>
      <c r="AN14" s="777"/>
      <c r="AO14" s="777"/>
      <c r="AP14" s="777"/>
      <c r="AQ14" s="777"/>
      <c r="AR14" s="777"/>
      <c r="AS14" s="777"/>
      <c r="AT14" s="777"/>
      <c r="AU14" s="777"/>
      <c r="AV14" s="777"/>
      <c r="AW14" s="777"/>
      <c r="AX14" s="777"/>
      <c r="AY14" s="777"/>
      <c r="AZ14" s="777"/>
      <c r="BA14" s="777"/>
      <c r="BB14" s="777"/>
      <c r="BC14" s="777"/>
      <c r="BD14" s="777"/>
      <c r="BE14" s="777"/>
    </row>
    <row r="15" spans="1:57" s="775" customFormat="1" ht="11.5">
      <c r="A15" s="977" t="s">
        <v>1327</v>
      </c>
      <c r="B15" s="980"/>
      <c r="C15" s="842"/>
      <c r="D15" s="920"/>
      <c r="E15" s="920"/>
      <c r="F15" s="920"/>
      <c r="G15" s="920"/>
      <c r="H15" s="920"/>
      <c r="I15" s="920"/>
      <c r="J15" s="920"/>
      <c r="K15" s="920"/>
      <c r="M15" s="777"/>
      <c r="N15" s="777"/>
      <c r="O15" s="765"/>
      <c r="P15" s="765"/>
      <c r="Q15" s="765"/>
      <c r="R15" s="777"/>
      <c r="S15" s="777"/>
      <c r="T15" s="777"/>
      <c r="U15" s="777"/>
      <c r="V15" s="777"/>
      <c r="W15" s="777"/>
      <c r="X15" s="777"/>
      <c r="Y15" s="777"/>
      <c r="Z15" s="777"/>
      <c r="AA15" s="777"/>
      <c r="AB15" s="777"/>
      <c r="AC15" s="777"/>
      <c r="AD15" s="777"/>
      <c r="AE15" s="777"/>
      <c r="AF15" s="777"/>
      <c r="AG15" s="777"/>
      <c r="AH15" s="777"/>
      <c r="AI15" s="777"/>
      <c r="AJ15" s="777"/>
      <c r="AK15" s="777"/>
      <c r="AL15" s="777"/>
      <c r="AM15" s="777"/>
      <c r="AN15" s="777"/>
      <c r="AO15" s="777"/>
      <c r="AP15" s="777"/>
      <c r="AQ15" s="777"/>
      <c r="AR15" s="777"/>
      <c r="AS15" s="777"/>
      <c r="AT15" s="777"/>
      <c r="AU15" s="777"/>
      <c r="AV15" s="777"/>
      <c r="AW15" s="777"/>
      <c r="AX15" s="777"/>
      <c r="AY15" s="777"/>
      <c r="AZ15" s="777"/>
      <c r="BA15" s="777"/>
      <c r="BB15" s="777"/>
      <c r="BC15" s="777"/>
      <c r="BD15" s="777"/>
      <c r="BE15" s="777"/>
    </row>
    <row r="16" spans="1:57" s="775" customFormat="1" ht="11.5">
      <c r="A16" s="977" t="s">
        <v>1328</v>
      </c>
      <c r="B16" s="980"/>
      <c r="C16" s="842"/>
      <c r="D16" s="920"/>
      <c r="E16" s="920"/>
      <c r="F16" s="920"/>
      <c r="G16" s="920"/>
      <c r="H16" s="920"/>
      <c r="I16" s="920"/>
      <c r="J16" s="920"/>
      <c r="K16" s="920"/>
      <c r="M16" s="777"/>
      <c r="N16" s="777"/>
      <c r="O16" s="765"/>
      <c r="P16" s="765"/>
      <c r="Q16" s="765"/>
      <c r="R16" s="777"/>
      <c r="S16" s="777"/>
      <c r="T16" s="777"/>
      <c r="U16" s="777"/>
      <c r="V16" s="777"/>
      <c r="W16" s="777"/>
      <c r="X16" s="777"/>
      <c r="Y16" s="777"/>
      <c r="Z16" s="777"/>
      <c r="AA16" s="777"/>
      <c r="AB16" s="777"/>
      <c r="AC16" s="777"/>
      <c r="AD16" s="777"/>
      <c r="AE16" s="777"/>
      <c r="AF16" s="777"/>
      <c r="AG16" s="777"/>
      <c r="AH16" s="777"/>
      <c r="AI16" s="777"/>
      <c r="AJ16" s="777"/>
      <c r="AK16" s="777"/>
      <c r="AL16" s="777"/>
      <c r="AM16" s="777"/>
      <c r="AN16" s="777"/>
      <c r="AO16" s="777"/>
      <c r="AP16" s="777"/>
      <c r="AQ16" s="777"/>
      <c r="AR16" s="777"/>
      <c r="AS16" s="777"/>
      <c r="AT16" s="777"/>
      <c r="AU16" s="777"/>
      <c r="AV16" s="777"/>
      <c r="AW16" s="777"/>
      <c r="AX16" s="777"/>
      <c r="AY16" s="777"/>
      <c r="AZ16" s="777"/>
      <c r="BA16" s="777"/>
      <c r="BB16" s="777"/>
      <c r="BC16" s="777"/>
      <c r="BD16" s="777"/>
      <c r="BE16" s="777"/>
    </row>
    <row r="17" spans="1:57" s="775" customFormat="1" ht="11.5">
      <c r="A17" s="977"/>
      <c r="B17" s="980"/>
      <c r="C17" s="996"/>
      <c r="D17" s="997"/>
      <c r="E17" s="997"/>
      <c r="F17" s="842"/>
      <c r="G17" s="920"/>
      <c r="H17" s="920"/>
      <c r="I17" s="920"/>
      <c r="J17" s="920"/>
      <c r="K17" s="920"/>
      <c r="M17" s="777"/>
      <c r="N17" s="777"/>
      <c r="O17" s="765"/>
      <c r="P17" s="765"/>
      <c r="Q17" s="765"/>
      <c r="R17" s="777"/>
      <c r="S17" s="777"/>
      <c r="T17" s="777"/>
      <c r="U17" s="777"/>
      <c r="V17" s="777"/>
      <c r="W17" s="777"/>
      <c r="X17" s="777"/>
      <c r="Y17" s="777"/>
      <c r="Z17" s="777"/>
      <c r="AA17" s="777"/>
      <c r="AB17" s="777"/>
      <c r="AC17" s="777"/>
      <c r="AD17" s="777"/>
      <c r="AE17" s="777"/>
      <c r="AF17" s="777"/>
      <c r="AG17" s="777"/>
      <c r="AH17" s="777"/>
      <c r="AI17" s="777"/>
      <c r="AJ17" s="777"/>
      <c r="AK17" s="777"/>
      <c r="AL17" s="777"/>
      <c r="AM17" s="777"/>
      <c r="AN17" s="777"/>
      <c r="AO17" s="777"/>
      <c r="AP17" s="777"/>
      <c r="AQ17" s="777"/>
      <c r="AR17" s="777"/>
      <c r="AS17" s="777"/>
      <c r="AT17" s="777"/>
      <c r="AU17" s="777"/>
      <c r="AV17" s="777"/>
      <c r="AW17" s="777"/>
      <c r="AX17" s="777"/>
      <c r="AY17" s="777"/>
      <c r="AZ17" s="777"/>
      <c r="BA17" s="777"/>
      <c r="BB17" s="777"/>
      <c r="BC17" s="777"/>
      <c r="BD17" s="777"/>
      <c r="BE17" s="777"/>
    </row>
    <row r="18" spans="1:57" s="775" customFormat="1" ht="11.5">
      <c r="A18" s="977" t="s">
        <v>1329</v>
      </c>
      <c r="B18" s="979"/>
      <c r="C18" s="998"/>
      <c r="D18" s="996"/>
      <c r="E18" s="997"/>
      <c r="F18" s="842"/>
      <c r="G18" s="920"/>
      <c r="H18" s="920"/>
      <c r="I18" s="920"/>
      <c r="J18" s="920"/>
      <c r="K18" s="920"/>
      <c r="M18" s="777"/>
      <c r="N18" s="777"/>
      <c r="O18" s="765"/>
      <c r="P18" s="765"/>
      <c r="Q18" s="765"/>
      <c r="R18" s="777"/>
      <c r="S18" s="777"/>
      <c r="T18" s="777"/>
      <c r="U18" s="777"/>
      <c r="V18" s="777"/>
      <c r="W18" s="777"/>
      <c r="X18" s="777"/>
      <c r="Y18" s="777"/>
      <c r="Z18" s="777"/>
      <c r="AA18" s="777"/>
      <c r="AB18" s="777"/>
      <c r="AC18" s="777"/>
      <c r="AD18" s="777"/>
      <c r="AE18" s="777"/>
      <c r="AF18" s="777"/>
      <c r="AG18" s="777"/>
      <c r="AH18" s="777"/>
      <c r="AI18" s="777"/>
      <c r="AJ18" s="777"/>
      <c r="AK18" s="777"/>
      <c r="AL18" s="777"/>
      <c r="AM18" s="777"/>
      <c r="AN18" s="777"/>
      <c r="AO18" s="777"/>
      <c r="AP18" s="777"/>
      <c r="AQ18" s="777"/>
      <c r="AR18" s="777"/>
      <c r="AS18" s="777"/>
      <c r="AT18" s="777"/>
      <c r="AU18" s="777"/>
      <c r="AV18" s="777"/>
      <c r="AW18" s="777"/>
      <c r="AX18" s="777"/>
      <c r="AY18" s="777"/>
      <c r="AZ18" s="777"/>
      <c r="BA18" s="777"/>
      <c r="BB18" s="777"/>
      <c r="BC18" s="777"/>
      <c r="BD18" s="777"/>
      <c r="BE18" s="777"/>
    </row>
    <row r="19" spans="1:57" s="775" customFormat="1" ht="11.5">
      <c r="A19" s="977"/>
      <c r="B19" s="999" t="s">
        <v>1330</v>
      </c>
      <c r="C19" s="1000">
        <v>1</v>
      </c>
      <c r="D19" s="1000" t="str">
        <f>IF(D$11="","",(C$20+1))</f>
        <v/>
      </c>
      <c r="E19" s="1000" t="str">
        <f t="shared" ref="E19:K19" si="0">IF(E$11="","",(D$20+1))</f>
        <v/>
      </c>
      <c r="F19" s="1000" t="str">
        <f t="shared" si="0"/>
        <v/>
      </c>
      <c r="G19" s="1000" t="str">
        <f t="shared" si="0"/>
        <v/>
      </c>
      <c r="H19" s="1000" t="str">
        <f t="shared" si="0"/>
        <v/>
      </c>
      <c r="I19" s="1000" t="str">
        <f t="shared" si="0"/>
        <v/>
      </c>
      <c r="J19" s="1000" t="str">
        <f t="shared" si="0"/>
        <v/>
      </c>
      <c r="K19" s="1000" t="str">
        <f t="shared" si="0"/>
        <v/>
      </c>
      <c r="M19" s="777"/>
      <c r="N19" s="777"/>
      <c r="O19" s="765"/>
      <c r="P19" s="765"/>
      <c r="Q19" s="765"/>
      <c r="R19" s="777"/>
      <c r="S19" s="777"/>
      <c r="T19" s="777"/>
      <c r="U19" s="777"/>
      <c r="V19" s="777"/>
      <c r="W19" s="777"/>
      <c r="X19" s="777"/>
      <c r="Y19" s="777"/>
      <c r="Z19" s="777"/>
      <c r="AA19" s="777"/>
      <c r="AB19" s="777"/>
      <c r="AC19" s="777"/>
      <c r="AD19" s="777"/>
      <c r="AE19" s="777"/>
      <c r="AF19" s="777"/>
      <c r="AG19" s="777"/>
      <c r="AH19" s="777"/>
      <c r="AI19" s="777"/>
      <c r="AJ19" s="777"/>
      <c r="AK19" s="777"/>
      <c r="AL19" s="777"/>
      <c r="AM19" s="777"/>
      <c r="AN19" s="777"/>
      <c r="AO19" s="777"/>
      <c r="AP19" s="777"/>
      <c r="AQ19" s="777"/>
      <c r="AR19" s="777"/>
      <c r="AS19" s="777"/>
      <c r="AT19" s="777"/>
      <c r="AU19" s="777"/>
      <c r="AV19" s="777"/>
      <c r="AW19" s="777"/>
      <c r="AX19" s="777"/>
      <c r="AY19" s="777"/>
      <c r="AZ19" s="777"/>
      <c r="BA19" s="777"/>
      <c r="BB19" s="777"/>
      <c r="BC19" s="777"/>
      <c r="BD19" s="777"/>
      <c r="BE19" s="777"/>
    </row>
    <row r="20" spans="1:57" s="775" customFormat="1" ht="11.5">
      <c r="A20" s="977"/>
      <c r="B20" s="999" t="s">
        <v>1331</v>
      </c>
      <c r="C20" s="1000">
        <f>C13</f>
        <v>0</v>
      </c>
      <c r="D20" s="1000" t="str">
        <f>IF(D$11="","",(C$20+D$13))</f>
        <v/>
      </c>
      <c r="E20" s="1000" t="str">
        <f t="shared" ref="E20:K20" si="1">IF(E$11="","",(D$20+E$13))</f>
        <v/>
      </c>
      <c r="F20" s="1000" t="str">
        <f t="shared" si="1"/>
        <v/>
      </c>
      <c r="G20" s="1000" t="str">
        <f t="shared" si="1"/>
        <v/>
      </c>
      <c r="H20" s="1000" t="str">
        <f t="shared" si="1"/>
        <v/>
      </c>
      <c r="I20" s="1000" t="str">
        <f t="shared" si="1"/>
        <v/>
      </c>
      <c r="J20" s="1000" t="str">
        <f t="shared" si="1"/>
        <v/>
      </c>
      <c r="K20" s="1000" t="str">
        <f t="shared" si="1"/>
        <v/>
      </c>
      <c r="M20" s="777"/>
      <c r="N20" s="777"/>
      <c r="O20" s="765"/>
      <c r="P20" s="765"/>
      <c r="Q20" s="765"/>
      <c r="R20" s="777"/>
      <c r="S20" s="777"/>
      <c r="T20" s="777"/>
      <c r="U20" s="777"/>
      <c r="V20" s="777"/>
      <c r="W20" s="777"/>
      <c r="X20" s="777"/>
      <c r="Y20" s="777"/>
      <c r="Z20" s="777"/>
      <c r="AA20" s="777"/>
      <c r="AB20" s="777"/>
      <c r="AC20" s="777"/>
      <c r="AD20" s="777"/>
      <c r="AE20" s="777"/>
      <c r="AF20" s="777"/>
      <c r="AG20" s="777"/>
      <c r="AH20" s="777"/>
      <c r="AI20" s="777"/>
      <c r="AJ20" s="777"/>
      <c r="AK20" s="777"/>
      <c r="AL20" s="777"/>
      <c r="AM20" s="777"/>
      <c r="AN20" s="777"/>
      <c r="AO20" s="777"/>
      <c r="AP20" s="777"/>
      <c r="AQ20" s="777"/>
      <c r="AR20" s="777"/>
      <c r="AS20" s="777"/>
      <c r="AT20" s="777"/>
      <c r="AU20" s="777"/>
      <c r="AV20" s="777"/>
      <c r="AW20" s="777"/>
      <c r="AX20" s="777"/>
      <c r="AY20" s="777"/>
      <c r="AZ20" s="777"/>
      <c r="BA20" s="777"/>
      <c r="BB20" s="777"/>
      <c r="BC20" s="777"/>
      <c r="BD20" s="777"/>
      <c r="BE20" s="777"/>
    </row>
    <row r="21" spans="1:57" s="775" customFormat="1" ht="11.5">
      <c r="A21" s="977"/>
      <c r="B21" s="1001"/>
      <c r="C21" s="1002"/>
      <c r="D21" s="1002"/>
      <c r="E21" s="1002"/>
      <c r="F21" s="1003"/>
      <c r="G21" s="1004"/>
      <c r="H21" s="1004"/>
      <c r="I21" s="1004"/>
      <c r="J21" s="1004"/>
      <c r="K21" s="1004"/>
      <c r="M21" s="777"/>
      <c r="N21" s="777"/>
      <c r="O21" s="765"/>
      <c r="P21" s="765"/>
      <c r="Q21" s="765"/>
      <c r="R21" s="777"/>
      <c r="S21" s="777"/>
      <c r="T21" s="777"/>
      <c r="U21" s="777"/>
      <c r="V21" s="777"/>
      <c r="W21" s="777"/>
      <c r="X21" s="777"/>
      <c r="Y21" s="777"/>
      <c r="Z21" s="777"/>
      <c r="AA21" s="777"/>
      <c r="AB21" s="777"/>
      <c r="AC21" s="777"/>
      <c r="AD21" s="777"/>
      <c r="AE21" s="777"/>
      <c r="AF21" s="777"/>
      <c r="AG21" s="777"/>
      <c r="AH21" s="777"/>
      <c r="AI21" s="777"/>
      <c r="AJ21" s="777"/>
      <c r="AK21" s="777"/>
      <c r="AL21" s="777"/>
      <c r="AM21" s="777"/>
      <c r="AN21" s="777"/>
      <c r="AO21" s="777"/>
      <c r="AP21" s="777"/>
      <c r="AQ21" s="777"/>
      <c r="AR21" s="777"/>
      <c r="AS21" s="777"/>
      <c r="AT21" s="777"/>
      <c r="AU21" s="777"/>
      <c r="AV21" s="777"/>
      <c r="AW21" s="777"/>
      <c r="AX21" s="777"/>
      <c r="AY21" s="777"/>
      <c r="AZ21" s="777"/>
      <c r="BA21" s="777"/>
      <c r="BB21" s="777"/>
      <c r="BC21" s="777"/>
      <c r="BD21" s="777"/>
      <c r="BE21" s="777"/>
    </row>
    <row r="22" spans="1:57" s="775" customFormat="1" ht="11.5">
      <c r="A22" s="977" t="s">
        <v>1332</v>
      </c>
      <c r="B22" s="980"/>
      <c r="C22" s="1000">
        <f>SUM(C13*C15)</f>
        <v>0</v>
      </c>
      <c r="D22" s="1000" t="str">
        <f>IF($D$11="","",SUM(D13*D15))</f>
        <v/>
      </c>
      <c r="E22" s="1000" t="str">
        <f t="shared" ref="E22:K22" si="2">IF(E11="","",SUM(E13*E15))</f>
        <v/>
      </c>
      <c r="F22" s="1000" t="str">
        <f t="shared" si="2"/>
        <v/>
      </c>
      <c r="G22" s="1000" t="str">
        <f t="shared" si="2"/>
        <v/>
      </c>
      <c r="H22" s="1000" t="str">
        <f t="shared" si="2"/>
        <v/>
      </c>
      <c r="I22" s="1000" t="str">
        <f t="shared" si="2"/>
        <v/>
      </c>
      <c r="J22" s="1000" t="str">
        <f t="shared" si="2"/>
        <v/>
      </c>
      <c r="K22" s="1000" t="str">
        <f t="shared" si="2"/>
        <v/>
      </c>
      <c r="M22" s="777"/>
      <c r="N22" s="777"/>
      <c r="O22" s="765"/>
      <c r="P22" s="765"/>
      <c r="Q22" s="765"/>
      <c r="R22" s="777"/>
      <c r="S22" s="777"/>
      <c r="T22" s="777"/>
      <c r="U22" s="777"/>
      <c r="V22" s="777"/>
      <c r="W22" s="777"/>
      <c r="X22" s="777"/>
      <c r="Y22" s="777"/>
      <c r="Z22" s="777"/>
      <c r="AA22" s="777"/>
      <c r="AB22" s="777"/>
      <c r="AC22" s="777"/>
      <c r="AD22" s="777"/>
      <c r="AE22" s="777"/>
      <c r="AF22" s="777"/>
      <c r="AG22" s="777"/>
      <c r="AH22" s="777"/>
      <c r="AI22" s="777"/>
      <c r="AJ22" s="777"/>
      <c r="AK22" s="777"/>
      <c r="AL22" s="777"/>
      <c r="AM22" s="777"/>
      <c r="AN22" s="777"/>
      <c r="AO22" s="777"/>
      <c r="AP22" s="777"/>
      <c r="AQ22" s="777"/>
      <c r="AR22" s="777"/>
      <c r="AS22" s="777"/>
      <c r="AT22" s="777"/>
      <c r="AU22" s="777"/>
      <c r="AV22" s="777"/>
      <c r="AW22" s="777"/>
      <c r="AX22" s="777"/>
      <c r="AY22" s="777"/>
      <c r="AZ22" s="777"/>
      <c r="BA22" s="777"/>
      <c r="BB22" s="777"/>
      <c r="BC22" s="777"/>
      <c r="BD22" s="777"/>
      <c r="BE22" s="777"/>
    </row>
    <row r="23" spans="1:57" s="775" customFormat="1" ht="11.5">
      <c r="A23" s="977" t="s">
        <v>1333</v>
      </c>
      <c r="B23" s="980"/>
      <c r="C23" s="1005">
        <f>C22/60</f>
        <v>0</v>
      </c>
      <c r="D23" s="1005" t="str">
        <f>IF(D11="","",D22/60)</f>
        <v/>
      </c>
      <c r="E23" s="1005" t="str">
        <f t="shared" ref="E23:K23" si="3">IF(E11="","",E22/60)</f>
        <v/>
      </c>
      <c r="F23" s="1005" t="str">
        <f t="shared" si="3"/>
        <v/>
      </c>
      <c r="G23" s="1005" t="str">
        <f t="shared" si="3"/>
        <v/>
      </c>
      <c r="H23" s="1005" t="str">
        <f t="shared" si="3"/>
        <v/>
      </c>
      <c r="I23" s="1005" t="str">
        <f t="shared" si="3"/>
        <v/>
      </c>
      <c r="J23" s="1005" t="str">
        <f t="shared" si="3"/>
        <v/>
      </c>
      <c r="K23" s="1005" t="str">
        <f t="shared" si="3"/>
        <v/>
      </c>
      <c r="M23" s="777"/>
      <c r="N23" s="777"/>
      <c r="O23" s="765"/>
      <c r="P23" s="765"/>
      <c r="Q23" s="765"/>
      <c r="R23" s="777"/>
      <c r="S23" s="777"/>
      <c r="T23" s="777"/>
      <c r="U23" s="777"/>
      <c r="V23" s="777"/>
      <c r="W23" s="777"/>
      <c r="X23" s="777"/>
      <c r="Y23" s="777"/>
      <c r="Z23" s="777"/>
      <c r="AA23" s="777"/>
      <c r="AB23" s="777"/>
      <c r="AC23" s="777"/>
      <c r="AD23" s="777"/>
      <c r="AE23" s="777"/>
      <c r="AF23" s="777"/>
      <c r="AG23" s="777"/>
      <c r="AH23" s="777"/>
      <c r="AI23" s="777"/>
      <c r="AJ23" s="777"/>
      <c r="AK23" s="777"/>
      <c r="AL23" s="777"/>
      <c r="AM23" s="777"/>
      <c r="AN23" s="777"/>
      <c r="AO23" s="777"/>
      <c r="AP23" s="777"/>
      <c r="AQ23" s="777"/>
      <c r="AR23" s="777"/>
      <c r="AS23" s="777"/>
      <c r="AT23" s="777"/>
      <c r="AU23" s="777"/>
      <c r="AV23" s="777"/>
      <c r="AW23" s="777"/>
      <c r="AX23" s="777"/>
      <c r="AY23" s="777"/>
      <c r="AZ23" s="777"/>
      <c r="BA23" s="777"/>
      <c r="BB23" s="777"/>
      <c r="BC23" s="777"/>
      <c r="BD23" s="777"/>
      <c r="BE23" s="777"/>
    </row>
    <row r="24" spans="1:57" s="775" customFormat="1" ht="11.5">
      <c r="A24" s="1006"/>
      <c r="B24" s="979"/>
      <c r="C24" s="1005"/>
      <c r="D24" s="1000"/>
      <c r="E24" s="1000"/>
      <c r="F24" s="1000"/>
      <c r="G24" s="1000"/>
      <c r="H24" s="1000"/>
      <c r="I24" s="1000"/>
      <c r="J24" s="1000"/>
      <c r="K24" s="1000"/>
      <c r="M24" s="777"/>
      <c r="N24" s="777"/>
      <c r="O24" s="765"/>
      <c r="P24" s="765"/>
      <c r="Q24" s="765"/>
      <c r="R24" s="777"/>
      <c r="S24" s="777"/>
      <c r="T24" s="777"/>
      <c r="U24" s="777"/>
      <c r="V24" s="777"/>
      <c r="W24" s="777"/>
      <c r="X24" s="777"/>
      <c r="Y24" s="777"/>
      <c r="Z24" s="777"/>
      <c r="AA24" s="777"/>
      <c r="AB24" s="777"/>
      <c r="AC24" s="777"/>
      <c r="AD24" s="777"/>
      <c r="AE24" s="777"/>
      <c r="AF24" s="777"/>
      <c r="AG24" s="777"/>
      <c r="AH24" s="777"/>
      <c r="AI24" s="777"/>
      <c r="AJ24" s="777"/>
      <c r="AK24" s="777"/>
      <c r="AL24" s="777"/>
      <c r="AM24" s="777"/>
      <c r="AN24" s="777"/>
      <c r="AO24" s="777"/>
      <c r="AP24" s="777"/>
      <c r="AQ24" s="777"/>
      <c r="AR24" s="777"/>
      <c r="AS24" s="777"/>
      <c r="AT24" s="777"/>
      <c r="AU24" s="777"/>
      <c r="AV24" s="777"/>
      <c r="AW24" s="777"/>
      <c r="AX24" s="777"/>
      <c r="AY24" s="777"/>
      <c r="AZ24" s="777"/>
      <c r="BA24" s="777"/>
      <c r="BB24" s="777"/>
      <c r="BC24" s="777"/>
      <c r="BD24" s="777"/>
      <c r="BE24" s="777"/>
    </row>
    <row r="25" spans="1:57" s="775" customFormat="1" ht="11.5">
      <c r="A25" s="977" t="s">
        <v>1334</v>
      </c>
      <c r="B25" s="980"/>
      <c r="C25" s="1000">
        <f>SUM(C13*C16)</f>
        <v>0</v>
      </c>
      <c r="D25" s="1000" t="str">
        <f>IF(D11="","",D13*D16)</f>
        <v/>
      </c>
      <c r="E25" s="1000" t="str">
        <f t="shared" ref="E25:K25" si="4">IF(E11="","",E13*E16)</f>
        <v/>
      </c>
      <c r="F25" s="1000" t="str">
        <f t="shared" si="4"/>
        <v/>
      </c>
      <c r="G25" s="1000" t="str">
        <f t="shared" si="4"/>
        <v/>
      </c>
      <c r="H25" s="1000" t="str">
        <f t="shared" si="4"/>
        <v/>
      </c>
      <c r="I25" s="1000" t="str">
        <f t="shared" si="4"/>
        <v/>
      </c>
      <c r="J25" s="1000" t="str">
        <f t="shared" si="4"/>
        <v/>
      </c>
      <c r="K25" s="1000" t="str">
        <f t="shared" si="4"/>
        <v/>
      </c>
      <c r="M25" s="777"/>
      <c r="N25" s="777"/>
      <c r="O25" s="765"/>
      <c r="P25" s="765"/>
      <c r="Q25" s="765"/>
      <c r="R25" s="777"/>
      <c r="S25" s="777"/>
      <c r="T25" s="777"/>
      <c r="U25" s="777"/>
      <c r="V25" s="777"/>
      <c r="W25" s="777"/>
      <c r="X25" s="777"/>
      <c r="Y25" s="777"/>
      <c r="Z25" s="777"/>
      <c r="AA25" s="777"/>
      <c r="AB25" s="777"/>
      <c r="AC25" s="777"/>
      <c r="AD25" s="777"/>
      <c r="AE25" s="777"/>
      <c r="AF25" s="777"/>
      <c r="AG25" s="777"/>
      <c r="AH25" s="777"/>
      <c r="AI25" s="777"/>
      <c r="AJ25" s="777"/>
      <c r="AK25" s="777"/>
      <c r="AL25" s="777"/>
      <c r="AM25" s="777"/>
      <c r="AN25" s="777"/>
      <c r="AO25" s="777"/>
      <c r="AP25" s="777"/>
      <c r="AQ25" s="777"/>
      <c r="AR25" s="777"/>
      <c r="AS25" s="777"/>
      <c r="AT25" s="777"/>
      <c r="AU25" s="777"/>
      <c r="AV25" s="777"/>
      <c r="AW25" s="777"/>
      <c r="AX25" s="777"/>
      <c r="AY25" s="777"/>
      <c r="AZ25" s="777"/>
      <c r="BA25" s="777"/>
      <c r="BB25" s="777"/>
      <c r="BC25" s="777"/>
      <c r="BD25" s="777"/>
      <c r="BE25" s="777"/>
    </row>
    <row r="26" spans="1:57" s="775" customFormat="1" ht="11.5">
      <c r="A26" s="1007"/>
      <c r="B26" s="1008"/>
      <c r="C26" s="1009"/>
      <c r="D26" s="1010"/>
      <c r="E26" s="1009"/>
      <c r="F26" s="1011"/>
      <c r="G26" s="1012"/>
      <c r="H26" s="1012"/>
      <c r="I26" s="1012"/>
      <c r="J26" s="1012"/>
      <c r="K26" s="1012"/>
      <c r="M26" s="777"/>
      <c r="N26" s="777"/>
      <c r="O26" s="765"/>
      <c r="P26" s="765"/>
      <c r="Q26" s="765"/>
      <c r="R26" s="777"/>
      <c r="S26" s="777"/>
      <c r="T26" s="777"/>
      <c r="U26" s="777"/>
      <c r="V26" s="777"/>
      <c r="W26" s="777"/>
      <c r="X26" s="777"/>
      <c r="Y26" s="777"/>
      <c r="Z26" s="777"/>
      <c r="AA26" s="777"/>
      <c r="AB26" s="777"/>
      <c r="AC26" s="777"/>
      <c r="AD26" s="777"/>
      <c r="AE26" s="777"/>
      <c r="AF26" s="777"/>
      <c r="AG26" s="777"/>
      <c r="AH26" s="777"/>
      <c r="AI26" s="777"/>
      <c r="AJ26" s="777"/>
      <c r="AK26" s="777"/>
      <c r="AL26" s="777"/>
      <c r="AM26" s="777"/>
      <c r="AN26" s="777"/>
      <c r="AO26" s="777"/>
      <c r="AP26" s="777"/>
      <c r="AQ26" s="777"/>
      <c r="AR26" s="777"/>
      <c r="AS26" s="777"/>
      <c r="AT26" s="777"/>
      <c r="AU26" s="777"/>
      <c r="AV26" s="777"/>
      <c r="AW26" s="777"/>
      <c r="AX26" s="777"/>
      <c r="AY26" s="777"/>
      <c r="AZ26" s="777"/>
      <c r="BA26" s="777"/>
      <c r="BB26" s="777"/>
      <c r="BC26" s="777"/>
      <c r="BD26" s="777"/>
      <c r="BE26" s="777"/>
    </row>
    <row r="27" spans="1:57">
      <c r="A27" s="1013"/>
      <c r="B27" s="1013"/>
      <c r="C27" s="1013"/>
      <c r="D27" s="1147" t="str">
        <f>IF(D19="","",IF(D19&lt;&gt;(C20+1),"Episodes not consecutive",""))</f>
        <v/>
      </c>
      <c r="E27" s="1147" t="str">
        <f t="shared" ref="E27:K27" si="5">IF(E19="","",IF(E19&lt;&gt;(D20+1),"Episodes not consecutive",""))</f>
        <v/>
      </c>
      <c r="F27" s="1145" t="str">
        <f t="shared" si="5"/>
        <v/>
      </c>
      <c r="G27" s="1145" t="str">
        <f t="shared" si="5"/>
        <v/>
      </c>
      <c r="H27" s="1145" t="str">
        <f t="shared" si="5"/>
        <v/>
      </c>
      <c r="I27" s="1145" t="str">
        <f t="shared" si="5"/>
        <v/>
      </c>
      <c r="J27" s="1145" t="str">
        <f t="shared" si="5"/>
        <v/>
      </c>
      <c r="K27" s="1145" t="str">
        <f t="shared" si="5"/>
        <v/>
      </c>
    </row>
    <row r="28" spans="1:57">
      <c r="A28" s="1013"/>
      <c r="B28" s="1013"/>
      <c r="C28" s="1013"/>
      <c r="D28" s="1148"/>
      <c r="E28" s="1149"/>
      <c r="F28" s="1146"/>
      <c r="G28" s="1146"/>
      <c r="H28" s="1146"/>
      <c r="I28" s="1146"/>
      <c r="J28" s="1146"/>
      <c r="K28" s="1146"/>
    </row>
    <row r="29" spans="1:57" s="727" customFormat="1">
      <c r="A29" s="979" t="s">
        <v>1335</v>
      </c>
      <c r="B29" s="979"/>
      <c r="C29" s="1014"/>
      <c r="D29" s="1015">
        <f>SUM(C25:K25)</f>
        <v>0</v>
      </c>
      <c r="E29" s="1014"/>
      <c r="F29" s="1016"/>
      <c r="G29" s="1016"/>
      <c r="H29" s="1016"/>
      <c r="I29" s="1016"/>
      <c r="J29" s="1016"/>
      <c r="K29" s="1016"/>
    </row>
    <row r="30" spans="1:57">
      <c r="A30" s="1017"/>
      <c r="B30" s="1017"/>
      <c r="C30" s="1017"/>
      <c r="D30" s="982" t="str">
        <f>IF(D29&gt;=65,"You have met or exceeded the 65-commercial hour cap for Offset support, please contact the POCU before lodging the application","")</f>
        <v/>
      </c>
      <c r="E30" s="1017"/>
      <c r="F30" s="1017"/>
      <c r="G30" s="1017"/>
      <c r="H30" s="1017"/>
      <c r="I30" s="1017"/>
      <c r="J30" s="1017"/>
      <c r="K30" s="1017"/>
    </row>
    <row r="31" spans="1:57">
      <c r="A31" s="1017"/>
      <c r="B31" s="1017"/>
      <c r="C31" s="1017"/>
      <c r="D31" s="1017"/>
      <c r="E31" s="1017"/>
      <c r="F31" s="1017"/>
      <c r="G31" s="1017"/>
      <c r="H31" s="1017"/>
      <c r="I31" s="1017"/>
      <c r="J31" s="1017"/>
      <c r="K31" s="1017"/>
    </row>
    <row r="32" spans="1:57">
      <c r="A32" s="967" t="s">
        <v>1226</v>
      </c>
      <c r="B32" s="970"/>
      <c r="C32" s="970"/>
      <c r="D32" s="970"/>
      <c r="E32" s="1018"/>
      <c r="F32" s="1017"/>
      <c r="G32" s="1017"/>
      <c r="H32" s="1017"/>
      <c r="I32" s="1017"/>
      <c r="J32" s="1017"/>
      <c r="K32" s="1017"/>
    </row>
    <row r="33" spans="1:11">
      <c r="A33" s="973"/>
      <c r="B33" s="978"/>
      <c r="C33" s="1019"/>
      <c r="D33" s="1020"/>
      <c r="E33" s="1021"/>
      <c r="F33" s="1017"/>
      <c r="G33" s="1017"/>
      <c r="H33" s="1017"/>
      <c r="I33" s="1017"/>
      <c r="J33" s="1017"/>
      <c r="K33" s="1017"/>
    </row>
    <row r="34" spans="1:11" ht="13">
      <c r="A34" s="952" t="s">
        <v>1227</v>
      </c>
      <c r="B34" s="1022"/>
      <c r="C34" s="1023"/>
      <c r="D34" s="1024" t="e">
        <f>VLOOKUP('QAPE_30%'!$C$8,DocThr,2,FALSE)</f>
        <v>#N/A</v>
      </c>
      <c r="E34" s="1025"/>
      <c r="F34" s="1017"/>
      <c r="G34" s="1017"/>
      <c r="H34" s="1017"/>
      <c r="I34" s="1017"/>
      <c r="J34" s="1017"/>
      <c r="K34" s="1017"/>
    </row>
    <row r="35" spans="1:11">
      <c r="A35" s="952" t="s">
        <v>1228</v>
      </c>
      <c r="B35" s="953"/>
      <c r="C35" s="1026"/>
      <c r="D35" s="1024" t="e">
        <f>VLOOKUP('QAPE_30%'!$C$8,DocThr,3,FALSE)</f>
        <v>#N/A</v>
      </c>
      <c r="E35" s="1025"/>
      <c r="F35" s="1017"/>
      <c r="G35" s="1017"/>
      <c r="H35" s="1017"/>
      <c r="I35" s="1027"/>
      <c r="J35" s="1017"/>
      <c r="K35" s="1017"/>
    </row>
    <row r="36" spans="1:11">
      <c r="A36" s="952"/>
      <c r="B36" s="953"/>
      <c r="C36" s="1023"/>
      <c r="D36" s="1023"/>
      <c r="E36" s="1021"/>
      <c r="F36" s="1017"/>
      <c r="G36" s="1017"/>
      <c r="H36" s="1017"/>
      <c r="I36" s="1017"/>
      <c r="J36" s="1017"/>
      <c r="K36" s="1017"/>
    </row>
    <row r="37" spans="1:11">
      <c r="A37" s="1028" t="str">
        <f>IF(ISNUMBER(SEARCH("series",'QAPE_30%'!$C$8)),"No. Episodes","")</f>
        <v/>
      </c>
      <c r="B37" s="953"/>
      <c r="C37" s="1023"/>
      <c r="D37" s="1023" t="e">
        <f>HLOOKUP(D5,C$12:K$16,2,FALSE)</f>
        <v>#N/A</v>
      </c>
      <c r="E37" s="1021"/>
      <c r="F37" s="1017"/>
      <c r="G37" s="1017"/>
      <c r="H37" s="1017"/>
      <c r="I37" s="1017"/>
      <c r="J37" s="1017"/>
      <c r="K37" s="1017"/>
    </row>
    <row r="38" spans="1:11">
      <c r="A38" s="1028" t="s">
        <v>1336</v>
      </c>
      <c r="B38" s="953"/>
      <c r="C38" s="1023"/>
      <c r="D38" s="1023" t="e">
        <f>HLOOKUP(D5, C$12:K$16, 4, FALSE)</f>
        <v>#N/A</v>
      </c>
      <c r="E38" s="1021"/>
      <c r="F38" s="1017"/>
      <c r="G38" s="1017"/>
      <c r="H38" s="1017"/>
      <c r="I38" s="1017"/>
      <c r="J38" s="1017"/>
      <c r="K38" s="1017"/>
    </row>
    <row r="39" spans="1:11">
      <c r="A39" s="1029"/>
      <c r="B39" s="953"/>
      <c r="C39" s="1023"/>
      <c r="D39" s="1023"/>
      <c r="E39" s="1021"/>
      <c r="F39" s="1017"/>
      <c r="G39" s="1017"/>
      <c r="H39" s="1017"/>
      <c r="I39" s="1017"/>
      <c r="J39" s="1017"/>
      <c r="K39" s="1017"/>
    </row>
    <row r="40" spans="1:11">
      <c r="A40" s="952" t="e">
        <f>IF($D$37="","","Total minutes:")</f>
        <v>#N/A</v>
      </c>
      <c r="B40" s="953"/>
      <c r="C40" s="1023"/>
      <c r="D40" s="1023" t="e">
        <f>SUM(D37*D38)</f>
        <v>#N/A</v>
      </c>
      <c r="E40" s="1021"/>
      <c r="F40" s="1017"/>
      <c r="G40" s="1017"/>
      <c r="H40" s="1017"/>
      <c r="I40" s="1017"/>
      <c r="J40" s="1017"/>
      <c r="K40" s="1017"/>
    </row>
    <row r="41" spans="1:11">
      <c r="A41" s="952" t="e">
        <f>IF($D$37="","","Total hours:")</f>
        <v>#N/A</v>
      </c>
      <c r="B41" s="953"/>
      <c r="C41" s="1030"/>
      <c r="D41" s="1030" t="e">
        <f>D40/60</f>
        <v>#N/A</v>
      </c>
      <c r="E41" s="1031"/>
      <c r="F41" s="1017"/>
      <c r="G41" s="1017"/>
      <c r="H41" s="1017"/>
      <c r="I41" s="1017"/>
      <c r="J41" s="1017"/>
      <c r="K41" s="1017"/>
    </row>
    <row r="42" spans="1:11">
      <c r="A42" s="952"/>
      <c r="B42" s="953"/>
      <c r="C42" s="1023"/>
      <c r="D42" s="1023"/>
      <c r="E42" s="1021"/>
      <c r="F42" s="1017"/>
      <c r="G42" s="1017"/>
      <c r="H42" s="1017"/>
      <c r="I42" s="1017"/>
      <c r="J42" s="1017"/>
      <c r="K42" s="1017"/>
    </row>
    <row r="43" spans="1:11">
      <c r="A43" s="952" t="e">
        <f>IF($D$35="NA","","Total QAPE / hour:")</f>
        <v>#N/A</v>
      </c>
      <c r="B43" s="953"/>
      <c r="C43" s="1032"/>
      <c r="D43" s="1033" t="e">
        <f>IF($D$35="NA","",IF($D$37="",'QAPE_30%'!D145/($D$38/60),'QAPE_30%'!D145/$D$41))</f>
        <v>#N/A</v>
      </c>
      <c r="E43" s="1025"/>
      <c r="F43" s="1017"/>
      <c r="G43" s="1017"/>
      <c r="H43" s="1017"/>
      <c r="I43" s="1017"/>
      <c r="J43" s="1017"/>
      <c r="K43" s="1017"/>
    </row>
    <row r="44" spans="1:11">
      <c r="A44" s="952"/>
      <c r="B44" s="953"/>
      <c r="C44" s="1023"/>
      <c r="D44" s="1023"/>
      <c r="E44" s="1025"/>
      <c r="F44" s="1017"/>
      <c r="G44" s="1017"/>
      <c r="H44" s="1017"/>
      <c r="I44" s="1017"/>
      <c r="J44" s="1017"/>
      <c r="K44" s="1017"/>
    </row>
    <row r="45" spans="1:11">
      <c r="A45" s="952" t="s">
        <v>1337</v>
      </c>
      <c r="B45" s="1034" t="s">
        <v>1316</v>
      </c>
      <c r="C45" s="1035"/>
      <c r="D45" s="1023" t="e">
        <f>IF('QAPE_30%'!D145&gt;D34,"Threshold met","INELIGIBLE")</f>
        <v>#N/A</v>
      </c>
      <c r="E45" s="1025"/>
      <c r="F45" s="1017"/>
      <c r="G45" s="1017"/>
      <c r="H45" s="1017"/>
      <c r="I45" s="1017"/>
      <c r="J45" s="1017"/>
      <c r="K45" s="1017"/>
    </row>
    <row r="46" spans="1:11">
      <c r="A46" s="955"/>
      <c r="B46" s="1036" t="s">
        <v>1338</v>
      </c>
      <c r="C46" s="1037"/>
      <c r="D46" s="1037" t="e">
        <f>IF(D35="NA","",IF(D43&gt;D35,"Threshold met","INELIGIBLE"))</f>
        <v>#N/A</v>
      </c>
      <c r="E46" s="1038"/>
      <c r="F46" s="1017"/>
      <c r="G46" s="1017"/>
      <c r="H46" s="1017"/>
      <c r="I46" s="1017"/>
      <c r="J46" s="1017"/>
      <c r="K46" s="1017"/>
    </row>
  </sheetData>
  <sheetProtection password="CF2B" sheet="1" objects="1" scenarios="1"/>
  <mergeCells count="8">
    <mergeCell ref="J27:J28"/>
    <mergeCell ref="K27:K28"/>
    <mergeCell ref="D27:D28"/>
    <mergeCell ref="E27:E28"/>
    <mergeCell ref="F27:F28"/>
    <mergeCell ref="G27:G28"/>
    <mergeCell ref="H27:H28"/>
    <mergeCell ref="I27:I28"/>
  </mergeCells>
  <conditionalFormatting sqref="C13:K13 C15:K15">
    <cfRule type="expression" dxfId="25" priority="26">
      <formula>C$11&lt;&gt;""</formula>
    </cfRule>
  </conditionalFormatting>
  <conditionalFormatting sqref="D22:K23 D25:K25">
    <cfRule type="expression" dxfId="24" priority="25">
      <formula>D$11&lt;&gt;""</formula>
    </cfRule>
  </conditionalFormatting>
  <conditionalFormatting sqref="C16:K16">
    <cfRule type="expression" dxfId="23" priority="24">
      <formula>C$11&lt;&gt;""</formula>
    </cfRule>
  </conditionalFormatting>
  <conditionalFormatting sqref="C16:K16">
    <cfRule type="expression" dxfId="22" priority="23">
      <formula>C$11&lt;&gt;""</formula>
    </cfRule>
  </conditionalFormatting>
  <conditionalFormatting sqref="D19">
    <cfRule type="expression" dxfId="21" priority="22">
      <formula>D$11&lt;&gt;""</formula>
    </cfRule>
  </conditionalFormatting>
  <conditionalFormatting sqref="D19:K20">
    <cfRule type="expression" dxfId="20" priority="21">
      <formula>D$11&lt;&gt;""</formula>
    </cfRule>
  </conditionalFormatting>
  <conditionalFormatting sqref="C19:C20">
    <cfRule type="expression" dxfId="19" priority="20">
      <formula>C$11&lt;&gt;""</formula>
    </cfRule>
  </conditionalFormatting>
  <conditionalFormatting sqref="C19:C20">
    <cfRule type="expression" dxfId="18" priority="19">
      <formula>C$11&lt;&gt;""</formula>
    </cfRule>
  </conditionalFormatting>
  <conditionalFormatting sqref="C19:C20">
    <cfRule type="expression" dxfId="17" priority="18">
      <formula>C$11&lt;&gt;""</formula>
    </cfRule>
  </conditionalFormatting>
  <conditionalFormatting sqref="C19:C20">
    <cfRule type="expression" dxfId="16" priority="17">
      <formula>C$11&lt;&gt;""</formula>
    </cfRule>
  </conditionalFormatting>
  <conditionalFormatting sqref="E19:K19">
    <cfRule type="expression" dxfId="15" priority="16">
      <formula>E$11&lt;&gt;""</formula>
    </cfRule>
  </conditionalFormatting>
  <conditionalFormatting sqref="E19:K19">
    <cfRule type="expression" dxfId="14" priority="15">
      <formula>E$11&lt;&gt;""</formula>
    </cfRule>
  </conditionalFormatting>
  <conditionalFormatting sqref="E19:K19">
    <cfRule type="expression" dxfId="13" priority="14">
      <formula>E$11&lt;&gt;""</formula>
    </cfRule>
  </conditionalFormatting>
  <conditionalFormatting sqref="C22:C23">
    <cfRule type="expression" dxfId="12" priority="13">
      <formula>C$11&lt;&gt;""</formula>
    </cfRule>
  </conditionalFormatting>
  <conditionalFormatting sqref="C23">
    <cfRule type="expression" dxfId="11" priority="12">
      <formula>C$11&lt;&gt;""</formula>
    </cfRule>
  </conditionalFormatting>
  <conditionalFormatting sqref="C25">
    <cfRule type="expression" dxfId="10" priority="11">
      <formula>C$11&lt;&gt;""</formula>
    </cfRule>
  </conditionalFormatting>
  <conditionalFormatting sqref="C13">
    <cfRule type="expression" dxfId="9" priority="10">
      <formula>C$11&lt;&gt;""</formula>
    </cfRule>
  </conditionalFormatting>
  <conditionalFormatting sqref="C15">
    <cfRule type="expression" dxfId="8" priority="9">
      <formula>C$11&lt;&gt;""</formula>
    </cfRule>
  </conditionalFormatting>
  <conditionalFormatting sqref="C16:D16">
    <cfRule type="expression" dxfId="7" priority="8">
      <formula>C$11&lt;&gt;""</formula>
    </cfRule>
  </conditionalFormatting>
  <conditionalFormatting sqref="C16:D16">
    <cfRule type="expression" dxfId="6" priority="7">
      <formula>C$11&lt;&gt;""</formula>
    </cfRule>
  </conditionalFormatting>
  <conditionalFormatting sqref="C9:F9">
    <cfRule type="expression" dxfId="5" priority="6">
      <formula>$C$9&lt;&gt;""</formula>
    </cfRule>
  </conditionalFormatting>
  <conditionalFormatting sqref="D11:K11">
    <cfRule type="expression" dxfId="4" priority="5">
      <formula>D$11&lt;&gt;""</formula>
    </cfRule>
  </conditionalFormatting>
  <conditionalFormatting sqref="C25">
    <cfRule type="expression" dxfId="3" priority="4">
      <formula>C$11&lt;&gt;""</formula>
    </cfRule>
  </conditionalFormatting>
  <conditionalFormatting sqref="E16:G16">
    <cfRule type="expression" dxfId="2" priority="3">
      <formula>E$11&lt;&gt;""</formula>
    </cfRule>
  </conditionalFormatting>
  <conditionalFormatting sqref="E16:G16">
    <cfRule type="expression" dxfId="1" priority="2">
      <formula>E$11&lt;&gt;""</formula>
    </cfRule>
  </conditionalFormatting>
  <conditionalFormatting sqref="C13:H13">
    <cfRule type="expression" dxfId="0" priority="1">
      <formula>C$11&lt;&gt;""</formula>
    </cfRule>
  </conditionalFormatting>
  <dataValidations count="1">
    <dataValidation type="list" allowBlank="1" showInputMessage="1" showErrorMessage="1" sqref="D7" xr:uid="{00000000-0002-0000-0500-000000000000}">
      <formula1>DocoYN</formula1>
    </dataValidation>
  </dataValidations>
  <pageMargins left="0.70866141732283472" right="0.70866141732283472" top="0.74803149606299213" bottom="0.74803149606299213" header="0.31496062992125984" footer="0.31496062992125984"/>
  <pageSetup paperSize="9" scale="56" orientation="landscape"/>
  <headerFooter>
    <oddFooter>&amp;C&amp;F</oddFooter>
  </headerFooter>
  <colBreaks count="1" manualBreakCount="1">
    <brk id="11" max="4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C000"/>
    <pageSetUpPr fitToPage="1"/>
  </sheetPr>
  <dimension ref="A1:T68"/>
  <sheetViews>
    <sheetView workbookViewId="0">
      <selection sqref="A1:R1"/>
    </sheetView>
  </sheetViews>
  <sheetFormatPr defaultColWidth="9.1796875" defaultRowHeight="11.5"/>
  <cols>
    <col min="1" max="1" width="15.453125" style="140" customWidth="1"/>
    <col min="2" max="2" width="13.54296875" style="140" customWidth="1"/>
    <col min="3" max="3" width="7" style="181" customWidth="1"/>
    <col min="4" max="4" width="4.453125" style="216" customWidth="1"/>
    <col min="5" max="5" width="9.1796875" style="224" customWidth="1"/>
    <col min="6" max="6" width="7" style="224" customWidth="1"/>
    <col min="7" max="7" width="4.453125" style="224" customWidth="1"/>
    <col min="8" max="8" width="9.1796875" style="224" customWidth="1"/>
    <col min="9" max="9" width="6.453125" style="181" customWidth="1"/>
    <col min="10" max="10" width="3.7265625" style="217" customWidth="1"/>
    <col min="11" max="11" width="6.26953125" style="181" customWidth="1"/>
    <col min="12" max="12" width="4.7265625" style="217" customWidth="1"/>
    <col min="13" max="13" width="7.453125" style="224" customWidth="1"/>
    <col min="14" max="14" width="6.54296875" style="236" customWidth="1"/>
    <col min="15" max="15" width="4.1796875" style="218" customWidth="1"/>
    <col min="16" max="16" width="6.26953125" style="181" customWidth="1"/>
    <col min="17" max="17" width="4.7265625" style="217" customWidth="1"/>
    <col min="18" max="18" width="7.54296875" style="224" customWidth="1"/>
    <col min="19" max="19" width="6" style="213" customWidth="1"/>
    <col min="20" max="20" width="9.1796875" style="213" customWidth="1"/>
    <col min="21" max="16384" width="9.1796875" style="140"/>
  </cols>
  <sheetData>
    <row r="1" spans="1:20" s="181" customFormat="1" ht="18.75" customHeight="1">
      <c r="A1" s="1150" t="s">
        <v>1112</v>
      </c>
      <c r="B1" s="1150"/>
      <c r="C1" s="1150"/>
      <c r="D1" s="1150"/>
      <c r="E1" s="1150"/>
      <c r="F1" s="1150"/>
      <c r="G1" s="1150"/>
      <c r="H1" s="1150"/>
      <c r="I1" s="1150"/>
      <c r="J1" s="1150"/>
      <c r="K1" s="1150"/>
      <c r="L1" s="1150"/>
      <c r="M1" s="1150"/>
      <c r="N1" s="1150"/>
      <c r="O1" s="1150"/>
      <c r="P1" s="1150"/>
      <c r="Q1" s="1150"/>
      <c r="R1" s="1150"/>
      <c r="S1" s="180"/>
      <c r="T1" s="180"/>
    </row>
    <row r="2" spans="1:20" s="182" customFormat="1" ht="16.5" customHeight="1">
      <c r="A2" s="182" t="s">
        <v>580</v>
      </c>
      <c r="B2" s="182" t="s">
        <v>1024</v>
      </c>
      <c r="C2" s="1151" t="s">
        <v>581</v>
      </c>
      <c r="D2" s="1152"/>
      <c r="E2" s="1153"/>
      <c r="F2" s="183" t="s">
        <v>443</v>
      </c>
      <c r="G2" s="183"/>
      <c r="H2" s="183"/>
      <c r="I2" s="1151" t="s">
        <v>582</v>
      </c>
      <c r="J2" s="1152"/>
      <c r="K2" s="1152"/>
      <c r="L2" s="1152"/>
      <c r="M2" s="1153"/>
      <c r="N2" s="184" t="s">
        <v>722</v>
      </c>
      <c r="O2" s="183"/>
      <c r="P2" s="183"/>
      <c r="Q2" s="183"/>
      <c r="R2" s="185"/>
      <c r="S2" s="186"/>
      <c r="T2" s="187"/>
    </row>
    <row r="3" spans="1:20" s="182" customFormat="1">
      <c r="A3" s="745" t="s">
        <v>1271</v>
      </c>
      <c r="B3" s="188"/>
      <c r="C3" s="189" t="s">
        <v>640</v>
      </c>
      <c r="D3" s="190" t="s">
        <v>467</v>
      </c>
      <c r="E3" s="191" t="s">
        <v>468</v>
      </c>
      <c r="F3" s="189" t="s">
        <v>640</v>
      </c>
      <c r="G3" s="190" t="s">
        <v>467</v>
      </c>
      <c r="H3" s="191" t="s">
        <v>468</v>
      </c>
      <c r="I3" s="189" t="s">
        <v>469</v>
      </c>
      <c r="J3" s="192" t="s">
        <v>108</v>
      </c>
      <c r="K3" s="188" t="s">
        <v>470</v>
      </c>
      <c r="L3" s="192" t="s">
        <v>24</v>
      </c>
      <c r="M3" s="191" t="s">
        <v>468</v>
      </c>
      <c r="N3" s="193" t="s">
        <v>469</v>
      </c>
      <c r="O3" s="194" t="s">
        <v>108</v>
      </c>
      <c r="P3" s="188" t="s">
        <v>470</v>
      </c>
      <c r="Q3" s="192" t="s">
        <v>24</v>
      </c>
      <c r="R3" s="191" t="s">
        <v>468</v>
      </c>
      <c r="S3" s="195"/>
      <c r="T3" s="187"/>
    </row>
    <row r="4" spans="1:20" s="204" customFormat="1">
      <c r="A4" s="196" t="s">
        <v>723</v>
      </c>
      <c r="B4" s="196"/>
      <c r="C4" s="197"/>
      <c r="D4" s="198"/>
      <c r="E4" s="199" t="s">
        <v>625</v>
      </c>
      <c r="F4" s="200"/>
      <c r="G4" s="200"/>
      <c r="H4" s="200" t="s">
        <v>625</v>
      </c>
      <c r="I4" s="197"/>
      <c r="J4" s="201"/>
      <c r="K4" s="196"/>
      <c r="L4" s="201"/>
      <c r="M4" s="200" t="s">
        <v>627</v>
      </c>
      <c r="N4" s="202"/>
      <c r="O4" s="203"/>
      <c r="P4" s="196"/>
      <c r="Q4" s="201"/>
      <c r="R4" s="199" t="s">
        <v>627</v>
      </c>
      <c r="S4" s="186" t="s">
        <v>236</v>
      </c>
    </row>
    <row r="5" spans="1:20">
      <c r="C5" s="205"/>
      <c r="D5" s="206"/>
      <c r="E5" s="207"/>
      <c r="F5" s="208"/>
      <c r="G5" s="208"/>
      <c r="H5" s="208"/>
      <c r="I5" s="205"/>
      <c r="J5" s="209"/>
      <c r="K5" s="210"/>
      <c r="L5" s="209"/>
      <c r="M5" s="208"/>
      <c r="N5" s="211"/>
      <c r="O5" s="212"/>
      <c r="P5" s="210"/>
      <c r="Q5" s="209"/>
      <c r="R5" s="207"/>
    </row>
    <row r="6" spans="1:20">
      <c r="A6" s="214" t="s">
        <v>158</v>
      </c>
      <c r="B6" s="214"/>
      <c r="C6" s="205"/>
      <c r="D6" s="206"/>
      <c r="E6" s="207"/>
      <c r="F6" s="208"/>
      <c r="G6" s="208"/>
      <c r="H6" s="208"/>
      <c r="I6" s="205"/>
      <c r="J6" s="209"/>
      <c r="K6" s="210"/>
      <c r="L6" s="209"/>
      <c r="M6" s="208"/>
      <c r="N6" s="211"/>
      <c r="O6" s="212"/>
      <c r="P6" s="210"/>
      <c r="Q6" s="209"/>
      <c r="R6" s="207"/>
      <c r="S6" s="180" t="s">
        <v>1107</v>
      </c>
    </row>
    <row r="7" spans="1:20">
      <c r="A7" s="140" t="s">
        <v>159</v>
      </c>
      <c r="C7" s="205"/>
      <c r="D7" s="206"/>
      <c r="E7" s="215">
        <f t="shared" ref="E7:E13" si="0">C7*D7</f>
        <v>0</v>
      </c>
      <c r="F7" s="210"/>
      <c r="G7" s="210"/>
      <c r="H7" s="215">
        <f t="shared" ref="H7:H13" si="1">F7*G7</f>
        <v>0</v>
      </c>
      <c r="I7" s="205"/>
      <c r="J7" s="209"/>
      <c r="K7" s="210"/>
      <c r="L7" s="209"/>
      <c r="M7" s="181">
        <f t="shared" ref="M7:M13" si="2">I7*J7+K7*L7</f>
        <v>0</v>
      </c>
      <c r="N7" s="211"/>
      <c r="O7" s="212"/>
      <c r="P7" s="210"/>
      <c r="Q7" s="209"/>
      <c r="R7" s="215">
        <f t="shared" ref="R7:R13" si="3">N7*O7+P7*Q7</f>
        <v>0</v>
      </c>
    </row>
    <row r="8" spans="1:20">
      <c r="A8" s="140" t="s">
        <v>567</v>
      </c>
      <c r="C8" s="205"/>
      <c r="D8" s="206"/>
      <c r="E8" s="215">
        <f t="shared" si="0"/>
        <v>0</v>
      </c>
      <c r="F8" s="210"/>
      <c r="G8" s="210"/>
      <c r="H8" s="215">
        <f t="shared" si="1"/>
        <v>0</v>
      </c>
      <c r="I8" s="205"/>
      <c r="J8" s="209"/>
      <c r="K8" s="210"/>
      <c r="L8" s="209"/>
      <c r="M8" s="181">
        <f t="shared" si="2"/>
        <v>0</v>
      </c>
      <c r="N8" s="211"/>
      <c r="O8" s="212"/>
      <c r="P8" s="210"/>
      <c r="Q8" s="209"/>
      <c r="R8" s="215">
        <f t="shared" si="3"/>
        <v>0</v>
      </c>
    </row>
    <row r="9" spans="1:20">
      <c r="A9" s="140" t="s">
        <v>168</v>
      </c>
      <c r="C9" s="205"/>
      <c r="D9" s="206"/>
      <c r="E9" s="215">
        <f t="shared" si="0"/>
        <v>0</v>
      </c>
      <c r="F9" s="210"/>
      <c r="G9" s="210"/>
      <c r="H9" s="215">
        <f t="shared" si="1"/>
        <v>0</v>
      </c>
      <c r="I9" s="205"/>
      <c r="J9" s="209"/>
      <c r="K9" s="210"/>
      <c r="L9" s="209"/>
      <c r="M9" s="181">
        <f t="shared" si="2"/>
        <v>0</v>
      </c>
      <c r="N9" s="211"/>
      <c r="O9" s="212"/>
      <c r="P9" s="210"/>
      <c r="Q9" s="209"/>
      <c r="R9" s="215">
        <f t="shared" si="3"/>
        <v>0</v>
      </c>
    </row>
    <row r="10" spans="1:20">
      <c r="A10" s="140" t="s">
        <v>157</v>
      </c>
      <c r="C10" s="205"/>
      <c r="E10" s="215">
        <f t="shared" si="0"/>
        <v>0</v>
      </c>
      <c r="F10" s="181"/>
      <c r="G10" s="181"/>
      <c r="H10" s="215">
        <f t="shared" si="1"/>
        <v>0</v>
      </c>
      <c r="I10" s="205"/>
      <c r="M10" s="181">
        <f t="shared" si="2"/>
        <v>0</v>
      </c>
      <c r="N10" s="211"/>
      <c r="R10" s="215">
        <f t="shared" si="3"/>
        <v>0</v>
      </c>
    </row>
    <row r="11" spans="1:20">
      <c r="A11" s="140" t="s">
        <v>568</v>
      </c>
      <c r="C11" s="205"/>
      <c r="E11" s="215">
        <f t="shared" si="0"/>
        <v>0</v>
      </c>
      <c r="F11" s="181"/>
      <c r="G11" s="181"/>
      <c r="H11" s="215">
        <f t="shared" si="1"/>
        <v>0</v>
      </c>
      <c r="I11" s="205"/>
      <c r="M11" s="181">
        <f t="shared" si="2"/>
        <v>0</v>
      </c>
      <c r="N11" s="211"/>
      <c r="R11" s="215">
        <f t="shared" si="3"/>
        <v>0</v>
      </c>
    </row>
    <row r="12" spans="1:20">
      <c r="A12" s="140" t="s">
        <v>589</v>
      </c>
      <c r="C12" s="205"/>
      <c r="E12" s="215">
        <f t="shared" si="0"/>
        <v>0</v>
      </c>
      <c r="F12" s="181"/>
      <c r="G12" s="181"/>
      <c r="H12" s="215">
        <f t="shared" si="1"/>
        <v>0</v>
      </c>
      <c r="I12" s="205"/>
      <c r="M12" s="181">
        <f t="shared" si="2"/>
        <v>0</v>
      </c>
      <c r="N12" s="211"/>
      <c r="R12" s="215">
        <f t="shared" si="3"/>
        <v>0</v>
      </c>
    </row>
    <row r="13" spans="1:20">
      <c r="A13" s="140" t="s">
        <v>58</v>
      </c>
      <c r="C13" s="205"/>
      <c r="E13" s="215">
        <f t="shared" si="0"/>
        <v>0</v>
      </c>
      <c r="F13" s="181"/>
      <c r="G13" s="181"/>
      <c r="H13" s="215">
        <f t="shared" si="1"/>
        <v>0</v>
      </c>
      <c r="I13" s="205"/>
      <c r="M13" s="181">
        <f t="shared" si="2"/>
        <v>0</v>
      </c>
      <c r="N13" s="211"/>
      <c r="R13" s="215">
        <f t="shared" si="3"/>
        <v>0</v>
      </c>
    </row>
    <row r="14" spans="1:20">
      <c r="C14" s="205"/>
      <c r="E14" s="215"/>
      <c r="F14" s="181"/>
      <c r="G14" s="181"/>
      <c r="H14" s="181"/>
      <c r="I14" s="205"/>
      <c r="M14" s="181"/>
      <c r="N14" s="211"/>
      <c r="R14" s="215"/>
    </row>
    <row r="15" spans="1:20" s="214" customFormat="1">
      <c r="A15" s="219" t="s">
        <v>109</v>
      </c>
      <c r="B15" s="219"/>
      <c r="C15" s="220"/>
      <c r="D15" s="221"/>
      <c r="E15" s="222">
        <f>SUM(E6:E14:E14)</f>
        <v>0</v>
      </c>
      <c r="F15" s="208"/>
      <c r="G15" s="208"/>
      <c r="H15" s="222">
        <f>SUM(H6:H14:H14)</f>
        <v>0</v>
      </c>
      <c r="I15" s="220"/>
      <c r="J15" s="223"/>
      <c r="K15" s="224"/>
      <c r="L15" s="223"/>
      <c r="M15" s="222">
        <f>SUM(M6:M14:M14)</f>
        <v>0</v>
      </c>
      <c r="N15" s="225"/>
      <c r="O15" s="226"/>
      <c r="P15" s="224"/>
      <c r="Q15" s="223"/>
      <c r="R15" s="222">
        <f>SUM(R6:R14:R14)</f>
        <v>0</v>
      </c>
      <c r="S15" s="227"/>
      <c r="T15" s="227"/>
    </row>
    <row r="16" spans="1:20" s="214" customFormat="1">
      <c r="A16" s="219"/>
      <c r="B16" s="219"/>
      <c r="C16" s="220"/>
      <c r="D16" s="221"/>
      <c r="E16" s="207"/>
      <c r="F16" s="208"/>
      <c r="G16" s="208"/>
      <c r="H16" s="208"/>
      <c r="I16" s="220"/>
      <c r="J16" s="223"/>
      <c r="K16" s="224"/>
      <c r="L16" s="223"/>
      <c r="M16" s="208"/>
      <c r="N16" s="225"/>
      <c r="O16" s="226"/>
      <c r="P16" s="224"/>
      <c r="Q16" s="223"/>
      <c r="R16" s="207"/>
      <c r="S16" s="227"/>
      <c r="T16" s="227"/>
    </row>
    <row r="17" spans="1:20">
      <c r="A17" s="214" t="s">
        <v>104</v>
      </c>
      <c r="B17" s="214"/>
      <c r="C17" s="205"/>
      <c r="D17" s="206"/>
      <c r="E17" s="207"/>
      <c r="F17" s="208"/>
      <c r="G17" s="208"/>
      <c r="H17" s="208"/>
      <c r="I17" s="205"/>
      <c r="J17" s="209"/>
      <c r="K17" s="210"/>
      <c r="L17" s="209"/>
      <c r="M17" s="208"/>
      <c r="N17" s="211"/>
      <c r="O17" s="212"/>
      <c r="P17" s="210"/>
      <c r="Q17" s="209"/>
      <c r="R17" s="207"/>
    </row>
    <row r="18" spans="1:20">
      <c r="A18" s="140" t="s">
        <v>567</v>
      </c>
      <c r="C18" s="205"/>
      <c r="D18" s="206"/>
      <c r="E18" s="215">
        <f>C18*D18</f>
        <v>0</v>
      </c>
      <c r="F18" s="181"/>
      <c r="G18" s="181"/>
      <c r="H18" s="215">
        <f>F18*G18</f>
        <v>0</v>
      </c>
      <c r="I18" s="205"/>
      <c r="M18" s="181">
        <f>I18*J18+K18*L18</f>
        <v>0</v>
      </c>
      <c r="N18" s="211"/>
      <c r="R18" s="215">
        <f>N18*O18+P18*Q18</f>
        <v>0</v>
      </c>
    </row>
    <row r="19" spans="1:20">
      <c r="A19" s="140" t="s">
        <v>649</v>
      </c>
      <c r="C19" s="205"/>
      <c r="E19" s="215">
        <f t="shared" ref="E19:E27" si="4">C19*D19</f>
        <v>0</v>
      </c>
      <c r="F19" s="181"/>
      <c r="G19" s="181"/>
      <c r="H19" s="215">
        <f t="shared" ref="H19:H27" si="5">F19*G19</f>
        <v>0</v>
      </c>
      <c r="I19" s="205"/>
      <c r="M19" s="181">
        <f t="shared" ref="M19:M27" si="6">I19*J19+K19*L19</f>
        <v>0</v>
      </c>
      <c r="N19" s="211"/>
      <c r="R19" s="215">
        <f t="shared" ref="R19:R27" si="7">N19*O19+P19*Q19</f>
        <v>0</v>
      </c>
    </row>
    <row r="20" spans="1:20">
      <c r="A20" s="140" t="s">
        <v>157</v>
      </c>
      <c r="C20" s="205"/>
      <c r="E20" s="215">
        <f t="shared" si="4"/>
        <v>0</v>
      </c>
      <c r="F20" s="181"/>
      <c r="G20" s="181"/>
      <c r="H20" s="215">
        <f t="shared" si="5"/>
        <v>0</v>
      </c>
      <c r="I20" s="205"/>
      <c r="M20" s="181">
        <f t="shared" si="6"/>
        <v>0</v>
      </c>
      <c r="N20" s="211"/>
      <c r="R20" s="215">
        <f t="shared" si="7"/>
        <v>0</v>
      </c>
    </row>
    <row r="21" spans="1:20">
      <c r="A21" s="140" t="s">
        <v>568</v>
      </c>
      <c r="C21" s="205"/>
      <c r="E21" s="215">
        <f t="shared" si="4"/>
        <v>0</v>
      </c>
      <c r="F21" s="181"/>
      <c r="G21" s="181"/>
      <c r="H21" s="215">
        <f t="shared" si="5"/>
        <v>0</v>
      </c>
      <c r="I21" s="205"/>
      <c r="M21" s="181">
        <f t="shared" si="6"/>
        <v>0</v>
      </c>
      <c r="N21" s="211"/>
      <c r="R21" s="215">
        <f t="shared" si="7"/>
        <v>0</v>
      </c>
    </row>
    <row r="22" spans="1:20">
      <c r="A22" s="140" t="s">
        <v>560</v>
      </c>
      <c r="C22" s="205"/>
      <c r="E22" s="215">
        <f t="shared" si="4"/>
        <v>0</v>
      </c>
      <c r="F22" s="181"/>
      <c r="G22" s="181"/>
      <c r="H22" s="215">
        <f t="shared" si="5"/>
        <v>0</v>
      </c>
      <c r="I22" s="205"/>
      <c r="M22" s="181">
        <f t="shared" si="6"/>
        <v>0</v>
      </c>
      <c r="N22" s="211"/>
      <c r="R22" s="215">
        <f t="shared" si="7"/>
        <v>0</v>
      </c>
    </row>
    <row r="23" spans="1:20">
      <c r="A23" s="140" t="s">
        <v>589</v>
      </c>
      <c r="C23" s="205"/>
      <c r="E23" s="215">
        <f t="shared" si="4"/>
        <v>0</v>
      </c>
      <c r="F23" s="181"/>
      <c r="G23" s="181"/>
      <c r="H23" s="215">
        <f t="shared" si="5"/>
        <v>0</v>
      </c>
      <c r="I23" s="205"/>
      <c r="M23" s="181">
        <f t="shared" si="6"/>
        <v>0</v>
      </c>
      <c r="N23" s="211"/>
      <c r="R23" s="215">
        <f t="shared" si="7"/>
        <v>0</v>
      </c>
    </row>
    <row r="24" spans="1:20">
      <c r="A24" s="140" t="s">
        <v>569</v>
      </c>
      <c r="C24" s="205"/>
      <c r="E24" s="215">
        <f t="shared" si="4"/>
        <v>0</v>
      </c>
      <c r="F24" s="181"/>
      <c r="G24" s="181"/>
      <c r="H24" s="215">
        <f t="shared" si="5"/>
        <v>0</v>
      </c>
      <c r="I24" s="205"/>
      <c r="M24" s="181">
        <f t="shared" si="6"/>
        <v>0</v>
      </c>
      <c r="N24" s="211"/>
      <c r="R24" s="215">
        <f t="shared" si="7"/>
        <v>0</v>
      </c>
    </row>
    <row r="25" spans="1:20">
      <c r="A25" s="140" t="s">
        <v>570</v>
      </c>
      <c r="C25" s="205"/>
      <c r="E25" s="215">
        <f t="shared" si="4"/>
        <v>0</v>
      </c>
      <c r="F25" s="181"/>
      <c r="G25" s="181"/>
      <c r="H25" s="215">
        <f t="shared" si="5"/>
        <v>0</v>
      </c>
      <c r="I25" s="205"/>
      <c r="M25" s="181">
        <f t="shared" si="6"/>
        <v>0</v>
      </c>
      <c r="N25" s="211"/>
      <c r="R25" s="215">
        <f t="shared" si="7"/>
        <v>0</v>
      </c>
    </row>
    <row r="26" spans="1:20">
      <c r="A26" s="140" t="s">
        <v>591</v>
      </c>
      <c r="C26" s="205"/>
      <c r="E26" s="215">
        <f t="shared" si="4"/>
        <v>0</v>
      </c>
      <c r="F26" s="181"/>
      <c r="G26" s="181"/>
      <c r="H26" s="215">
        <f t="shared" si="5"/>
        <v>0</v>
      </c>
      <c r="I26" s="205"/>
      <c r="M26" s="181">
        <f t="shared" si="6"/>
        <v>0</v>
      </c>
      <c r="N26" s="211"/>
      <c r="R26" s="215">
        <f t="shared" si="7"/>
        <v>0</v>
      </c>
    </row>
    <row r="27" spans="1:20">
      <c r="A27" s="140" t="s">
        <v>58</v>
      </c>
      <c r="C27" s="205"/>
      <c r="E27" s="215">
        <f t="shared" si="4"/>
        <v>0</v>
      </c>
      <c r="F27" s="181"/>
      <c r="G27" s="181"/>
      <c r="H27" s="215">
        <f t="shared" si="5"/>
        <v>0</v>
      </c>
      <c r="I27" s="205"/>
      <c r="M27" s="181">
        <f t="shared" si="6"/>
        <v>0</v>
      </c>
      <c r="N27" s="211"/>
      <c r="R27" s="215">
        <f t="shared" si="7"/>
        <v>0</v>
      </c>
    </row>
    <row r="28" spans="1:20">
      <c r="C28" s="205"/>
      <c r="E28" s="215"/>
      <c r="F28" s="181"/>
      <c r="G28" s="181"/>
      <c r="H28" s="181"/>
      <c r="I28" s="205"/>
      <c r="M28" s="181"/>
      <c r="N28" s="211"/>
      <c r="R28" s="215"/>
    </row>
    <row r="29" spans="1:20" s="214" customFormat="1">
      <c r="A29" s="219" t="s">
        <v>109</v>
      </c>
      <c r="B29" s="219"/>
      <c r="C29" s="220"/>
      <c r="D29" s="221"/>
      <c r="E29" s="222">
        <f>SUM(E17:E28)</f>
        <v>0</v>
      </c>
      <c r="F29" s="208"/>
      <c r="G29" s="208"/>
      <c r="H29" s="222">
        <f>SUM(H17:H28)</f>
        <v>0</v>
      </c>
      <c r="I29" s="220"/>
      <c r="J29" s="223"/>
      <c r="K29" s="224"/>
      <c r="L29" s="223"/>
      <c r="M29" s="222">
        <f>SUM(M17:M28)</f>
        <v>0</v>
      </c>
      <c r="N29" s="225"/>
      <c r="O29" s="226"/>
      <c r="P29" s="224"/>
      <c r="Q29" s="223"/>
      <c r="R29" s="222">
        <f>SUM(R17:R28)</f>
        <v>0</v>
      </c>
      <c r="S29" s="227"/>
      <c r="T29" s="227"/>
    </row>
    <row r="30" spans="1:20">
      <c r="C30" s="205"/>
      <c r="E30" s="207"/>
      <c r="I30" s="205"/>
      <c r="N30" s="211"/>
      <c r="R30" s="207"/>
    </row>
    <row r="31" spans="1:20">
      <c r="A31" s="214" t="s">
        <v>1108</v>
      </c>
      <c r="B31" s="214"/>
      <c r="C31" s="205"/>
      <c r="D31" s="206"/>
      <c r="E31" s="207"/>
      <c r="F31" s="208"/>
      <c r="G31" s="208"/>
      <c r="H31" s="208"/>
      <c r="I31" s="205"/>
      <c r="J31" s="209"/>
      <c r="K31" s="210"/>
      <c r="L31" s="209"/>
      <c r="M31" s="208"/>
      <c r="N31" s="211"/>
      <c r="O31" s="212"/>
      <c r="P31" s="210"/>
      <c r="Q31" s="209"/>
      <c r="R31" s="207"/>
    </row>
    <row r="32" spans="1:20">
      <c r="A32" s="140" t="s">
        <v>567</v>
      </c>
      <c r="C32" s="205"/>
      <c r="D32" s="206"/>
      <c r="E32" s="215">
        <f t="shared" ref="E32:E41" si="8">C32*D32</f>
        <v>0</v>
      </c>
      <c r="F32" s="181"/>
      <c r="G32" s="181"/>
      <c r="H32" s="215">
        <f t="shared" ref="H32:H41" si="9">F32*G32</f>
        <v>0</v>
      </c>
      <c r="I32" s="205"/>
      <c r="M32" s="181">
        <f t="shared" ref="M32:M41" si="10">I32*J32+K32*L32</f>
        <v>0</v>
      </c>
      <c r="N32" s="211"/>
      <c r="R32" s="215">
        <f t="shared" ref="R32:R41" si="11">N32*O32+P32*Q32</f>
        <v>0</v>
      </c>
    </row>
    <row r="33" spans="1:20">
      <c r="A33" s="140" t="s">
        <v>649</v>
      </c>
      <c r="C33" s="205"/>
      <c r="E33" s="215">
        <f t="shared" si="8"/>
        <v>0</v>
      </c>
      <c r="F33" s="181"/>
      <c r="G33" s="181"/>
      <c r="H33" s="215">
        <f t="shared" si="9"/>
        <v>0</v>
      </c>
      <c r="I33" s="205"/>
      <c r="M33" s="181">
        <f t="shared" si="10"/>
        <v>0</v>
      </c>
      <c r="N33" s="211"/>
      <c r="R33" s="215">
        <f t="shared" si="11"/>
        <v>0</v>
      </c>
    </row>
    <row r="34" spans="1:20">
      <c r="A34" s="140" t="s">
        <v>157</v>
      </c>
      <c r="C34" s="205"/>
      <c r="E34" s="215">
        <f t="shared" si="8"/>
        <v>0</v>
      </c>
      <c r="F34" s="181"/>
      <c r="G34" s="181"/>
      <c r="H34" s="215">
        <f t="shared" si="9"/>
        <v>0</v>
      </c>
      <c r="I34" s="205"/>
      <c r="M34" s="181">
        <f t="shared" si="10"/>
        <v>0</v>
      </c>
      <c r="N34" s="211"/>
      <c r="R34" s="215">
        <f t="shared" si="11"/>
        <v>0</v>
      </c>
    </row>
    <row r="35" spans="1:20">
      <c r="A35" s="140" t="s">
        <v>568</v>
      </c>
      <c r="C35" s="205"/>
      <c r="E35" s="215">
        <f t="shared" si="8"/>
        <v>0</v>
      </c>
      <c r="F35" s="181"/>
      <c r="G35" s="181"/>
      <c r="H35" s="215">
        <f t="shared" si="9"/>
        <v>0</v>
      </c>
      <c r="I35" s="205"/>
      <c r="M35" s="181">
        <f t="shared" si="10"/>
        <v>0</v>
      </c>
      <c r="N35" s="211"/>
      <c r="R35" s="215">
        <f t="shared" si="11"/>
        <v>0</v>
      </c>
    </row>
    <row r="36" spans="1:20">
      <c r="A36" s="140" t="s">
        <v>560</v>
      </c>
      <c r="C36" s="205"/>
      <c r="E36" s="215">
        <f t="shared" si="8"/>
        <v>0</v>
      </c>
      <c r="F36" s="181"/>
      <c r="G36" s="181"/>
      <c r="H36" s="215">
        <f t="shared" si="9"/>
        <v>0</v>
      </c>
      <c r="I36" s="205"/>
      <c r="M36" s="181">
        <f t="shared" si="10"/>
        <v>0</v>
      </c>
      <c r="N36" s="211"/>
      <c r="R36" s="215">
        <f t="shared" si="11"/>
        <v>0</v>
      </c>
    </row>
    <row r="37" spans="1:20">
      <c r="A37" s="140" t="s">
        <v>589</v>
      </c>
      <c r="C37" s="205"/>
      <c r="E37" s="215">
        <f t="shared" si="8"/>
        <v>0</v>
      </c>
      <c r="F37" s="181"/>
      <c r="G37" s="181"/>
      <c r="H37" s="215">
        <f t="shared" si="9"/>
        <v>0</v>
      </c>
      <c r="I37" s="205"/>
      <c r="M37" s="181">
        <f t="shared" si="10"/>
        <v>0</v>
      </c>
      <c r="N37" s="211"/>
      <c r="R37" s="215">
        <f t="shared" si="11"/>
        <v>0</v>
      </c>
    </row>
    <row r="38" spans="1:20">
      <c r="A38" s="140" t="s">
        <v>569</v>
      </c>
      <c r="C38" s="205"/>
      <c r="E38" s="215">
        <f t="shared" si="8"/>
        <v>0</v>
      </c>
      <c r="F38" s="181"/>
      <c r="G38" s="181"/>
      <c r="H38" s="215">
        <f t="shared" si="9"/>
        <v>0</v>
      </c>
      <c r="I38" s="205"/>
      <c r="M38" s="181">
        <f t="shared" si="10"/>
        <v>0</v>
      </c>
      <c r="N38" s="211"/>
      <c r="R38" s="215">
        <f t="shared" si="11"/>
        <v>0</v>
      </c>
    </row>
    <row r="39" spans="1:20">
      <c r="A39" s="140" t="s">
        <v>570</v>
      </c>
      <c r="C39" s="205"/>
      <c r="E39" s="215">
        <f t="shared" si="8"/>
        <v>0</v>
      </c>
      <c r="F39" s="181"/>
      <c r="G39" s="181"/>
      <c r="H39" s="215">
        <f t="shared" si="9"/>
        <v>0</v>
      </c>
      <c r="I39" s="205"/>
      <c r="M39" s="181">
        <f t="shared" si="10"/>
        <v>0</v>
      </c>
      <c r="N39" s="211"/>
      <c r="R39" s="215">
        <f t="shared" si="11"/>
        <v>0</v>
      </c>
    </row>
    <row r="40" spans="1:20">
      <c r="A40" s="140" t="s">
        <v>591</v>
      </c>
      <c r="C40" s="205"/>
      <c r="E40" s="215">
        <f t="shared" si="8"/>
        <v>0</v>
      </c>
      <c r="F40" s="181"/>
      <c r="G40" s="181"/>
      <c r="H40" s="215">
        <f t="shared" si="9"/>
        <v>0</v>
      </c>
      <c r="I40" s="205"/>
      <c r="M40" s="181">
        <f t="shared" si="10"/>
        <v>0</v>
      </c>
      <c r="N40" s="211"/>
      <c r="R40" s="215">
        <f t="shared" si="11"/>
        <v>0</v>
      </c>
    </row>
    <row r="41" spans="1:20">
      <c r="A41" s="140" t="s">
        <v>58</v>
      </c>
      <c r="C41" s="205"/>
      <c r="E41" s="215">
        <f t="shared" si="8"/>
        <v>0</v>
      </c>
      <c r="F41" s="181"/>
      <c r="G41" s="181"/>
      <c r="H41" s="215">
        <f t="shared" si="9"/>
        <v>0</v>
      </c>
      <c r="I41" s="205"/>
      <c r="M41" s="181">
        <f t="shared" si="10"/>
        <v>0</v>
      </c>
      <c r="N41" s="211"/>
      <c r="R41" s="215">
        <f t="shared" si="11"/>
        <v>0</v>
      </c>
    </row>
    <row r="42" spans="1:20">
      <c r="C42" s="205"/>
      <c r="E42" s="215"/>
      <c r="F42" s="181"/>
      <c r="G42" s="181"/>
      <c r="H42" s="181"/>
      <c r="I42" s="205"/>
      <c r="M42" s="181"/>
      <c r="N42" s="211"/>
      <c r="R42" s="215"/>
    </row>
    <row r="43" spans="1:20" s="214" customFormat="1">
      <c r="A43" s="219" t="s">
        <v>109</v>
      </c>
      <c r="B43" s="219"/>
      <c r="C43" s="220"/>
      <c r="D43" s="221"/>
      <c r="E43" s="222">
        <f>SUM(E31:E42)</f>
        <v>0</v>
      </c>
      <c r="F43" s="208"/>
      <c r="G43" s="208"/>
      <c r="H43" s="222">
        <f>SUM(H31:H42)</f>
        <v>0</v>
      </c>
      <c r="I43" s="220"/>
      <c r="J43" s="223"/>
      <c r="K43" s="224"/>
      <c r="L43" s="223"/>
      <c r="M43" s="222">
        <f>SUM(M31:M42)</f>
        <v>0</v>
      </c>
      <c r="N43" s="225"/>
      <c r="O43" s="226"/>
      <c r="P43" s="224"/>
      <c r="Q43" s="223"/>
      <c r="R43" s="222">
        <f>SUM(R31:R42)</f>
        <v>0</v>
      </c>
      <c r="S43" s="227"/>
      <c r="T43" s="227"/>
    </row>
    <row r="44" spans="1:20">
      <c r="C44" s="205"/>
      <c r="E44" s="215"/>
      <c r="F44" s="181"/>
      <c r="G44" s="181"/>
      <c r="H44" s="181"/>
      <c r="I44" s="205"/>
      <c r="M44" s="181"/>
      <c r="N44" s="211"/>
      <c r="R44" s="215"/>
    </row>
    <row r="45" spans="1:20">
      <c r="A45" s="214" t="s">
        <v>1109</v>
      </c>
      <c r="B45" s="214"/>
      <c r="C45" s="205"/>
      <c r="D45" s="206"/>
      <c r="E45" s="207"/>
      <c r="F45" s="208"/>
      <c r="G45" s="208"/>
      <c r="H45" s="208"/>
      <c r="I45" s="205"/>
      <c r="J45" s="209"/>
      <c r="K45" s="210"/>
      <c r="L45" s="209"/>
      <c r="M45" s="208"/>
      <c r="N45" s="211"/>
      <c r="O45" s="212"/>
      <c r="P45" s="210"/>
      <c r="Q45" s="209"/>
      <c r="R45" s="207"/>
    </row>
    <row r="46" spans="1:20">
      <c r="A46" s="140" t="s">
        <v>567</v>
      </c>
      <c r="C46" s="205"/>
      <c r="D46" s="206"/>
      <c r="E46" s="215">
        <f t="shared" ref="E46:E55" si="12">C46*D46</f>
        <v>0</v>
      </c>
      <c r="F46" s="181"/>
      <c r="G46" s="181"/>
      <c r="H46" s="215">
        <f t="shared" ref="H46:H55" si="13">F46*G46</f>
        <v>0</v>
      </c>
      <c r="I46" s="205"/>
      <c r="M46" s="181">
        <f t="shared" ref="M46:M55" si="14">I46*J46+K46*L46</f>
        <v>0</v>
      </c>
      <c r="N46" s="211"/>
      <c r="R46" s="215">
        <f t="shared" ref="R46:R55" si="15">N46*O46+P46*Q46</f>
        <v>0</v>
      </c>
    </row>
    <row r="47" spans="1:20">
      <c r="A47" s="140" t="s">
        <v>649</v>
      </c>
      <c r="C47" s="205"/>
      <c r="E47" s="215">
        <f t="shared" si="12"/>
        <v>0</v>
      </c>
      <c r="F47" s="181"/>
      <c r="G47" s="181"/>
      <c r="H47" s="215">
        <f t="shared" si="13"/>
        <v>0</v>
      </c>
      <c r="I47" s="205"/>
      <c r="M47" s="181">
        <f t="shared" si="14"/>
        <v>0</v>
      </c>
      <c r="N47" s="211"/>
      <c r="R47" s="215">
        <f t="shared" si="15"/>
        <v>0</v>
      </c>
    </row>
    <row r="48" spans="1:20">
      <c r="A48" s="140" t="s">
        <v>157</v>
      </c>
      <c r="C48" s="205"/>
      <c r="E48" s="215">
        <f t="shared" si="12"/>
        <v>0</v>
      </c>
      <c r="F48" s="181"/>
      <c r="G48" s="181"/>
      <c r="H48" s="215">
        <f t="shared" si="13"/>
        <v>0</v>
      </c>
      <c r="I48" s="205"/>
      <c r="M48" s="181">
        <f t="shared" si="14"/>
        <v>0</v>
      </c>
      <c r="N48" s="211"/>
      <c r="R48" s="215">
        <f t="shared" si="15"/>
        <v>0</v>
      </c>
    </row>
    <row r="49" spans="1:20">
      <c r="A49" s="140" t="s">
        <v>568</v>
      </c>
      <c r="C49" s="205"/>
      <c r="E49" s="215">
        <f t="shared" si="12"/>
        <v>0</v>
      </c>
      <c r="F49" s="181"/>
      <c r="G49" s="181"/>
      <c r="H49" s="215">
        <f t="shared" si="13"/>
        <v>0</v>
      </c>
      <c r="I49" s="205"/>
      <c r="M49" s="181">
        <f t="shared" si="14"/>
        <v>0</v>
      </c>
      <c r="N49" s="211"/>
      <c r="R49" s="215">
        <f t="shared" si="15"/>
        <v>0</v>
      </c>
    </row>
    <row r="50" spans="1:20">
      <c r="A50" s="140" t="s">
        <v>560</v>
      </c>
      <c r="C50" s="205"/>
      <c r="E50" s="215">
        <f t="shared" si="12"/>
        <v>0</v>
      </c>
      <c r="F50" s="181"/>
      <c r="G50" s="181"/>
      <c r="H50" s="215">
        <f t="shared" si="13"/>
        <v>0</v>
      </c>
      <c r="I50" s="205"/>
      <c r="M50" s="181">
        <f t="shared" si="14"/>
        <v>0</v>
      </c>
      <c r="N50" s="211"/>
      <c r="R50" s="215">
        <f t="shared" si="15"/>
        <v>0</v>
      </c>
    </row>
    <row r="51" spans="1:20">
      <c r="A51" s="140" t="s">
        <v>589</v>
      </c>
      <c r="C51" s="205"/>
      <c r="E51" s="215">
        <f t="shared" si="12"/>
        <v>0</v>
      </c>
      <c r="F51" s="181"/>
      <c r="G51" s="181"/>
      <c r="H51" s="215">
        <f t="shared" si="13"/>
        <v>0</v>
      </c>
      <c r="I51" s="205"/>
      <c r="M51" s="181">
        <f t="shared" si="14"/>
        <v>0</v>
      </c>
      <c r="N51" s="211"/>
      <c r="R51" s="215">
        <f t="shared" si="15"/>
        <v>0</v>
      </c>
    </row>
    <row r="52" spans="1:20">
      <c r="A52" s="140" t="s">
        <v>569</v>
      </c>
      <c r="C52" s="205"/>
      <c r="E52" s="215">
        <f t="shared" si="12"/>
        <v>0</v>
      </c>
      <c r="F52" s="181"/>
      <c r="G52" s="181"/>
      <c r="H52" s="215">
        <f t="shared" si="13"/>
        <v>0</v>
      </c>
      <c r="I52" s="205"/>
      <c r="M52" s="181">
        <f t="shared" si="14"/>
        <v>0</v>
      </c>
      <c r="N52" s="211"/>
      <c r="R52" s="215">
        <f t="shared" si="15"/>
        <v>0</v>
      </c>
    </row>
    <row r="53" spans="1:20">
      <c r="A53" s="140" t="s">
        <v>570</v>
      </c>
      <c r="C53" s="205"/>
      <c r="E53" s="215">
        <f t="shared" si="12"/>
        <v>0</v>
      </c>
      <c r="F53" s="181"/>
      <c r="G53" s="181"/>
      <c r="H53" s="215">
        <f t="shared" si="13"/>
        <v>0</v>
      </c>
      <c r="I53" s="205"/>
      <c r="M53" s="181">
        <f t="shared" si="14"/>
        <v>0</v>
      </c>
      <c r="N53" s="211"/>
      <c r="R53" s="215">
        <f t="shared" si="15"/>
        <v>0</v>
      </c>
    </row>
    <row r="54" spans="1:20">
      <c r="A54" s="140" t="s">
        <v>591</v>
      </c>
      <c r="C54" s="205"/>
      <c r="E54" s="215">
        <f t="shared" si="12"/>
        <v>0</v>
      </c>
      <c r="F54" s="181"/>
      <c r="G54" s="181"/>
      <c r="H54" s="215">
        <f t="shared" si="13"/>
        <v>0</v>
      </c>
      <c r="I54" s="205"/>
      <c r="M54" s="181">
        <f t="shared" si="14"/>
        <v>0</v>
      </c>
      <c r="N54" s="211"/>
      <c r="R54" s="215">
        <f t="shared" si="15"/>
        <v>0</v>
      </c>
    </row>
    <row r="55" spans="1:20">
      <c r="A55" s="140" t="s">
        <v>58</v>
      </c>
      <c r="C55" s="205"/>
      <c r="E55" s="215">
        <f t="shared" si="12"/>
        <v>0</v>
      </c>
      <c r="F55" s="181"/>
      <c r="G55" s="181"/>
      <c r="H55" s="215">
        <f t="shared" si="13"/>
        <v>0</v>
      </c>
      <c r="I55" s="205"/>
      <c r="M55" s="181">
        <f t="shared" si="14"/>
        <v>0</v>
      </c>
      <c r="N55" s="211"/>
      <c r="R55" s="215">
        <f t="shared" si="15"/>
        <v>0</v>
      </c>
    </row>
    <row r="56" spans="1:20">
      <c r="C56" s="205"/>
      <c r="E56" s="215"/>
      <c r="F56" s="181"/>
      <c r="G56" s="181"/>
      <c r="H56" s="181"/>
      <c r="I56" s="205"/>
      <c r="M56" s="181"/>
      <c r="N56" s="211"/>
      <c r="R56" s="215"/>
    </row>
    <row r="57" spans="1:20" s="214" customFormat="1">
      <c r="A57" s="219" t="s">
        <v>109</v>
      </c>
      <c r="B57" s="219"/>
      <c r="C57" s="220"/>
      <c r="D57" s="221"/>
      <c r="E57" s="222">
        <f>SUM(E45:E56)</f>
        <v>0</v>
      </c>
      <c r="F57" s="208"/>
      <c r="G57" s="208"/>
      <c r="H57" s="222">
        <f>SUM(H45:H56)</f>
        <v>0</v>
      </c>
      <c r="I57" s="220"/>
      <c r="J57" s="223"/>
      <c r="K57" s="224"/>
      <c r="L57" s="223"/>
      <c r="M57" s="222">
        <f>SUM(M45:M56)</f>
        <v>0</v>
      </c>
      <c r="N57" s="225"/>
      <c r="O57" s="226"/>
      <c r="P57" s="224"/>
      <c r="Q57" s="223"/>
      <c r="R57" s="222">
        <f>SUM(R45:R56)</f>
        <v>0</v>
      </c>
      <c r="S57" s="227"/>
      <c r="T57" s="227"/>
    </row>
    <row r="58" spans="1:20">
      <c r="C58" s="205"/>
      <c r="E58" s="215"/>
      <c r="F58" s="181"/>
      <c r="G58" s="181"/>
      <c r="H58" s="181"/>
      <c r="I58" s="205"/>
      <c r="M58" s="181"/>
      <c r="N58" s="211"/>
      <c r="R58" s="215"/>
    </row>
    <row r="59" spans="1:20">
      <c r="A59" s="214" t="s">
        <v>1110</v>
      </c>
      <c r="B59" s="214"/>
      <c r="C59" s="205"/>
      <c r="E59" s="215"/>
      <c r="F59" s="181"/>
      <c r="G59" s="181"/>
      <c r="H59" s="181"/>
      <c r="I59" s="205"/>
      <c r="M59" s="181"/>
      <c r="N59" s="211"/>
      <c r="R59" s="215"/>
    </row>
    <row r="60" spans="1:20">
      <c r="C60" s="205"/>
      <c r="E60" s="215">
        <f>C60*D60</f>
        <v>0</v>
      </c>
      <c r="F60" s="181"/>
      <c r="G60" s="181"/>
      <c r="H60" s="215">
        <f>F60*G60</f>
        <v>0</v>
      </c>
      <c r="I60" s="205"/>
      <c r="M60" s="181">
        <f>I60*J60+K60*L60</f>
        <v>0</v>
      </c>
      <c r="N60" s="211"/>
      <c r="R60" s="215">
        <f>N60*O60+P60*Q60</f>
        <v>0</v>
      </c>
    </row>
    <row r="61" spans="1:20">
      <c r="C61" s="205"/>
      <c r="E61" s="215">
        <f>C61*D61</f>
        <v>0</v>
      </c>
      <c r="F61" s="181"/>
      <c r="G61" s="181"/>
      <c r="H61" s="215">
        <f>F61*G61</f>
        <v>0</v>
      </c>
      <c r="I61" s="205"/>
      <c r="M61" s="181">
        <f>I61*J61+K61*L61</f>
        <v>0</v>
      </c>
      <c r="N61" s="211"/>
      <c r="R61" s="215">
        <f>N61*O61+P61*Q61</f>
        <v>0</v>
      </c>
    </row>
    <row r="62" spans="1:20">
      <c r="C62" s="205"/>
      <c r="E62" s="215">
        <f>C62*D62</f>
        <v>0</v>
      </c>
      <c r="F62" s="181"/>
      <c r="G62" s="181"/>
      <c r="H62" s="215">
        <f>F62*G62</f>
        <v>0</v>
      </c>
      <c r="I62" s="205"/>
      <c r="M62" s="181">
        <f>I62*J62+K62*L62</f>
        <v>0</v>
      </c>
      <c r="N62" s="211"/>
      <c r="R62" s="215">
        <f>N62*O62+P62*Q62</f>
        <v>0</v>
      </c>
    </row>
    <row r="63" spans="1:20">
      <c r="C63" s="205"/>
      <c r="E63" s="215">
        <f>C63*D63</f>
        <v>0</v>
      </c>
      <c r="F63" s="181"/>
      <c r="G63" s="181"/>
      <c r="H63" s="215">
        <f>F63*G63</f>
        <v>0</v>
      </c>
      <c r="I63" s="205"/>
      <c r="M63" s="181">
        <f>I63*J63+K63*L63</f>
        <v>0</v>
      </c>
      <c r="N63" s="211"/>
      <c r="R63" s="215">
        <f>N63*O63+P63*Q63</f>
        <v>0</v>
      </c>
    </row>
    <row r="64" spans="1:20">
      <c r="C64" s="205"/>
      <c r="E64" s="215">
        <f>C64*D64</f>
        <v>0</v>
      </c>
      <c r="F64" s="181"/>
      <c r="G64" s="181"/>
      <c r="H64" s="215">
        <f>F64*G64</f>
        <v>0</v>
      </c>
      <c r="I64" s="205"/>
      <c r="M64" s="181">
        <f>I64*J64+K64*L64</f>
        <v>0</v>
      </c>
      <c r="N64" s="211"/>
      <c r="R64" s="215">
        <f>N64*O64+P64*Q64</f>
        <v>0</v>
      </c>
    </row>
    <row r="65" spans="1:20">
      <c r="C65" s="205"/>
      <c r="E65" s="215"/>
      <c r="F65" s="181"/>
      <c r="G65" s="181"/>
      <c r="H65" s="181"/>
      <c r="I65" s="205"/>
      <c r="M65" s="181"/>
      <c r="N65" s="211"/>
      <c r="R65" s="215"/>
    </row>
    <row r="66" spans="1:20" s="214" customFormat="1">
      <c r="A66" s="219" t="s">
        <v>109</v>
      </c>
      <c r="B66" s="219"/>
      <c r="C66" s="220"/>
      <c r="D66" s="221"/>
      <c r="E66" s="222">
        <f>SUM(E60:E65)</f>
        <v>0</v>
      </c>
      <c r="F66" s="208"/>
      <c r="G66" s="208"/>
      <c r="H66" s="222">
        <f>SUM(H60:H65)</f>
        <v>0</v>
      </c>
      <c r="I66" s="220"/>
      <c r="J66" s="223"/>
      <c r="K66" s="224"/>
      <c r="L66" s="223"/>
      <c r="M66" s="222">
        <f>SUM(M60:M65)</f>
        <v>0</v>
      </c>
      <c r="N66" s="225"/>
      <c r="O66" s="226"/>
      <c r="P66" s="224"/>
      <c r="Q66" s="223"/>
      <c r="R66" s="222">
        <f>SUM(R60:R65)</f>
        <v>0</v>
      </c>
      <c r="S66" s="227"/>
      <c r="T66" s="227"/>
    </row>
    <row r="67" spans="1:20">
      <c r="C67" s="205"/>
      <c r="E67" s="207"/>
      <c r="I67" s="205"/>
      <c r="N67" s="211"/>
      <c r="R67" s="207"/>
    </row>
    <row r="68" spans="1:20" s="214" customFormat="1" ht="18" customHeight="1">
      <c r="A68" s="228" t="s">
        <v>1111</v>
      </c>
      <c r="B68" s="228"/>
      <c r="C68" s="229"/>
      <c r="D68" s="230"/>
      <c r="E68" s="231">
        <f>E15+E29+E43+E57+E66</f>
        <v>0</v>
      </c>
      <c r="F68" s="232"/>
      <c r="G68" s="232"/>
      <c r="H68" s="231">
        <f>H15+H29+H43+H57+H66</f>
        <v>0</v>
      </c>
      <c r="I68" s="229"/>
      <c r="J68" s="233"/>
      <c r="K68" s="232"/>
      <c r="L68" s="233"/>
      <c r="M68" s="231">
        <f>M15+M29+M43+M57+M66</f>
        <v>0</v>
      </c>
      <c r="N68" s="234"/>
      <c r="O68" s="235"/>
      <c r="P68" s="232"/>
      <c r="Q68" s="233"/>
      <c r="R68" s="231">
        <f>R15+R29+R43+R57+R66</f>
        <v>0</v>
      </c>
      <c r="S68" s="227"/>
      <c r="T68" s="227"/>
    </row>
  </sheetData>
  <mergeCells count="3">
    <mergeCell ref="A1:R1"/>
    <mergeCell ref="C2:E2"/>
    <mergeCell ref="I2:M2"/>
  </mergeCells>
  <phoneticPr fontId="0" type="noConversion"/>
  <printOptions gridLines="1"/>
  <pageMargins left="0.15748031496062992" right="0.15748031496062992" top="0.59055118110236227" bottom="0.47244094488188981" header="0.51181102362204722" footer="0.19685039370078741"/>
  <pageSetup paperSize="9" scale="79" fitToHeight="6" orientation="portrait"/>
  <headerFooter alignWithMargins="0">
    <oddFooter>&amp;C&amp;F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1"/>
    <pageSetUpPr fitToPage="1"/>
  </sheetPr>
  <dimension ref="A1:K93"/>
  <sheetViews>
    <sheetView workbookViewId="0">
      <selection sqref="A1:I1"/>
    </sheetView>
  </sheetViews>
  <sheetFormatPr defaultColWidth="11.453125" defaultRowHeight="12.5"/>
  <cols>
    <col min="1" max="1" width="6.26953125" customWidth="1"/>
    <col min="2" max="2" width="4.26953125" customWidth="1"/>
    <col min="3" max="3" width="3.1796875" customWidth="1"/>
    <col min="4" max="4" width="24.7265625" customWidth="1"/>
    <col min="5" max="5" width="8.7265625" customWidth="1"/>
    <col min="6" max="6" width="4.54296875" bestFit="1" customWidth="1"/>
    <col min="7" max="7" width="8.26953125" customWidth="1"/>
    <col min="8" max="8" width="8.7265625" customWidth="1"/>
    <col min="9" max="9" width="12.7265625" customWidth="1"/>
    <col min="10" max="10" width="4.453125" customWidth="1"/>
    <col min="11" max="11" width="42.54296875" customWidth="1"/>
  </cols>
  <sheetData>
    <row r="1" spans="1:11" ht="15.5">
      <c r="A1" s="1154" t="s">
        <v>356</v>
      </c>
      <c r="B1" s="1154"/>
      <c r="C1" s="1154"/>
      <c r="D1" s="1154"/>
      <c r="E1" s="1154"/>
      <c r="F1" s="1154"/>
      <c r="G1" s="1154"/>
      <c r="H1" s="1154"/>
      <c r="I1" s="1154"/>
      <c r="J1" s="175"/>
      <c r="K1" s="107"/>
    </row>
    <row r="2" spans="1:11" ht="23">
      <c r="A2" s="39"/>
      <c r="B2" s="39" t="s">
        <v>1271</v>
      </c>
      <c r="C2" s="39"/>
      <c r="D2" s="39"/>
      <c r="E2" s="45" t="s">
        <v>640</v>
      </c>
      <c r="F2" s="45"/>
      <c r="G2" s="45" t="s">
        <v>1150</v>
      </c>
      <c r="H2" s="46" t="s">
        <v>387</v>
      </c>
      <c r="I2" s="46" t="s">
        <v>141</v>
      </c>
      <c r="J2" s="176"/>
      <c r="K2" s="177" t="s">
        <v>194</v>
      </c>
    </row>
    <row r="3" spans="1:11">
      <c r="A3" s="39"/>
      <c r="B3" s="39"/>
      <c r="C3" s="39"/>
      <c r="D3" s="39"/>
      <c r="E3" s="89"/>
      <c r="F3" s="89"/>
      <c r="G3" s="89"/>
      <c r="H3" s="90"/>
      <c r="I3" s="90"/>
      <c r="J3" s="90"/>
      <c r="K3" s="107"/>
    </row>
    <row r="4" spans="1:11">
      <c r="A4" s="2"/>
      <c r="B4" s="2" t="s">
        <v>195</v>
      </c>
      <c r="C4" s="2"/>
      <c r="D4" s="10"/>
      <c r="E4" s="10"/>
      <c r="F4" s="10"/>
      <c r="G4" s="10"/>
      <c r="H4" s="31"/>
      <c r="I4" s="31"/>
      <c r="J4" s="31"/>
      <c r="K4" s="107"/>
    </row>
    <row r="5" spans="1:11">
      <c r="A5" s="2"/>
      <c r="B5" s="2"/>
      <c r="C5" s="2"/>
      <c r="D5" s="10" t="s">
        <v>1143</v>
      </c>
      <c r="E5" s="10"/>
      <c r="F5" s="10" t="s">
        <v>13</v>
      </c>
      <c r="G5" s="10"/>
      <c r="H5" s="31">
        <f>E5*G5</f>
        <v>0</v>
      </c>
      <c r="I5" s="31"/>
      <c r="J5" s="31"/>
      <c r="K5" s="107"/>
    </row>
    <row r="6" spans="1:11">
      <c r="A6" s="2"/>
      <c r="B6" s="2"/>
      <c r="C6" s="2"/>
      <c r="D6" s="10" t="s">
        <v>543</v>
      </c>
      <c r="E6" s="10"/>
      <c r="F6" s="10" t="s">
        <v>13</v>
      </c>
      <c r="G6" s="10"/>
      <c r="H6" s="31">
        <f>E6*G6</f>
        <v>0</v>
      </c>
      <c r="I6" s="31"/>
      <c r="J6" s="31"/>
      <c r="K6" s="107"/>
    </row>
    <row r="7" spans="1:11">
      <c r="A7" s="2"/>
      <c r="B7" s="2"/>
      <c r="C7" s="2"/>
      <c r="D7" s="10" t="s">
        <v>544</v>
      </c>
      <c r="E7" s="10"/>
      <c r="F7" s="10" t="s">
        <v>13</v>
      </c>
      <c r="G7" s="10"/>
      <c r="H7" s="31">
        <f>E7*G7</f>
        <v>0</v>
      </c>
      <c r="I7" s="31"/>
      <c r="J7" s="31"/>
      <c r="K7" s="107"/>
    </row>
    <row r="8" spans="1:11">
      <c r="A8" s="2"/>
      <c r="B8" s="2"/>
      <c r="C8" s="2"/>
      <c r="D8" s="28" t="s">
        <v>292</v>
      </c>
      <c r="E8" s="10"/>
      <c r="F8" s="10"/>
      <c r="G8" s="10"/>
      <c r="H8" s="32"/>
      <c r="I8" s="31"/>
      <c r="J8" s="31"/>
      <c r="K8" s="107"/>
    </row>
    <row r="9" spans="1:11">
      <c r="A9" s="2"/>
      <c r="B9" s="2"/>
      <c r="C9" s="2"/>
      <c r="D9" s="40" t="s">
        <v>387</v>
      </c>
      <c r="E9" s="10"/>
      <c r="F9" s="10"/>
      <c r="G9" s="10"/>
      <c r="H9" s="145">
        <f>SUM(H5:H8)</f>
        <v>0</v>
      </c>
      <c r="I9" s="31">
        <f>H9</f>
        <v>0</v>
      </c>
      <c r="J9" s="31"/>
      <c r="K9" s="107"/>
    </row>
    <row r="10" spans="1:11">
      <c r="A10" s="2"/>
      <c r="B10" s="2" t="s">
        <v>436</v>
      </c>
      <c r="C10" s="2"/>
      <c r="D10" s="10"/>
      <c r="E10" s="10"/>
      <c r="F10" s="10"/>
      <c r="G10" s="10"/>
      <c r="H10" s="31"/>
      <c r="I10" s="31"/>
      <c r="J10" s="10"/>
      <c r="K10" s="107"/>
    </row>
    <row r="11" spans="1:11">
      <c r="A11" s="2"/>
      <c r="B11" s="2"/>
      <c r="C11" s="2" t="s">
        <v>512</v>
      </c>
      <c r="D11" s="10"/>
      <c r="E11" s="10"/>
      <c r="F11" s="10"/>
      <c r="G11" s="10"/>
      <c r="H11" s="31"/>
      <c r="I11" s="31"/>
      <c r="J11" s="10"/>
      <c r="K11" s="107"/>
    </row>
    <row r="12" spans="1:11">
      <c r="A12" s="2"/>
      <c r="B12" s="2"/>
      <c r="C12" s="2"/>
      <c r="D12" s="10" t="s">
        <v>437</v>
      </c>
      <c r="E12" s="10" t="s">
        <v>438</v>
      </c>
      <c r="F12" s="10"/>
      <c r="G12" s="10"/>
      <c r="H12" s="31"/>
      <c r="I12" s="31"/>
      <c r="J12" s="10"/>
      <c r="K12" s="472" t="s">
        <v>534</v>
      </c>
    </row>
    <row r="13" spans="1:11">
      <c r="A13" s="2"/>
      <c r="B13" s="2"/>
      <c r="C13" s="2"/>
      <c r="D13" s="10" t="s">
        <v>814</v>
      </c>
      <c r="E13" s="10"/>
      <c r="F13" s="10" t="s">
        <v>519</v>
      </c>
      <c r="G13" s="10"/>
      <c r="H13" s="31">
        <f t="shared" ref="H13:H31" si="0">E13*G13</f>
        <v>0</v>
      </c>
      <c r="I13" s="31"/>
      <c r="J13" s="10"/>
      <c r="K13" s="473" t="s">
        <v>384</v>
      </c>
    </row>
    <row r="14" spans="1:11">
      <c r="A14" s="2"/>
      <c r="B14" s="2"/>
      <c r="C14" s="2"/>
      <c r="D14" s="10" t="s">
        <v>661</v>
      </c>
      <c r="E14" s="10"/>
      <c r="F14" s="10" t="s">
        <v>519</v>
      </c>
      <c r="G14" s="10"/>
      <c r="H14" s="31">
        <f t="shared" si="0"/>
        <v>0</v>
      </c>
      <c r="I14" s="31"/>
      <c r="J14" s="10"/>
      <c r="K14" s="473" t="s">
        <v>385</v>
      </c>
    </row>
    <row r="15" spans="1:11">
      <c r="A15" s="2"/>
      <c r="B15" s="2"/>
      <c r="C15" s="2"/>
      <c r="D15" s="10" t="s">
        <v>662</v>
      </c>
      <c r="E15" s="10"/>
      <c r="F15" s="10" t="s">
        <v>519</v>
      </c>
      <c r="G15" s="10"/>
      <c r="H15" s="31">
        <f t="shared" si="0"/>
        <v>0</v>
      </c>
      <c r="I15" s="31"/>
      <c r="J15" s="10"/>
      <c r="K15" s="473" t="s">
        <v>386</v>
      </c>
    </row>
    <row r="16" spans="1:11">
      <c r="A16" s="2"/>
      <c r="B16" s="2"/>
      <c r="C16" s="2"/>
      <c r="D16" s="10" t="s">
        <v>377</v>
      </c>
      <c r="E16" s="10"/>
      <c r="F16" s="10" t="s">
        <v>519</v>
      </c>
      <c r="G16" s="10"/>
      <c r="H16" s="31">
        <f t="shared" si="0"/>
        <v>0</v>
      </c>
      <c r="I16" s="31"/>
      <c r="J16" s="10"/>
      <c r="K16" s="473" t="s">
        <v>169</v>
      </c>
    </row>
    <row r="17" spans="1:11">
      <c r="A17" s="2"/>
      <c r="B17" s="2"/>
      <c r="C17" s="2"/>
      <c r="D17" s="10" t="s">
        <v>513</v>
      </c>
      <c r="E17" s="10"/>
      <c r="F17" s="10" t="s">
        <v>519</v>
      </c>
      <c r="G17" s="10"/>
      <c r="H17" s="31">
        <f t="shared" si="0"/>
        <v>0</v>
      </c>
      <c r="I17" s="31"/>
      <c r="J17" s="10"/>
      <c r="K17" s="473" t="s">
        <v>170</v>
      </c>
    </row>
    <row r="18" spans="1:11">
      <c r="A18" s="2"/>
      <c r="B18" s="2"/>
      <c r="C18" s="2"/>
      <c r="D18" s="10" t="s">
        <v>514</v>
      </c>
      <c r="E18" s="10"/>
      <c r="F18" s="10" t="s">
        <v>519</v>
      </c>
      <c r="G18" s="10"/>
      <c r="H18" s="31">
        <f t="shared" si="0"/>
        <v>0</v>
      </c>
      <c r="I18" s="31"/>
      <c r="J18" s="10"/>
      <c r="K18" s="473" t="s">
        <v>150</v>
      </c>
    </row>
    <row r="19" spans="1:11">
      <c r="A19" s="2"/>
      <c r="B19" s="2"/>
      <c r="C19" s="2"/>
      <c r="D19" s="10" t="s">
        <v>206</v>
      </c>
      <c r="E19" s="10"/>
      <c r="F19" s="10" t="s">
        <v>519</v>
      </c>
      <c r="G19" s="10"/>
      <c r="H19" s="31">
        <f t="shared" si="0"/>
        <v>0</v>
      </c>
      <c r="I19" s="31"/>
      <c r="J19" s="10"/>
      <c r="K19" s="473" t="s">
        <v>151</v>
      </c>
    </row>
    <row r="20" spans="1:11">
      <c r="A20" s="2"/>
      <c r="B20" s="2"/>
      <c r="C20" s="2"/>
      <c r="D20" s="10" t="s">
        <v>207</v>
      </c>
      <c r="E20" s="10"/>
      <c r="F20" s="10" t="s">
        <v>519</v>
      </c>
      <c r="G20" s="10"/>
      <c r="H20" s="31">
        <f t="shared" si="0"/>
        <v>0</v>
      </c>
      <c r="I20" s="31"/>
      <c r="J20" s="10"/>
      <c r="K20" s="473" t="s">
        <v>1274</v>
      </c>
    </row>
    <row r="21" spans="1:11">
      <c r="A21" s="2"/>
      <c r="B21" s="2"/>
      <c r="C21" s="2"/>
      <c r="D21" s="10" t="s">
        <v>648</v>
      </c>
      <c r="E21" s="10"/>
      <c r="F21" s="10" t="s">
        <v>519</v>
      </c>
      <c r="G21" s="10"/>
      <c r="H21" s="31">
        <f t="shared" si="0"/>
        <v>0</v>
      </c>
      <c r="I21" s="31"/>
      <c r="J21" s="10"/>
      <c r="K21" s="474" t="s">
        <v>713</v>
      </c>
    </row>
    <row r="22" spans="1:11">
      <c r="A22" s="2"/>
      <c r="B22" s="2"/>
      <c r="C22" s="2"/>
      <c r="D22" s="10" t="s">
        <v>154</v>
      </c>
      <c r="E22" s="10"/>
      <c r="F22" s="10" t="s">
        <v>14</v>
      </c>
      <c r="G22" s="10"/>
      <c r="H22" s="31">
        <f t="shared" si="0"/>
        <v>0</v>
      </c>
      <c r="I22" s="31"/>
      <c r="J22" s="10"/>
      <c r="K22" s="250"/>
    </row>
    <row r="23" spans="1:11">
      <c r="A23" s="2"/>
      <c r="B23" s="2"/>
      <c r="C23" s="2"/>
      <c r="D23" s="10" t="s">
        <v>208</v>
      </c>
      <c r="E23" s="10"/>
      <c r="F23" s="10" t="s">
        <v>14</v>
      </c>
      <c r="G23" s="10"/>
      <c r="H23" s="31">
        <f t="shared" si="0"/>
        <v>0</v>
      </c>
      <c r="I23" s="31"/>
      <c r="J23" s="10"/>
      <c r="K23" s="107"/>
    </row>
    <row r="24" spans="1:11">
      <c r="A24" s="2"/>
      <c r="B24" s="2"/>
      <c r="C24" s="2"/>
      <c r="D24" s="40" t="s">
        <v>387</v>
      </c>
      <c r="E24" s="10"/>
      <c r="F24" s="10"/>
      <c r="G24" s="10"/>
      <c r="H24" s="145">
        <f>SUM(H13:H23)</f>
        <v>0</v>
      </c>
      <c r="I24" s="31">
        <f>H24</f>
        <v>0</v>
      </c>
      <c r="J24" s="10"/>
      <c r="K24" s="107"/>
    </row>
    <row r="25" spans="1:11">
      <c r="A25" s="2"/>
      <c r="B25" s="2"/>
      <c r="C25" s="2" t="s">
        <v>506</v>
      </c>
      <c r="D25" s="10"/>
      <c r="E25" s="10"/>
      <c r="F25" s="10"/>
      <c r="G25" s="10"/>
      <c r="H25" s="31"/>
      <c r="I25" s="31"/>
      <c r="J25" s="10"/>
      <c r="K25" s="107"/>
    </row>
    <row r="26" spans="1:11">
      <c r="A26" s="2"/>
      <c r="B26" s="2"/>
      <c r="C26" s="2"/>
      <c r="D26" s="10" t="s">
        <v>507</v>
      </c>
      <c r="E26" s="10"/>
      <c r="F26" s="10" t="s">
        <v>519</v>
      </c>
      <c r="G26" s="10"/>
      <c r="H26" s="31">
        <f t="shared" si="0"/>
        <v>0</v>
      </c>
      <c r="I26" s="31"/>
      <c r="J26" s="10"/>
      <c r="K26" s="107"/>
    </row>
    <row r="27" spans="1:11">
      <c r="A27" s="2"/>
      <c r="B27" s="2"/>
      <c r="C27" s="2"/>
      <c r="D27" s="10" t="s">
        <v>212</v>
      </c>
      <c r="E27" s="10"/>
      <c r="F27" s="10" t="s">
        <v>519</v>
      </c>
      <c r="G27" s="10"/>
      <c r="H27" s="31">
        <f t="shared" si="0"/>
        <v>0</v>
      </c>
      <c r="I27" s="31"/>
      <c r="J27" s="10"/>
      <c r="K27" s="107" t="s">
        <v>213</v>
      </c>
    </row>
    <row r="28" spans="1:11">
      <c r="A28" s="2"/>
      <c r="B28" s="2"/>
      <c r="C28" s="2"/>
      <c r="D28" s="10" t="s">
        <v>378</v>
      </c>
      <c r="E28" s="10"/>
      <c r="F28" s="10" t="s">
        <v>519</v>
      </c>
      <c r="G28" s="10"/>
      <c r="H28" s="31">
        <f t="shared" si="0"/>
        <v>0</v>
      </c>
      <c r="I28" s="31"/>
      <c r="J28" s="10"/>
      <c r="K28" s="107" t="s">
        <v>666</v>
      </c>
    </row>
    <row r="29" spans="1:11">
      <c r="A29" s="2"/>
      <c r="B29" s="2"/>
      <c r="C29" s="2"/>
      <c r="D29" s="10" t="s">
        <v>667</v>
      </c>
      <c r="E29" s="10"/>
      <c r="F29" s="10" t="s">
        <v>519</v>
      </c>
      <c r="G29" s="10"/>
      <c r="H29" s="31">
        <f>E29*G29</f>
        <v>0</v>
      </c>
      <c r="I29" s="31"/>
      <c r="J29" s="10"/>
      <c r="K29" s="107" t="s">
        <v>668</v>
      </c>
    </row>
    <row r="30" spans="1:11">
      <c r="A30" s="2"/>
      <c r="B30" s="2"/>
      <c r="C30" s="2"/>
      <c r="D30" s="10" t="s">
        <v>669</v>
      </c>
      <c r="E30" s="10"/>
      <c r="F30" s="10" t="s">
        <v>519</v>
      </c>
      <c r="G30" s="10"/>
      <c r="H30" s="31">
        <f t="shared" si="0"/>
        <v>0</v>
      </c>
      <c r="I30" s="31"/>
      <c r="J30" s="10"/>
      <c r="K30" s="107"/>
    </row>
    <row r="31" spans="1:11">
      <c r="A31" s="2"/>
      <c r="B31" s="2"/>
      <c r="C31" s="2"/>
      <c r="D31" s="10" t="s">
        <v>391</v>
      </c>
      <c r="E31" s="10"/>
      <c r="F31" s="10" t="s">
        <v>14</v>
      </c>
      <c r="G31" s="10"/>
      <c r="H31" s="31">
        <f t="shared" si="0"/>
        <v>0</v>
      </c>
      <c r="I31" s="31"/>
      <c r="J31" s="10"/>
      <c r="K31" s="107"/>
    </row>
    <row r="32" spans="1:11">
      <c r="A32" s="2"/>
      <c r="B32" s="2"/>
      <c r="C32" s="2"/>
      <c r="D32" s="40" t="s">
        <v>387</v>
      </c>
      <c r="E32" s="10"/>
      <c r="F32" s="10"/>
      <c r="G32" s="10"/>
      <c r="H32" s="145">
        <f>SUM(H26:H31)</f>
        <v>0</v>
      </c>
      <c r="I32" s="31">
        <f>H32</f>
        <v>0</v>
      </c>
      <c r="J32" s="10"/>
      <c r="K32" s="107"/>
    </row>
    <row r="33" spans="1:11">
      <c r="A33" s="2"/>
      <c r="B33" s="2" t="s">
        <v>535</v>
      </c>
      <c r="C33" s="2"/>
      <c r="D33" s="10"/>
      <c r="E33" s="10"/>
      <c r="F33" s="10"/>
      <c r="G33" s="10"/>
      <c r="H33" s="31"/>
      <c r="I33" s="31"/>
      <c r="J33" s="31"/>
      <c r="K33" s="237" t="s">
        <v>289</v>
      </c>
    </row>
    <row r="34" spans="1:11">
      <c r="A34" s="2"/>
      <c r="B34" s="2"/>
      <c r="C34" s="2"/>
      <c r="D34" s="10" t="s">
        <v>99</v>
      </c>
      <c r="E34" s="10"/>
      <c r="F34" s="10"/>
      <c r="G34" s="10"/>
      <c r="H34" s="31">
        <f>E34*G34</f>
        <v>0</v>
      </c>
      <c r="I34" s="31"/>
      <c r="J34" s="31"/>
      <c r="K34" s="107"/>
    </row>
    <row r="35" spans="1:11">
      <c r="A35" s="2"/>
      <c r="B35" s="2"/>
      <c r="C35" s="2"/>
      <c r="D35" s="10" t="s">
        <v>100</v>
      </c>
      <c r="E35" s="10"/>
      <c r="F35" s="10"/>
      <c r="G35" s="10"/>
      <c r="H35" s="31">
        <f>E35*G35</f>
        <v>0</v>
      </c>
      <c r="I35" s="31"/>
      <c r="J35" s="31"/>
      <c r="K35" s="107"/>
    </row>
    <row r="36" spans="1:11">
      <c r="A36" s="2"/>
      <c r="B36" s="2"/>
      <c r="C36" s="2"/>
      <c r="D36" s="10" t="s">
        <v>1087</v>
      </c>
      <c r="E36" s="10"/>
      <c r="F36" s="10"/>
      <c r="G36" s="10"/>
      <c r="H36" s="31">
        <f>E36*G36</f>
        <v>0</v>
      </c>
      <c r="I36" s="31"/>
      <c r="J36" s="31"/>
      <c r="K36" s="107"/>
    </row>
    <row r="37" spans="1:11">
      <c r="A37" s="2"/>
      <c r="B37" s="2"/>
      <c r="C37" s="2"/>
      <c r="D37" s="10"/>
      <c r="E37" s="10"/>
      <c r="F37" s="10"/>
      <c r="G37" s="10"/>
      <c r="H37" s="31">
        <f>E37*G37</f>
        <v>0</v>
      </c>
      <c r="I37" s="31"/>
      <c r="J37" s="31"/>
      <c r="K37" s="107"/>
    </row>
    <row r="38" spans="1:11">
      <c r="A38" s="2"/>
      <c r="B38" s="2"/>
      <c r="C38" s="2"/>
      <c r="D38" s="40" t="s">
        <v>387</v>
      </c>
      <c r="E38" s="2"/>
      <c r="F38" s="2"/>
      <c r="G38" s="2"/>
      <c r="H38" s="145">
        <f>SUM(H34:H37)</f>
        <v>0</v>
      </c>
      <c r="I38" s="144">
        <f>H38</f>
        <v>0</v>
      </c>
      <c r="J38" s="144"/>
      <c r="K38" s="107"/>
    </row>
    <row r="39" spans="1:11">
      <c r="A39" s="10"/>
      <c r="B39" s="2"/>
      <c r="C39" s="10"/>
      <c r="D39" s="10"/>
      <c r="E39" s="10"/>
      <c r="F39" s="10"/>
      <c r="G39" s="10"/>
      <c r="H39" s="31"/>
      <c r="I39" s="31"/>
      <c r="J39" s="31"/>
      <c r="K39" s="107"/>
    </row>
    <row r="40" spans="1:11">
      <c r="A40" s="10"/>
      <c r="B40" s="2" t="s">
        <v>536</v>
      </c>
      <c r="C40" s="10"/>
      <c r="D40" s="10"/>
      <c r="E40" s="10"/>
      <c r="F40" s="10"/>
      <c r="G40" s="10"/>
      <c r="H40" s="31"/>
      <c r="I40" s="31"/>
      <c r="J40" s="31"/>
      <c r="K40" s="107"/>
    </row>
    <row r="41" spans="1:11">
      <c r="A41" s="10"/>
      <c r="B41" s="2"/>
      <c r="C41" s="10"/>
      <c r="D41" s="10" t="s">
        <v>537</v>
      </c>
      <c r="E41" s="10"/>
      <c r="F41" s="10"/>
      <c r="G41" s="10"/>
      <c r="H41" s="31">
        <v>0</v>
      </c>
      <c r="I41" s="31"/>
      <c r="J41" s="10"/>
      <c r="K41" s="107"/>
    </row>
    <row r="42" spans="1:11">
      <c r="A42" s="10"/>
      <c r="B42" s="2"/>
      <c r="C42" s="10"/>
      <c r="D42" s="10" t="s">
        <v>392</v>
      </c>
      <c r="E42" s="10"/>
      <c r="F42" s="10"/>
      <c r="G42" s="10"/>
      <c r="H42" s="31">
        <v>0</v>
      </c>
      <c r="I42" s="31"/>
      <c r="K42" s="107" t="s">
        <v>393</v>
      </c>
    </row>
    <row r="43" spans="1:11">
      <c r="A43" s="10"/>
      <c r="B43" s="2"/>
      <c r="C43" s="10"/>
      <c r="D43" s="10" t="s">
        <v>394</v>
      </c>
      <c r="E43" s="10"/>
      <c r="F43" s="10"/>
      <c r="G43" s="10"/>
      <c r="H43" s="31">
        <v>0</v>
      </c>
      <c r="I43" s="31"/>
      <c r="K43" s="107" t="s">
        <v>393</v>
      </c>
    </row>
    <row r="44" spans="1:11">
      <c r="A44" s="10"/>
      <c r="B44" s="2"/>
      <c r="C44" s="10"/>
      <c r="D44" s="10" t="s">
        <v>395</v>
      </c>
      <c r="E44" s="10"/>
      <c r="F44" s="10"/>
      <c r="G44" s="10"/>
      <c r="H44" s="31">
        <v>0</v>
      </c>
      <c r="I44" s="31"/>
      <c r="K44" s="107" t="s">
        <v>398</v>
      </c>
    </row>
    <row r="45" spans="1:11">
      <c r="A45" s="10"/>
      <c r="B45" s="2"/>
      <c r="C45" s="10"/>
      <c r="D45" s="10" t="s">
        <v>399</v>
      </c>
      <c r="E45" s="10"/>
      <c r="F45" s="10"/>
      <c r="G45" s="10"/>
      <c r="H45" s="31">
        <v>0</v>
      </c>
      <c r="I45" s="31"/>
      <c r="K45" s="107" t="s">
        <v>400</v>
      </c>
    </row>
    <row r="46" spans="1:11">
      <c r="A46" s="10"/>
      <c r="B46" s="2"/>
      <c r="C46" s="10"/>
      <c r="D46" s="10" t="s">
        <v>538</v>
      </c>
      <c r="E46" s="10"/>
      <c r="F46" s="10"/>
      <c r="G46" s="10"/>
      <c r="H46" s="31">
        <v>0</v>
      </c>
      <c r="I46" s="31"/>
      <c r="K46" s="107" t="s">
        <v>465</v>
      </c>
    </row>
    <row r="47" spans="1:11">
      <c r="A47" s="10"/>
      <c r="B47" s="2"/>
      <c r="C47" s="10"/>
      <c r="D47" s="10" t="s">
        <v>576</v>
      </c>
      <c r="E47" s="10"/>
      <c r="F47" s="10"/>
      <c r="G47" s="10"/>
      <c r="H47" s="31">
        <v>0</v>
      </c>
      <c r="I47" s="31"/>
      <c r="K47" s="107"/>
    </row>
    <row r="48" spans="1:11">
      <c r="A48" s="10"/>
      <c r="B48" s="2"/>
      <c r="C48" s="10"/>
      <c r="D48" s="10" t="s">
        <v>83</v>
      </c>
      <c r="E48" s="10"/>
      <c r="F48" s="10"/>
      <c r="G48" s="10"/>
      <c r="H48" s="31">
        <v>0</v>
      </c>
      <c r="I48" s="31"/>
      <c r="K48" s="107"/>
    </row>
    <row r="49" spans="1:11">
      <c r="A49" s="10"/>
      <c r="C49" s="10"/>
      <c r="D49" s="10" t="s">
        <v>84</v>
      </c>
      <c r="E49" s="10"/>
      <c r="F49" s="10"/>
      <c r="G49" s="10"/>
      <c r="H49" s="31">
        <v>0</v>
      </c>
      <c r="I49" s="31"/>
      <c r="K49" s="107" t="s">
        <v>575</v>
      </c>
    </row>
    <row r="50" spans="1:11">
      <c r="A50" s="10"/>
      <c r="B50" s="2"/>
      <c r="C50" s="10"/>
      <c r="D50" s="10" t="s">
        <v>218</v>
      </c>
      <c r="E50" s="10"/>
      <c r="F50" s="10"/>
      <c r="G50" s="10"/>
      <c r="H50" s="31">
        <v>0</v>
      </c>
      <c r="I50" s="31"/>
      <c r="J50" s="10"/>
      <c r="K50" s="107"/>
    </row>
    <row r="51" spans="1:11">
      <c r="A51" s="10"/>
      <c r="B51" s="2"/>
      <c r="C51" s="10"/>
      <c r="D51" s="40" t="s">
        <v>387</v>
      </c>
      <c r="E51" s="10"/>
      <c r="F51" s="10"/>
      <c r="G51" s="10"/>
      <c r="H51" s="145">
        <f>SUM(H41:H50)</f>
        <v>0</v>
      </c>
      <c r="I51" s="31">
        <f>H51</f>
        <v>0</v>
      </c>
      <c r="J51" s="10"/>
      <c r="K51" s="107"/>
    </row>
    <row r="52" spans="1:11">
      <c r="A52" s="10"/>
      <c r="B52" s="2"/>
      <c r="C52" s="10"/>
      <c r="D52" s="40"/>
      <c r="E52" s="10"/>
      <c r="F52" s="10"/>
      <c r="G52" s="10"/>
      <c r="H52" s="144"/>
      <c r="I52" s="31"/>
      <c r="J52" s="10"/>
      <c r="K52" s="107"/>
    </row>
    <row r="53" spans="1:11">
      <c r="A53" s="10"/>
      <c r="B53" s="2" t="s">
        <v>219</v>
      </c>
      <c r="C53" s="10"/>
      <c r="D53" s="40"/>
      <c r="E53" s="10"/>
      <c r="F53" s="10"/>
      <c r="G53" s="10"/>
      <c r="H53" s="144"/>
      <c r="I53" s="31"/>
      <c r="J53" s="10"/>
      <c r="K53" s="107"/>
    </row>
    <row r="54" spans="1:11">
      <c r="A54" s="10"/>
      <c r="B54" s="2"/>
      <c r="C54" s="10"/>
      <c r="D54" s="10" t="s">
        <v>220</v>
      </c>
      <c r="E54" s="10"/>
      <c r="F54" s="10" t="s">
        <v>577</v>
      </c>
      <c r="G54" s="10"/>
      <c r="H54" s="31">
        <f>E54*G54</f>
        <v>0</v>
      </c>
      <c r="I54" s="31"/>
      <c r="J54" s="31"/>
      <c r="K54" s="237" t="s">
        <v>572</v>
      </c>
    </row>
    <row r="55" spans="1:11">
      <c r="A55" s="10"/>
      <c r="B55" s="2"/>
      <c r="C55" s="10"/>
      <c r="D55" s="10" t="s">
        <v>221</v>
      </c>
      <c r="E55" s="10"/>
      <c r="F55" s="10"/>
      <c r="G55" s="10"/>
      <c r="H55" s="31">
        <f>E55*G55</f>
        <v>0</v>
      </c>
      <c r="I55" s="31"/>
      <c r="J55" s="31"/>
      <c r="K55" s="107"/>
    </row>
    <row r="56" spans="1:11">
      <c r="A56" s="10"/>
      <c r="B56" s="2"/>
      <c r="C56" s="10"/>
      <c r="D56" s="10" t="s">
        <v>222</v>
      </c>
      <c r="E56" s="10"/>
      <c r="F56" s="10"/>
      <c r="G56" s="10"/>
      <c r="H56" s="31">
        <f>E56*G56</f>
        <v>0</v>
      </c>
      <c r="I56" s="31"/>
      <c r="J56" s="31"/>
      <c r="K56" s="107"/>
    </row>
    <row r="57" spans="1:11">
      <c r="A57" s="10"/>
      <c r="B57" s="2"/>
      <c r="C57" s="10"/>
      <c r="D57" s="10" t="s">
        <v>716</v>
      </c>
      <c r="E57" s="10"/>
      <c r="F57" s="10"/>
      <c r="G57" s="10"/>
      <c r="H57" s="31">
        <f>E57*G57</f>
        <v>0</v>
      </c>
      <c r="I57" s="31"/>
      <c r="J57" s="31"/>
      <c r="K57" s="107"/>
    </row>
    <row r="58" spans="1:11">
      <c r="A58" s="10"/>
      <c r="B58" s="2"/>
      <c r="C58" s="10"/>
      <c r="D58" s="10" t="s">
        <v>717</v>
      </c>
      <c r="E58" s="10"/>
      <c r="F58" s="10"/>
      <c r="G58" s="10"/>
      <c r="H58" s="31">
        <f>E58*G58</f>
        <v>0</v>
      </c>
      <c r="I58" s="31"/>
      <c r="J58" s="31"/>
      <c r="K58" s="107"/>
    </row>
    <row r="59" spans="1:11">
      <c r="A59" s="10"/>
      <c r="B59" s="2"/>
      <c r="C59" s="10"/>
      <c r="D59" s="40" t="s">
        <v>387</v>
      </c>
      <c r="E59" s="10"/>
      <c r="F59" s="10"/>
      <c r="G59" s="10"/>
      <c r="H59" s="145">
        <f>SUM(H50:H58)</f>
        <v>0</v>
      </c>
      <c r="I59" s="31">
        <f>H59</f>
        <v>0</v>
      </c>
      <c r="J59" s="31"/>
      <c r="K59" s="107"/>
    </row>
    <row r="60" spans="1:11">
      <c r="A60" s="10"/>
      <c r="B60" s="2" t="s">
        <v>152</v>
      </c>
      <c r="C60" s="10"/>
      <c r="D60" s="10"/>
      <c r="E60" s="10"/>
      <c r="F60" s="10"/>
      <c r="G60" s="10"/>
      <c r="H60" s="31"/>
      <c r="I60" s="31"/>
      <c r="J60" s="31"/>
      <c r="K60" s="107"/>
    </row>
    <row r="61" spans="1:11">
      <c r="A61" s="10"/>
      <c r="B61" s="2"/>
      <c r="C61" s="10"/>
      <c r="D61" s="10" t="s">
        <v>701</v>
      </c>
      <c r="E61" s="10"/>
      <c r="F61" s="10"/>
      <c r="G61" s="10"/>
      <c r="H61" s="31">
        <v>0</v>
      </c>
      <c r="I61" s="31"/>
      <c r="J61" s="31"/>
      <c r="K61" s="107"/>
    </row>
    <row r="62" spans="1:11">
      <c r="A62" s="10"/>
      <c r="B62" s="2"/>
      <c r="C62" s="10"/>
      <c r="D62" s="10" t="s">
        <v>702</v>
      </c>
      <c r="E62" s="10"/>
      <c r="F62" s="10"/>
      <c r="G62" s="10"/>
      <c r="H62" s="31"/>
      <c r="I62" s="31"/>
      <c r="J62" s="31"/>
      <c r="K62" s="107"/>
    </row>
    <row r="63" spans="1:11">
      <c r="A63" s="10"/>
      <c r="B63" s="2"/>
      <c r="C63" s="10"/>
      <c r="D63" s="10" t="s">
        <v>401</v>
      </c>
      <c r="E63" s="10"/>
      <c r="F63" s="10"/>
      <c r="G63" s="10"/>
      <c r="H63" s="31">
        <v>0</v>
      </c>
      <c r="I63" s="31"/>
      <c r="J63" s="31"/>
      <c r="K63" s="107"/>
    </row>
    <row r="64" spans="1:11">
      <c r="A64" s="10"/>
      <c r="B64" s="2"/>
      <c r="C64" s="10"/>
      <c r="D64" s="10" t="s">
        <v>402</v>
      </c>
      <c r="E64" s="10"/>
      <c r="F64" s="10"/>
      <c r="G64" s="10"/>
      <c r="H64" s="31">
        <v>0</v>
      </c>
      <c r="I64" s="31"/>
      <c r="J64" s="31"/>
      <c r="K64" s="107"/>
    </row>
    <row r="65" spans="1:11">
      <c r="A65" s="10"/>
      <c r="B65" s="2"/>
      <c r="C65" s="10"/>
      <c r="D65" s="10" t="s">
        <v>403</v>
      </c>
      <c r="E65" s="10"/>
      <c r="F65" s="10"/>
      <c r="G65" s="10"/>
      <c r="H65" s="31">
        <v>0</v>
      </c>
      <c r="I65" s="31"/>
      <c r="J65" s="31"/>
      <c r="K65" s="107"/>
    </row>
    <row r="66" spans="1:11">
      <c r="A66" s="10"/>
      <c r="B66" s="2"/>
      <c r="C66" s="10"/>
      <c r="D66" s="10" t="s">
        <v>435</v>
      </c>
      <c r="E66" s="10"/>
      <c r="F66" s="10"/>
      <c r="G66" s="10"/>
      <c r="H66" s="31">
        <v>0</v>
      </c>
      <c r="I66" s="31"/>
      <c r="J66" s="31"/>
      <c r="K66" s="107"/>
    </row>
    <row r="67" spans="1:11">
      <c r="A67" s="10"/>
      <c r="B67" s="2"/>
      <c r="C67" s="10"/>
      <c r="D67" s="10" t="s">
        <v>553</v>
      </c>
      <c r="E67" s="10"/>
      <c r="F67" s="10"/>
      <c r="G67" s="10"/>
      <c r="H67" s="31">
        <v>0</v>
      </c>
      <c r="I67" s="31"/>
      <c r="J67" s="31"/>
      <c r="K67" s="107"/>
    </row>
    <row r="68" spans="1:11">
      <c r="A68" s="10"/>
      <c r="B68" s="2"/>
      <c r="C68" s="10"/>
      <c r="D68" s="10"/>
      <c r="E68" s="10"/>
      <c r="F68" s="10"/>
      <c r="G68" s="10"/>
      <c r="H68" s="31">
        <v>0</v>
      </c>
      <c r="I68" s="31"/>
      <c r="J68" s="31"/>
      <c r="K68" s="107"/>
    </row>
    <row r="69" spans="1:11">
      <c r="A69" s="10"/>
      <c r="B69" s="2"/>
      <c r="C69" s="10"/>
      <c r="D69" s="40" t="s">
        <v>387</v>
      </c>
      <c r="E69" s="10"/>
      <c r="F69" s="10"/>
      <c r="G69" s="10"/>
      <c r="H69" s="145">
        <f>SUM(H61:H68)</f>
        <v>0</v>
      </c>
      <c r="I69" s="32">
        <f>H69</f>
        <v>0</v>
      </c>
      <c r="J69" s="144"/>
      <c r="K69" s="107"/>
    </row>
    <row r="70" spans="1:11">
      <c r="A70" s="10"/>
      <c r="B70" s="2"/>
      <c r="C70" s="10"/>
      <c r="D70" s="10"/>
      <c r="E70" s="10"/>
      <c r="F70" s="10"/>
      <c r="G70" s="10"/>
      <c r="H70" s="31"/>
      <c r="I70" s="31"/>
      <c r="J70" s="31"/>
      <c r="K70" s="107"/>
    </row>
    <row r="71" spans="1:11">
      <c r="A71" s="2"/>
      <c r="B71" s="2"/>
      <c r="C71" s="2"/>
      <c r="D71" s="35" t="s">
        <v>243</v>
      </c>
      <c r="E71" s="10"/>
      <c r="F71" s="10"/>
      <c r="G71" s="10"/>
      <c r="H71" s="31"/>
      <c r="I71" s="31">
        <f>SUM(I5:I69)</f>
        <v>0</v>
      </c>
      <c r="J71" s="31"/>
      <c r="K71" s="107"/>
    </row>
    <row r="72" spans="1:11">
      <c r="A72" s="2"/>
      <c r="B72" s="2"/>
      <c r="C72" s="2"/>
      <c r="D72" s="35" t="s">
        <v>244</v>
      </c>
      <c r="E72" s="41">
        <v>0</v>
      </c>
      <c r="F72" s="10" t="s">
        <v>712</v>
      </c>
      <c r="G72" s="31">
        <f>I71</f>
        <v>0</v>
      </c>
      <c r="H72" s="31"/>
      <c r="I72" s="31">
        <f>E72*G72</f>
        <v>0</v>
      </c>
      <c r="J72" s="31"/>
      <c r="K72" s="107"/>
    </row>
    <row r="73" spans="1:11">
      <c r="A73" s="2"/>
      <c r="B73" s="2"/>
      <c r="C73" s="2"/>
      <c r="D73" s="35"/>
      <c r="E73" s="10"/>
      <c r="F73" s="10"/>
      <c r="G73" s="10"/>
      <c r="H73" s="31"/>
      <c r="I73" s="31"/>
      <c r="J73" s="31"/>
      <c r="K73" s="107"/>
    </row>
    <row r="74" spans="1:11" ht="13.5" thickBot="1">
      <c r="A74" s="21"/>
      <c r="B74" s="21"/>
      <c r="C74" s="21"/>
      <c r="D74" s="42" t="s">
        <v>141</v>
      </c>
      <c r="E74" s="21"/>
      <c r="F74" s="21"/>
      <c r="G74" s="21"/>
      <c r="H74" s="43"/>
      <c r="I74" s="44">
        <v>5000</v>
      </c>
      <c r="J74" s="178"/>
      <c r="K74" s="179"/>
    </row>
    <row r="75" spans="1:11" ht="13" thickTop="1">
      <c r="A75" s="10"/>
      <c r="B75" s="2"/>
      <c r="C75" s="10"/>
      <c r="D75" s="10"/>
      <c r="E75" s="10"/>
      <c r="F75" s="10"/>
      <c r="G75" s="10"/>
      <c r="H75" s="31"/>
      <c r="I75" s="31"/>
      <c r="J75" s="31"/>
      <c r="K75" s="107"/>
    </row>
    <row r="76" spans="1:11">
      <c r="A76" s="10"/>
      <c r="B76" s="2"/>
      <c r="C76" s="10"/>
      <c r="D76" s="10"/>
      <c r="E76" s="10"/>
      <c r="F76" s="10"/>
      <c r="G76" s="10"/>
      <c r="H76" s="31"/>
      <c r="I76" s="31"/>
      <c r="J76" s="31"/>
      <c r="K76" s="107"/>
    </row>
    <row r="93" ht="18.75" customHeight="1"/>
  </sheetData>
  <mergeCells count="1">
    <mergeCell ref="A1:I1"/>
  </mergeCells>
  <phoneticPr fontId="0" type="noConversion"/>
  <printOptions horizontalCentered="1" verticalCentered="1" gridLines="1"/>
  <pageMargins left="0.15748031496062992" right="0.15748031496062992" top="0.59055118110236227" bottom="0.47244094488188981" header="0.51181102362204722" footer="0.19685039370078741"/>
  <pageSetup paperSize="9" scale="74" orientation="portrait"/>
  <headerFooter alignWithMargins="0">
    <oddFooter>&amp;C&amp;F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INFO (pls read before starting)</vt:lpstr>
      <vt:lpstr>COVER SHEET</vt:lpstr>
      <vt:lpstr>BUDGET</vt:lpstr>
      <vt:lpstr>SUMMARY</vt:lpstr>
      <vt:lpstr>QAPE_30%</vt:lpstr>
      <vt:lpstr>Season of a Series</vt:lpstr>
      <vt:lpstr>1. TRAVEL &amp; ACCOM'N</vt:lpstr>
      <vt:lpstr>2. DELIVERABLES</vt:lpstr>
      <vt:lpstr>DocoYN</vt:lpstr>
      <vt:lpstr>Docs</vt:lpstr>
      <vt:lpstr>DocSeas</vt:lpstr>
      <vt:lpstr>DocThr</vt:lpstr>
      <vt:lpstr>DocYN</vt:lpstr>
      <vt:lpstr>'1. TRAVEL &amp; ACCOM''N'!Print_Area</vt:lpstr>
      <vt:lpstr>'2. DELIVERABLES'!Print_Area</vt:lpstr>
      <vt:lpstr>BUDGET!Print_Area</vt:lpstr>
      <vt:lpstr>'COVER SHEET'!Print_Area</vt:lpstr>
      <vt:lpstr>'INFO (pls read before starting)'!Print_Area</vt:lpstr>
      <vt:lpstr>'QAPE_30%'!Print_Area</vt:lpstr>
      <vt:lpstr>'Season of a Series'!Print_Area</vt:lpstr>
      <vt:lpstr>SUMMARY!Print_Area</vt:lpstr>
      <vt:lpstr>'1. TRAVEL &amp; ACCOM''N'!Print_Titles</vt:lpstr>
      <vt:lpstr>'2. DELIVERABLES'!Print_Titles</vt:lpstr>
      <vt:lpstr>BUDGET!Print_Titles</vt:lpstr>
      <vt:lpstr>'COVER SHEET'!Print_Titles</vt:lpstr>
      <vt:lpstr>SUMMARY!Print_Titles</vt:lpstr>
    </vt:vector>
  </TitlesOfParts>
  <Company>Screen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A-Z Documentary Budget</dc:title>
  <dc:creator>Screen Australia</dc:creator>
  <cp:lastModifiedBy>Amy Powter</cp:lastModifiedBy>
  <cp:lastPrinted>2014-05-22T01:32:51Z</cp:lastPrinted>
  <dcterms:created xsi:type="dcterms:W3CDTF">2002-10-17T02:30:16Z</dcterms:created>
  <dcterms:modified xsi:type="dcterms:W3CDTF">2025-11-14T05:56:21Z</dcterms:modified>
</cp:coreProperties>
</file>