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syd1-pfile-1.screenaustralia.gov.au\RedirFoldersULT$\Win10\ljosifova\Downloads\"/>
    </mc:Choice>
  </mc:AlternateContent>
  <bookViews>
    <workbookView xWindow="11310" yWindow="-180" windowWidth="20720" windowHeight="11900" tabRatio="919"/>
  </bookViews>
  <sheets>
    <sheet name="(a) Covering Page" sheetId="11" r:id="rId1"/>
    <sheet name="(b) (i) QAPE" sheetId="1" r:id="rId2"/>
    <sheet name="(b) (ii)Subset of the GL" sheetId="27" r:id="rId3"/>
    <sheet name="(c) Season of a Series" sheetId="20" r:id="rId4"/>
    <sheet name="(d) Foreign Currency Calculator" sheetId="13" r:id="rId5"/>
    <sheet name="(e) Interested Parties" sheetId="4" r:id="rId6"/>
    <sheet name="(f) Development" sheetId="19" r:id="rId7"/>
    <sheet name="(g) Foreign Resident $" sheetId="6" r:id="rId8"/>
    <sheet name="(h) OS Flights" sheetId="15" r:id="rId9"/>
    <sheet name="(i) OS Travel" sheetId="16" r:id="rId10"/>
    <sheet name="(j) $ on non-Resident" sheetId="17" r:id="rId11"/>
    <sheet name="(k) $ on Aust. resident" sheetId="18" r:id="rId12"/>
    <sheet name="Office use only" sheetId="21" state="hidden" r:id="rId13"/>
    <sheet name="Sheet2" sheetId="23" r:id="rId14"/>
    <sheet name="Sheet1" sheetId="22" r:id="rId15"/>
    <sheet name="Sheet3" sheetId="24" r:id="rId16"/>
    <sheet name="Sheet4" sheetId="25" r:id="rId17"/>
    <sheet name="Sheet5" sheetId="26" r:id="rId18"/>
  </sheets>
  <definedNames>
    <definedName name="Draop" localSheetId="6">'(f) Development'!$K$1:$K$2</definedName>
    <definedName name="Draop">#REF!</definedName>
    <definedName name="Drop" localSheetId="6">'(f) Development'!$K$1:$K$2</definedName>
    <definedName name="Drop">#REF!</definedName>
    <definedName name="Formats">'(b) (i) QAPE'!$O$16:$O$21</definedName>
    <definedName name="_xlnm.Print_Area" localSheetId="1">'(b) (i) QAPE'!$A$1:$K$171</definedName>
    <definedName name="_xlnm.Print_Area" localSheetId="4">'(d) Foreign Currency Calculator'!$A$105:$K$176</definedName>
    <definedName name="_xlnm.Print_Area" localSheetId="5">'(e) Interested Parties'!$A$1:$H$60</definedName>
    <definedName name="_xlnm.Print_Area" localSheetId="6">'(f) Development'!$A$43:$R$74</definedName>
    <definedName name="_xlnm.Print_Area" localSheetId="7">'(g) Foreign Resident $'!$A$1:$E$55</definedName>
    <definedName name="_xlnm.Print_Area" localSheetId="8">'(h) OS Flights'!$A$43:$O$91</definedName>
    <definedName name="_xlnm.Print_Area" localSheetId="9">'(i) OS Travel'!$A$1:$H$57</definedName>
    <definedName name="_xlnm.Print_Area" localSheetId="10">'(j) $ on non-Resident'!$A$33:$J$84</definedName>
    <definedName name="_xlnm.Print_Area" localSheetId="11">'(k) $ on Aust. resident'!$A$32:$G$66</definedName>
    <definedName name="_xlnm.Print_Area" localSheetId="12">'Office use only'!$A$1:$B$64</definedName>
    <definedName name="_xlnm.Print_Titles" localSheetId="5">'(e) Interested Parties'!$32:$35</definedName>
    <definedName name="_xlnm.Print_Titles" localSheetId="6">'(f) Development'!$44:$48</definedName>
    <definedName name="_xlnm.Print_Titles" localSheetId="7">'(g) Foreign Resident $'!$1:$3</definedName>
    <definedName name="_xlnm.Print_Titles" localSheetId="8">'(h) OS Flights'!$43:$51</definedName>
    <definedName name="_xlnm.Print_Titles" localSheetId="9">'(i) OS Travel'!#REF!</definedName>
    <definedName name="_xlnm.Print_Titles" localSheetId="10">'(j) $ on non-Resident'!$33:$35</definedName>
    <definedName name="_xlnm.Print_Titles" localSheetId="11">'(k) $ on Aust. resident'!$32:$34</definedName>
    <definedName name="Seasons">'(b) (i) QAPE'!$S$9:$S$17</definedName>
    <definedName name="Thresholds">'(b) (i) QAPE'!$O$16:$R$21</definedName>
    <definedName name="YN">'(f) Development'!$K$4:$K$5</definedName>
    <definedName name="Z_5C847BB0_3760_4728_90DC_FB034F6A84EC_.wvu.PrintArea" localSheetId="8" hidden="1">'(h) OS Flights'!$A$1:$O$48</definedName>
    <definedName name="Z_5C847BB0_3760_4728_90DC_FB034F6A84EC_.wvu.PrintArea" localSheetId="9" hidden="1">'(i) OS Travel'!$A$1:$H$53</definedName>
    <definedName name="Z_5C847BB0_3760_4728_90DC_FB034F6A84EC_.wvu.PrintArea" localSheetId="11" hidden="1">'(k) $ on Aust. resident'!$A$1:$G$53</definedName>
    <definedName name="Z_64FB7760_69E2_424C_8F0E_6B3F0716C577_.wvu.PrintArea" localSheetId="8" hidden="1">'(h) OS Flights'!$A$1:$O$48</definedName>
    <definedName name="Z_64FB7760_69E2_424C_8F0E_6B3F0716C577_.wvu.PrintArea" localSheetId="9" hidden="1">'(i) OS Travel'!$A$1:$H$53</definedName>
    <definedName name="Z_64FB7760_69E2_424C_8F0E_6B3F0716C577_.wvu.PrintArea" localSheetId="11" hidden="1">'(k) $ on Aust. resident'!$A$1:$G$53</definedName>
    <definedName name="Z_69E92A27_7F97_496C_BF8F_36EB0A873270_.wvu.PrintArea" localSheetId="8" hidden="1">'(h) OS Flights'!$A$1:$O$48</definedName>
    <definedName name="Z_69E92A27_7F97_496C_BF8F_36EB0A873270_.wvu.PrintArea" localSheetId="9" hidden="1">'(i) OS Travel'!$A$1:$H$53</definedName>
    <definedName name="Z_69E92A27_7F97_496C_BF8F_36EB0A873270_.wvu.PrintArea" localSheetId="11" hidden="1">'(k) $ on Aust. resident'!$A$1:$G$53</definedName>
    <definedName name="Z_D03EFE76_D605_4216_9A0E_150369E9054E_.wvu.PrintArea" localSheetId="8" hidden="1">'(h) OS Flights'!$A$1:$O$48</definedName>
    <definedName name="Z_D03EFE76_D605_4216_9A0E_150369E9054E_.wvu.PrintArea" localSheetId="9" hidden="1">'(i) OS Travel'!$A$1:$H$53</definedName>
    <definedName name="Z_D03EFE76_D605_4216_9A0E_150369E9054E_.wvu.PrintArea" localSheetId="11" hidden="1">'(k) $ on Aust. resident'!$A$1:$G$53</definedName>
  </definedNames>
  <calcPr calcId="152511"/>
</workbook>
</file>

<file path=xl/calcChain.xml><?xml version="1.0" encoding="utf-8"?>
<calcChain xmlns="http://schemas.openxmlformats.org/spreadsheetml/2006/main">
  <c r="D164" i="13" l="1"/>
  <c r="K164" i="13"/>
  <c r="K173" i="13" s="1"/>
  <c r="K142" i="13"/>
  <c r="K151" i="13" s="1"/>
  <c r="D142" i="13"/>
  <c r="G128" i="13"/>
  <c r="E134" i="13" s="1"/>
  <c r="E156" i="13" l="1"/>
  <c r="G164" i="13"/>
  <c r="G170" i="13" s="1"/>
  <c r="G142" i="13"/>
  <c r="G148" i="13" s="1"/>
  <c r="F142" i="13"/>
  <c r="F145" i="13" s="1"/>
  <c r="F164" i="13"/>
  <c r="F167" i="13" s="1"/>
  <c r="E53" i="4"/>
  <c r="D38" i="20"/>
  <c r="J31" i="1"/>
  <c r="F71" i="19"/>
  <c r="F72" i="19" s="1"/>
  <c r="F70" i="19"/>
  <c r="E21" i="4"/>
  <c r="D120" i="1"/>
  <c r="E47" i="19"/>
  <c r="E53" i="19"/>
  <c r="C46" i="15"/>
  <c r="D5" i="6"/>
  <c r="D5" i="19"/>
  <c r="G3" i="20"/>
  <c r="E25" i="19"/>
  <c r="E60" i="4"/>
  <c r="E59" i="4"/>
  <c r="E20" i="20"/>
  <c r="F20" i="20"/>
  <c r="G20" i="20"/>
  <c r="H20" i="20"/>
  <c r="I20" i="20"/>
  <c r="J20" i="20"/>
  <c r="K20" i="20"/>
  <c r="D10" i="1"/>
  <c r="L20" i="1"/>
  <c r="C11" i="1"/>
  <c r="D7" i="20"/>
  <c r="I13" i="20" s="1"/>
  <c r="F8" i="1"/>
  <c r="D4" i="1"/>
  <c r="D3" i="20"/>
  <c r="C5" i="19" s="1"/>
  <c r="E9" i="20"/>
  <c r="D5" i="20"/>
  <c r="G5" i="20" s="1"/>
  <c r="H16" i="20"/>
  <c r="I16" i="20"/>
  <c r="J16" i="20"/>
  <c r="K16" i="20"/>
  <c r="D20" i="20"/>
  <c r="C20" i="20"/>
  <c r="C28" i="20"/>
  <c r="D50" i="1"/>
  <c r="C25" i="20"/>
  <c r="C26" i="20"/>
  <c r="D39" i="20"/>
  <c r="F16" i="1"/>
  <c r="F86" i="1"/>
  <c r="F28" i="1"/>
  <c r="F122" i="1" s="1"/>
  <c r="F50" i="1"/>
  <c r="F85" i="1"/>
  <c r="F99" i="1"/>
  <c r="F112" i="1"/>
  <c r="F100" i="1"/>
  <c r="C23" i="20"/>
  <c r="D12" i="20"/>
  <c r="C11" i="20"/>
  <c r="D112" i="1"/>
  <c r="D28" i="1"/>
  <c r="D122" i="1" s="1"/>
  <c r="D85" i="1"/>
  <c r="D99" i="1"/>
  <c r="D100" i="1"/>
  <c r="J20" i="1"/>
  <c r="J21" i="1"/>
  <c r="J28" i="1" s="1"/>
  <c r="J22" i="1"/>
  <c r="J23" i="1"/>
  <c r="J24" i="1"/>
  <c r="J25" i="1"/>
  <c r="J102" i="1"/>
  <c r="J103" i="1"/>
  <c r="J104" i="1"/>
  <c r="J105" i="1"/>
  <c r="J106" i="1"/>
  <c r="J107" i="1"/>
  <c r="J108" i="1"/>
  <c r="J109" i="1"/>
  <c r="J110" i="1"/>
  <c r="J111" i="1"/>
  <c r="J29" i="1"/>
  <c r="J35" i="1"/>
  <c r="J30" i="1"/>
  <c r="J50" i="1" s="1"/>
  <c r="J32" i="1"/>
  <c r="J33" i="1"/>
  <c r="J34" i="1"/>
  <c r="J36" i="1"/>
  <c r="J37" i="1"/>
  <c r="J38" i="1"/>
  <c r="J39" i="1"/>
  <c r="J40" i="1"/>
  <c r="J41" i="1"/>
  <c r="J42" i="1"/>
  <c r="J43" i="1"/>
  <c r="J44" i="1"/>
  <c r="J45" i="1"/>
  <c r="J46" i="1"/>
  <c r="J47" i="1"/>
  <c r="J48" i="1"/>
  <c r="J49" i="1"/>
  <c r="J51" i="1"/>
  <c r="J52" i="1"/>
  <c r="J53" i="1"/>
  <c r="J54" i="1"/>
  <c r="J55" i="1"/>
  <c r="J56" i="1"/>
  <c r="J85" i="1" s="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90" i="1"/>
  <c r="J91" i="1"/>
  <c r="J92" i="1"/>
  <c r="J93" i="1"/>
  <c r="J99" i="1" s="1"/>
  <c r="J94" i="1"/>
  <c r="J95" i="1"/>
  <c r="J96" i="1"/>
  <c r="J97" i="1"/>
  <c r="J98" i="1"/>
  <c r="J113" i="1"/>
  <c r="J114" i="1"/>
  <c r="J115" i="1"/>
  <c r="J116" i="1"/>
  <c r="J120" i="1" s="1"/>
  <c r="J117" i="1"/>
  <c r="F41" i="19"/>
  <c r="F42" i="19" s="1"/>
  <c r="F40" i="19"/>
  <c r="B135" i="1"/>
  <c r="J26" i="1"/>
  <c r="J27" i="1"/>
  <c r="J118" i="1"/>
  <c r="J119" i="1"/>
  <c r="H28" i="1"/>
  <c r="H99" i="1"/>
  <c r="H100" i="1" s="1"/>
  <c r="H85" i="1"/>
  <c r="H50" i="1"/>
  <c r="H112" i="1"/>
  <c r="H120" i="1"/>
  <c r="L28" i="1"/>
  <c r="L99" i="1"/>
  <c r="L85" i="1"/>
  <c r="L50" i="1"/>
  <c r="L112" i="1"/>
  <c r="F120" i="1"/>
  <c r="L120" i="1" s="1"/>
  <c r="L21" i="1"/>
  <c r="L22" i="1"/>
  <c r="L23" i="1"/>
  <c r="L24" i="1"/>
  <c r="L25" i="1"/>
  <c r="L29" i="1"/>
  <c r="L30" i="1"/>
  <c r="L31" i="1"/>
  <c r="L32" i="1"/>
  <c r="L33" i="1"/>
  <c r="L34" i="1"/>
  <c r="L35" i="1"/>
  <c r="L36" i="1"/>
  <c r="L37" i="1"/>
  <c r="L38" i="1"/>
  <c r="L39" i="1"/>
  <c r="L40" i="1"/>
  <c r="L41" i="1"/>
  <c r="L42" i="1"/>
  <c r="L43" i="1"/>
  <c r="L44" i="1"/>
  <c r="L45" i="1"/>
  <c r="L46"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90" i="1"/>
  <c r="L91" i="1"/>
  <c r="L92" i="1"/>
  <c r="L93" i="1"/>
  <c r="L94" i="1"/>
  <c r="L95" i="1"/>
  <c r="L96" i="1"/>
  <c r="L97" i="1"/>
  <c r="L98" i="1"/>
  <c r="L111" i="1"/>
  <c r="L113" i="1"/>
  <c r="L116" i="1"/>
  <c r="L117" i="1"/>
  <c r="I89" i="13"/>
  <c r="J89" i="13"/>
  <c r="K89" i="13" s="1"/>
  <c r="K94" i="13" s="1"/>
  <c r="K103" i="13" s="1"/>
  <c r="I91" i="13"/>
  <c r="J91" i="13"/>
  <c r="I90" i="13"/>
  <c r="J90" i="13" s="1"/>
  <c r="G58" i="13"/>
  <c r="E86" i="13" s="1"/>
  <c r="I68" i="13"/>
  <c r="J68" i="13" s="1"/>
  <c r="K72" i="13"/>
  <c r="K81" i="13"/>
  <c r="I86" i="13"/>
  <c r="I64" i="13"/>
  <c r="D72" i="13"/>
  <c r="D94" i="13"/>
  <c r="M89" i="15"/>
  <c r="L89" i="15"/>
  <c r="K89" i="15"/>
  <c r="K39" i="15"/>
  <c r="L39" i="15"/>
  <c r="M39" i="15"/>
  <c r="B23" i="17"/>
  <c r="D21" i="17"/>
  <c r="D27" i="18"/>
  <c r="F25" i="18" s="1"/>
  <c r="D20" i="17"/>
  <c r="D19" i="17"/>
  <c r="D18" i="17"/>
  <c r="D23" i="17" s="1"/>
  <c r="F21" i="18"/>
  <c r="L100" i="1"/>
  <c r="E90" i="13"/>
  <c r="F90" i="13" s="1"/>
  <c r="G90" i="13" s="1"/>
  <c r="E68" i="13"/>
  <c r="F68" i="13"/>
  <c r="G68" i="13" s="1"/>
  <c r="G72" i="13" s="1"/>
  <c r="G78" i="13" s="1"/>
  <c r="E64" i="13"/>
  <c r="J112" i="1"/>
  <c r="J130" i="1"/>
  <c r="J127" i="1" l="1"/>
  <c r="D128" i="1"/>
  <c r="D48" i="20" s="1"/>
  <c r="B13" i="1"/>
  <c r="B14" i="1"/>
  <c r="D130" i="1"/>
  <c r="E55" i="4"/>
  <c r="E57" i="4" s="1"/>
  <c r="H122" i="1"/>
  <c r="L122" i="1"/>
  <c r="D167" i="1"/>
  <c r="J100" i="1"/>
  <c r="C28" i="1"/>
  <c r="D132" i="1"/>
  <c r="D135" i="1" s="1"/>
  <c r="D137" i="1" s="1"/>
  <c r="J122" i="1"/>
  <c r="D134" i="1" s="1"/>
  <c r="E91" i="13"/>
  <c r="F23" i="18"/>
  <c r="F30" i="18" s="1"/>
  <c r="F24" i="18"/>
  <c r="F20" i="18"/>
  <c r="E89" i="13"/>
  <c r="F89" i="13" s="1"/>
  <c r="F19" i="18"/>
  <c r="F72" i="13"/>
  <c r="F75" i="13" s="1"/>
  <c r="F18" i="18"/>
  <c r="F27" i="18" s="1"/>
  <c r="F29" i="18" s="1"/>
  <c r="F22" i="18"/>
  <c r="I25" i="20"/>
  <c r="I26" i="20" s="1"/>
  <c r="I28" i="20"/>
  <c r="D36" i="20"/>
  <c r="F36" i="20" s="1"/>
  <c r="E7" i="20"/>
  <c r="E13" i="20"/>
  <c r="D41" i="20"/>
  <c r="D42" i="20"/>
  <c r="D13" i="20"/>
  <c r="J13" i="20"/>
  <c r="K13" i="20"/>
  <c r="C5" i="6"/>
  <c r="G13" i="20"/>
  <c r="H13" i="20"/>
  <c r="A46" i="15"/>
  <c r="F13" i="20"/>
  <c r="A47" i="20"/>
  <c r="D144" i="1" l="1"/>
  <c r="D138" i="1"/>
  <c r="D139" i="1" s="1"/>
  <c r="J124" i="1"/>
  <c r="F135" i="1"/>
  <c r="J131" i="1"/>
  <c r="G91" i="13"/>
  <c r="G94" i="13" s="1"/>
  <c r="G100" i="13" s="1"/>
  <c r="F91" i="13"/>
  <c r="F94" i="13" s="1"/>
  <c r="F97" i="13" s="1"/>
  <c r="E28" i="20"/>
  <c r="E25" i="20"/>
  <c r="E26" i="20"/>
  <c r="F25" i="20"/>
  <c r="F26" i="20" s="1"/>
  <c r="F28" i="20"/>
  <c r="H28" i="20"/>
  <c r="H25" i="20"/>
  <c r="H26" i="20" s="1"/>
  <c r="G28" i="20"/>
  <c r="G25" i="20"/>
  <c r="G26" i="20" s="1"/>
  <c r="K25" i="20"/>
  <c r="K26" i="20"/>
  <c r="K28" i="20"/>
  <c r="J28" i="20"/>
  <c r="J25" i="20"/>
  <c r="J26" i="20" s="1"/>
  <c r="D23" i="20"/>
  <c r="E22" i="20" s="1"/>
  <c r="E30" i="20" s="1"/>
  <c r="D28" i="20"/>
  <c r="D25" i="20"/>
  <c r="D26" i="20" s="1"/>
  <c r="D22" i="20"/>
  <c r="D30" i="20" s="1"/>
  <c r="D43" i="20"/>
  <c r="D44" i="20" s="1"/>
  <c r="A43" i="20"/>
  <c r="A44" i="20"/>
  <c r="D153" i="1"/>
  <c r="D165" i="1" s="1"/>
  <c r="D170" i="1" s="1"/>
  <c r="C111" i="1" l="1"/>
  <c r="J135" i="1"/>
  <c r="E23" i="20"/>
  <c r="D47" i="20"/>
  <c r="D51" i="20" s="1"/>
  <c r="D32" i="20"/>
  <c r="D33" i="20" s="1"/>
  <c r="D46" i="20"/>
  <c r="D50" i="20"/>
  <c r="F23" i="20" l="1"/>
  <c r="F22" i="20"/>
  <c r="F30" i="20" s="1"/>
  <c r="G22" i="20" l="1"/>
  <c r="G30" i="20" s="1"/>
  <c r="G23" i="20"/>
  <c r="H22" i="20" l="1"/>
  <c r="H30" i="20" s="1"/>
  <c r="H23" i="20"/>
  <c r="I22" i="20" l="1"/>
  <c r="I30" i="20" s="1"/>
  <c r="I23" i="20"/>
  <c r="J22" i="20" l="1"/>
  <c r="J30" i="20" s="1"/>
  <c r="J23" i="20"/>
  <c r="K22" i="20" l="1"/>
  <c r="K30" i="20" s="1"/>
  <c r="K23" i="20"/>
</calcChain>
</file>

<file path=xl/comments1.xml><?xml version="1.0" encoding="utf-8"?>
<comments xmlns="http://schemas.openxmlformats.org/spreadsheetml/2006/main">
  <authors>
    <author>Susan Wells</author>
  </authors>
  <commentList>
    <comment ref="K62"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81" authorId="0" shapeId="0">
      <text>
        <r>
          <rPr>
            <b/>
            <sz val="8"/>
            <color indexed="81"/>
            <rFont val="Tahoma"/>
            <family val="2"/>
          </rPr>
          <t xml:space="preserve">NOTE:  </t>
        </r>
        <r>
          <rPr>
            <sz val="8"/>
            <color indexed="81"/>
            <rFont val="Tahoma"/>
            <family val="2"/>
          </rPr>
          <t>This threshold adjustment only pertains to QAPE items</t>
        </r>
        <r>
          <rPr>
            <sz val="8"/>
            <color indexed="81"/>
            <rFont val="Tahoma"/>
            <family val="2"/>
          </rPr>
          <t xml:space="preserve">
</t>
        </r>
      </text>
    </comment>
    <comment ref="K84"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03" authorId="0" shapeId="0">
      <text>
        <r>
          <rPr>
            <b/>
            <sz val="8"/>
            <color indexed="81"/>
            <rFont val="Tahoma"/>
            <family val="2"/>
          </rPr>
          <t>NOTE</t>
        </r>
        <r>
          <rPr>
            <sz val="8"/>
            <color indexed="81"/>
            <rFont val="Tahoma"/>
            <family val="2"/>
          </rPr>
          <t>:  This threshold adjustment only pertains to QAPE items</t>
        </r>
      </text>
    </comment>
    <comment ref="K132"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51" authorId="0" shapeId="0">
      <text>
        <r>
          <rPr>
            <b/>
            <sz val="8"/>
            <color indexed="81"/>
            <rFont val="Tahoma"/>
            <family val="2"/>
          </rPr>
          <t xml:space="preserve">NOTE:  </t>
        </r>
        <r>
          <rPr>
            <sz val="8"/>
            <color indexed="81"/>
            <rFont val="Tahoma"/>
            <family val="2"/>
          </rPr>
          <t>This threshold adjustment only pertains to QAPE items</t>
        </r>
        <r>
          <rPr>
            <sz val="8"/>
            <color indexed="81"/>
            <rFont val="Tahoma"/>
            <family val="2"/>
          </rPr>
          <t xml:space="preserve">
</t>
        </r>
      </text>
    </comment>
    <comment ref="K154" authorId="0" shapeId="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73" authorId="0" shapeId="0">
      <text>
        <r>
          <rPr>
            <b/>
            <sz val="8"/>
            <color indexed="81"/>
            <rFont val="Tahoma"/>
            <family val="2"/>
          </rPr>
          <t>NOTE</t>
        </r>
        <r>
          <rPr>
            <sz val="8"/>
            <color indexed="81"/>
            <rFont val="Tahoma"/>
            <family val="2"/>
          </rPr>
          <t>:  This threshold adjustment only pertains to QAPE items</t>
        </r>
      </text>
    </comment>
  </commentList>
</comments>
</file>

<file path=xl/sharedStrings.xml><?xml version="1.0" encoding="utf-8"?>
<sst xmlns="http://schemas.openxmlformats.org/spreadsheetml/2006/main" count="1135" uniqueCount="590">
  <si>
    <t>LIVESTOCK</t>
  </si>
  <si>
    <t>SAFETY</t>
  </si>
  <si>
    <t>INSURANCES</t>
  </si>
  <si>
    <t>TOTAL PRODUCTION</t>
  </si>
  <si>
    <r>
      <t xml:space="preserve">DEVELOPMENT EXPENDITURE BREAKDOWN </t>
    </r>
    <r>
      <rPr>
        <b/>
        <i/>
        <sz val="10"/>
        <rFont val="Arial"/>
        <family val="2"/>
      </rPr>
      <t>(Worksheet f)</t>
    </r>
  </si>
  <si>
    <t>Enter figures manually from Worksheet (d)</t>
  </si>
  <si>
    <t>TOTAL POST PRODUCTION</t>
  </si>
  <si>
    <t>Exchange Rate Adjustment for THRESHOLD ONLY</t>
  </si>
  <si>
    <t xml:space="preserve">ABOVE THE LINE Exchange Rate adjustment </t>
  </si>
  <si>
    <t xml:space="preserve">BELOW THE LINE Exchange Rate adjustment </t>
  </si>
  <si>
    <t>for THRESHOLD</t>
  </si>
  <si>
    <t>ABOVE THE LINE</t>
  </si>
  <si>
    <t>BELOW THE LINE</t>
  </si>
  <si>
    <t>Average:</t>
  </si>
  <si>
    <r>
      <t>photography</t>
    </r>
    <r>
      <rPr>
        <sz val="10"/>
        <rFont val="Arial"/>
        <family val="2"/>
      </rPr>
      <t xml:space="preserve"> is </t>
    </r>
    <r>
      <rPr>
        <u/>
        <sz val="10"/>
        <rFont val="Arial"/>
        <family val="2"/>
      </rPr>
      <t>non-QAPE</t>
    </r>
  </si>
  <si>
    <t>Development expenditure breakdown</t>
  </si>
  <si>
    <t xml:space="preserve">takes no responsibility for the accuracy of your budget or spreadsheets.  Please check each line </t>
  </si>
  <si>
    <t>FINANCE</t>
  </si>
  <si>
    <t>LEVIES</t>
  </si>
  <si>
    <t>GRAND TOTAL</t>
  </si>
  <si>
    <t>PRINCIPAL CAST</t>
  </si>
  <si>
    <t>SUPPORTING CAST</t>
  </si>
  <si>
    <t>TRAVEL &amp; TRANSPORT</t>
  </si>
  <si>
    <t xml:space="preserve">  -  Audit</t>
  </si>
  <si>
    <t xml:space="preserve">  -  Cashflow/Interest</t>
  </si>
  <si>
    <t xml:space="preserve">  -  Financing</t>
  </si>
  <si>
    <t xml:space="preserve">  -  Title Search</t>
  </si>
  <si>
    <t xml:space="preserve">  -  Gap Legals</t>
  </si>
  <si>
    <t xml:space="preserve">  -  Equity Legals</t>
  </si>
  <si>
    <t>PROD MANAGEMENT</t>
  </si>
  <si>
    <t>PROD ACCOUNTING</t>
  </si>
  <si>
    <t>AD'S and SCRIPT SUPER</t>
  </si>
  <si>
    <t>MAKEUP</t>
  </si>
  <si>
    <t>HAIR</t>
  </si>
  <si>
    <t>ART (DESIGN) CREW</t>
  </si>
  <si>
    <t>ACTION VEHICLES</t>
  </si>
  <si>
    <t xml:space="preserve">LIVESTOCK </t>
  </si>
  <si>
    <t>VIZ FX and ANIMATION</t>
  </si>
  <si>
    <t>OHSS and SAFETY</t>
  </si>
  <si>
    <t>TUITION and TECH ADV</t>
  </si>
  <si>
    <t>SECOND UNIT</t>
  </si>
  <si>
    <t>OFFSHORE CREW</t>
  </si>
  <si>
    <t>FINAL QAPE</t>
  </si>
  <si>
    <t>ATL QAPE</t>
  </si>
  <si>
    <r>
      <t xml:space="preserve">EXPENDITURE AS A FOREIGN RESIDENT COMPANY </t>
    </r>
    <r>
      <rPr>
        <b/>
        <i/>
        <sz val="10"/>
        <rFont val="Arial"/>
        <family val="2"/>
      </rPr>
      <t>(Worksheet g)</t>
    </r>
  </si>
  <si>
    <r>
      <t xml:space="preserve">EXPENDITURE ON FLIGHTS TO AND FROM AUSTRALIA </t>
    </r>
    <r>
      <rPr>
        <b/>
        <i/>
        <sz val="10"/>
        <rFont val="Arial"/>
        <family val="2"/>
      </rPr>
      <t>(Worksheet h)</t>
    </r>
  </si>
  <si>
    <r>
      <t xml:space="preserve">EXPENDITURE INCURRED ON TRAVEL COSTS IN OTHER COUNTRIES  </t>
    </r>
    <r>
      <rPr>
        <b/>
        <i/>
        <sz val="10"/>
        <rFont val="Arial"/>
        <family val="2"/>
      </rPr>
      <t>(Worksheet i)</t>
    </r>
  </si>
  <si>
    <t>EXPENDITURE</t>
  </si>
  <si>
    <t>QAPE</t>
  </si>
  <si>
    <t>COST</t>
  </si>
  <si>
    <t>STORY</t>
  </si>
  <si>
    <t>PRODUCERS</t>
  </si>
  <si>
    <t>DIRECTOR</t>
  </si>
  <si>
    <t>CAST</t>
  </si>
  <si>
    <t>FRINGES</t>
  </si>
  <si>
    <t>TOTAL ATL</t>
  </si>
  <si>
    <t>CAMERA</t>
  </si>
  <si>
    <t>SOUND</t>
  </si>
  <si>
    <t>LIGHTING</t>
  </si>
  <si>
    <t>GRIPS</t>
  </si>
  <si>
    <t>COSTUME</t>
  </si>
  <si>
    <t>CONSTRUCTION</t>
  </si>
  <si>
    <t>SFX &amp; GUNS</t>
  </si>
  <si>
    <t>TOTAL WAGES</t>
  </si>
  <si>
    <t>STUNTS</t>
  </si>
  <si>
    <t>MUSIC</t>
  </si>
  <si>
    <t>COSTUMES</t>
  </si>
  <si>
    <t>LOCATIONS</t>
  </si>
  <si>
    <t>STAGE RENTAL</t>
  </si>
  <si>
    <t>PROPS &amp; SETS</t>
  </si>
  <si>
    <t>Indonesia</t>
  </si>
  <si>
    <t>Taxi</t>
  </si>
  <si>
    <t>Bali Taxi Co.</t>
  </si>
  <si>
    <t>Betty Jones</t>
  </si>
  <si>
    <t>Petrol</t>
  </si>
  <si>
    <t>BP Denpasar</t>
  </si>
  <si>
    <t>Accomm.</t>
  </si>
  <si>
    <t>Bali Hyatt</t>
  </si>
  <si>
    <t>HOW TO CALCULATE YOUR EXCHANGE RATES</t>
  </si>
  <si>
    <t>Exchange Rate #2</t>
  </si>
  <si>
    <t>Purchase price using</t>
  </si>
  <si>
    <t>TOTAL BELOW THE LINE</t>
  </si>
  <si>
    <t>LEGAL</t>
  </si>
  <si>
    <t>OVERHEAD</t>
  </si>
  <si>
    <t>SUB TOTAL</t>
  </si>
  <si>
    <t>COMPLETION BOND</t>
  </si>
  <si>
    <t>CONTINGENCY</t>
  </si>
  <si>
    <t>Expenditure incurred on travel costs in other countries</t>
  </si>
  <si>
    <t xml:space="preserve">Screen Australia has taken great care to ensure that the formulas in the QAPE spreadsheet and </t>
  </si>
  <si>
    <t>OVERTIME &amp; LOADINGS</t>
  </si>
  <si>
    <t>ANIMATION and PUPPETRY</t>
  </si>
  <si>
    <t>FILM &amp; LAB - SHOOT</t>
  </si>
  <si>
    <t>STOCK FTGE &amp; ARCHIVE</t>
  </si>
  <si>
    <t>in US Dollars</t>
  </si>
  <si>
    <t>ADJUSTMENT (if applicable)  for</t>
  </si>
  <si>
    <t>(B1)</t>
  </si>
  <si>
    <t>(B2)</t>
  </si>
  <si>
    <t xml:space="preserve">AUSTRALIAN </t>
  </si>
  <si>
    <t>APPLICANT</t>
  </si>
  <si>
    <t>MARKETING</t>
  </si>
  <si>
    <r>
      <t>NB</t>
    </r>
    <r>
      <rPr>
        <sz val="10"/>
        <rFont val="Arial"/>
        <family val="2"/>
      </rPr>
      <t>:  All payroll tax and fringes on the overseas portion of the fee would be non-QAPE</t>
    </r>
  </si>
  <si>
    <t>Pre -China</t>
  </si>
  <si>
    <t>Shoot - China</t>
  </si>
  <si>
    <t>(C)</t>
  </si>
  <si>
    <t>QAPE spreadsheet</t>
  </si>
  <si>
    <t>PRODUCER OFFSET</t>
  </si>
  <si>
    <t>a</t>
  </si>
  <si>
    <t>c</t>
  </si>
  <si>
    <t>d</t>
  </si>
  <si>
    <t>e</t>
  </si>
  <si>
    <t>f</t>
  </si>
  <si>
    <t>g</t>
  </si>
  <si>
    <t>PLEASE NOTE</t>
  </si>
  <si>
    <t>ADJUSTMENT (if applicable) for</t>
  </si>
  <si>
    <t>There are two types of exchange rates to be calculated - both for different purposes:</t>
  </si>
  <si>
    <t>Purchase Price</t>
  </si>
  <si>
    <t>of purchase</t>
  </si>
  <si>
    <t>Total Spent</t>
  </si>
  <si>
    <t>Date QAPE first incurred:</t>
  </si>
  <si>
    <t>Date QAPE last incurred</t>
  </si>
  <si>
    <t>Exchange Rate:</t>
  </si>
  <si>
    <t>EXCHANGE RATE #1</t>
  </si>
  <si>
    <t>EXCHANGE RATE #2</t>
  </si>
  <si>
    <t>GRIP EQUIP</t>
  </si>
  <si>
    <t>UNIT FACILITIES</t>
  </si>
  <si>
    <t>RENTALS &amp; STORES</t>
  </si>
  <si>
    <t>HOTEL, LIVING,CATERING</t>
  </si>
  <si>
    <t>OFFICE EXPENSES</t>
  </si>
  <si>
    <t>OFFSHORE SHOOT</t>
  </si>
  <si>
    <t>SECOND UNIT EXPENSES</t>
  </si>
  <si>
    <t>POST: CREW WAGES</t>
  </si>
  <si>
    <t>POST:OFFICE &amp; RENTALS</t>
  </si>
  <si>
    <t>POST: TRAVEL &amp; HOTEL</t>
  </si>
  <si>
    <t>POST:  LAB (IMAGE)</t>
  </si>
  <si>
    <t>POST:  CGI/VFX</t>
  </si>
  <si>
    <t>POST:  SOUND</t>
  </si>
  <si>
    <t>PUBLICITY &amp; STILLS</t>
  </si>
  <si>
    <t>Y / N</t>
  </si>
  <si>
    <t>Code</t>
  </si>
  <si>
    <t>Date</t>
  </si>
  <si>
    <t>Payee</t>
  </si>
  <si>
    <t>Details</t>
  </si>
  <si>
    <t>Amount</t>
  </si>
  <si>
    <t>(A)</t>
  </si>
  <si>
    <t>ALL IN AUD</t>
  </si>
  <si>
    <t>TOTAL</t>
  </si>
  <si>
    <t>DELIVERY</t>
  </si>
  <si>
    <t>EXPENDITURE IN A FOREIGN CURRENCY - THRESHOLD CALCULATION</t>
  </si>
  <si>
    <t>Total QAPE as per above:</t>
  </si>
  <si>
    <t>Revised QAPE for THRESHOLD purposes only:</t>
  </si>
  <si>
    <t xml:space="preserve">numbers are entered to override formulas and/or when lines are added or subtracted.   Screen Australia </t>
  </si>
  <si>
    <t>where you have entered figures and ensure the accuracy of the sub-totals and totals lines and columns.</t>
  </si>
  <si>
    <t>Story rights purchase</t>
  </si>
  <si>
    <t>EXCLUSIONS</t>
  </si>
  <si>
    <t>ADJUSTMENT</t>
  </si>
  <si>
    <t>Exchange Rate EXCLUSIONS Adjustment - ABOVE THE LINE</t>
  </si>
  <si>
    <t>Exchange Rate TOTAL Adjustment - ABOVE THE LINE</t>
  </si>
  <si>
    <t>Exchange Rate TOTAL Adjustment - BELOW THE LINE</t>
  </si>
  <si>
    <t>Exchange Rate EXCLUSIONS Adjustment - BELOW THE LINE</t>
  </si>
  <si>
    <t>expenditure in foreign currency</t>
  </si>
  <si>
    <t>Name</t>
  </si>
  <si>
    <t>Aust.</t>
  </si>
  <si>
    <t>Flight</t>
  </si>
  <si>
    <t>Production</t>
  </si>
  <si>
    <t>Service</t>
  </si>
  <si>
    <t>Total</t>
  </si>
  <si>
    <t>non</t>
  </si>
  <si>
    <t>Contract</t>
  </si>
  <si>
    <t>Comments</t>
  </si>
  <si>
    <t xml:space="preserve">of </t>
  </si>
  <si>
    <t>Resident</t>
  </si>
  <si>
    <t>From</t>
  </si>
  <si>
    <t>To</t>
  </si>
  <si>
    <t>Period</t>
  </si>
  <si>
    <t>Provider</t>
  </si>
  <si>
    <t>Cost</t>
  </si>
  <si>
    <t>sighted</t>
  </si>
  <si>
    <t>Travel</t>
  </si>
  <si>
    <t>Y  /  N</t>
  </si>
  <si>
    <t>(eg:  pre/shoot/post)</t>
  </si>
  <si>
    <t>John Smith</t>
  </si>
  <si>
    <t>Y</t>
  </si>
  <si>
    <t>Sydney</t>
  </si>
  <si>
    <t>Bangkok</t>
  </si>
  <si>
    <t>Pre-production</t>
  </si>
  <si>
    <t>Showtravel</t>
  </si>
  <si>
    <t>Betty Smith</t>
  </si>
  <si>
    <t>N</t>
  </si>
  <si>
    <t>LA</t>
  </si>
  <si>
    <t>Shoot</t>
  </si>
  <si>
    <t>Qantas</t>
  </si>
  <si>
    <t>Bill Smith</t>
  </si>
  <si>
    <t>CAMERA EQUIP</t>
  </si>
  <si>
    <t>SOUND EQUIP</t>
  </si>
  <si>
    <t>LIGHTING EQUIP</t>
  </si>
  <si>
    <t>FILM</t>
  </si>
  <si>
    <t>Covering page</t>
  </si>
  <si>
    <t xml:space="preserve"> </t>
  </si>
  <si>
    <t xml:space="preserve">TOTAL </t>
  </si>
  <si>
    <t>FRINGES &amp; WORK.COMP.</t>
  </si>
  <si>
    <t>CASTING FEES</t>
  </si>
  <si>
    <t>STANDINS and DOUBLES</t>
  </si>
  <si>
    <t>EXTRAS (CROWD)</t>
  </si>
  <si>
    <t>MU &amp; HAIR</t>
  </si>
  <si>
    <t>VFX (PHYSICAL)</t>
  </si>
  <si>
    <t>NON-QAPE &amp;</t>
  </si>
  <si>
    <t>Exchange Rate</t>
  </si>
  <si>
    <t>Adjustment</t>
  </si>
  <si>
    <t>Purchase</t>
  </si>
  <si>
    <t>date</t>
  </si>
  <si>
    <t xml:space="preserve">Price at time </t>
  </si>
  <si>
    <t>in Aust. dollars</t>
  </si>
  <si>
    <t>Dili</t>
  </si>
  <si>
    <t>Jack Smith</t>
  </si>
  <si>
    <t>Air North</t>
  </si>
  <si>
    <t>Total:</t>
  </si>
  <si>
    <t xml:space="preserve">Travel costs include accommodation /  per diems / transportation </t>
  </si>
  <si>
    <t>Country</t>
  </si>
  <si>
    <t>Provided</t>
  </si>
  <si>
    <t>Post House Pictures Pty Ltd</t>
  </si>
  <si>
    <t>6-1040</t>
  </si>
  <si>
    <t>Another Film Pty Ltd</t>
  </si>
  <si>
    <t>Reimburse for production services</t>
  </si>
  <si>
    <t>Exchange Rate #1</t>
  </si>
  <si>
    <t>Accomm - Aust. crew</t>
  </si>
  <si>
    <t>Hire of equipment (in the US)</t>
  </si>
  <si>
    <t>Purchase of props (in the US)</t>
  </si>
  <si>
    <t>h</t>
  </si>
  <si>
    <t>i</t>
  </si>
  <si>
    <t>j</t>
  </si>
  <si>
    <t>k</t>
  </si>
  <si>
    <t>Expenditure on an Australian resident working both in Australia and overseas</t>
  </si>
  <si>
    <t>Sample:</t>
  </si>
  <si>
    <t>Total Fee:</t>
  </si>
  <si>
    <t>Divide their fee up into actual weeks worked.</t>
  </si>
  <si>
    <t>Pre - Australia</t>
  </si>
  <si>
    <t>weeks</t>
  </si>
  <si>
    <t>Shoot - Australia</t>
  </si>
  <si>
    <t>non-QAPE</t>
  </si>
  <si>
    <t xml:space="preserve">week </t>
  </si>
  <si>
    <t xml:space="preserve">for 6 weeks and Vietnam for 4 weeks. </t>
  </si>
  <si>
    <t>Shoot - Vietnam</t>
  </si>
  <si>
    <t>Post - Australia</t>
  </si>
  <si>
    <t>This is not expected to impact on the majority of Producer Offset projects, as they are primarily developed by Australian production companies.  However, please complete Worksheet (g) if applicable.  Any expenditure as a foreign resident as outlined in this worksheet must be listed manually as an exclusion in Column (B) on the QAPE spreadsheet.</t>
  </si>
  <si>
    <t>Expenditure on flights to and from Australia</t>
  </si>
  <si>
    <t>Expenditure on a 'non-Australian' resident working both in Australia and overseas</t>
  </si>
  <si>
    <t>Refer to worksheet (d)</t>
  </si>
  <si>
    <t>6-6100</t>
  </si>
  <si>
    <t>(eg: car hire, taxi, petrol, parking)</t>
  </si>
  <si>
    <t>date QAPE first incurred</t>
  </si>
  <si>
    <t>date QAPE last incurred</t>
  </si>
  <si>
    <t>Crew or</t>
  </si>
  <si>
    <t>Cast</t>
  </si>
  <si>
    <t>Crew</t>
  </si>
  <si>
    <t xml:space="preserve">No. days </t>
  </si>
  <si>
    <t>in</t>
  </si>
  <si>
    <t>n/a</t>
  </si>
  <si>
    <t>Joe Blow</t>
  </si>
  <si>
    <t>Katie Jones</t>
  </si>
  <si>
    <t>non-</t>
  </si>
  <si>
    <t>Hong Kong</t>
  </si>
  <si>
    <t>HK</t>
  </si>
  <si>
    <t>Therefore only incoming fare to Aust = QAPE</t>
  </si>
  <si>
    <t>US resident travelling to Aust for shoot.</t>
  </si>
  <si>
    <t>Transactions between any two or more parties where there is a connection between those parties may render a party an ‘interested party’ for the purposes of the Producer Offset.</t>
  </si>
  <si>
    <t>CODE</t>
  </si>
  <si>
    <t xml:space="preserve">  -  Bank Fees</t>
  </si>
  <si>
    <t xml:space="preserve">  -  Company Fees</t>
  </si>
  <si>
    <t xml:space="preserve">  -  Production Legals</t>
  </si>
  <si>
    <t>Enter manually</t>
  </si>
  <si>
    <t>AUD =</t>
  </si>
  <si>
    <t>USD</t>
  </si>
  <si>
    <t>EXCHANGE RATE #1 (FOR THRESHOLD PURPOSES ONLY) -  1ST DAY OF PRINCIPAL PHOTOGRAPHY</t>
  </si>
  <si>
    <t xml:space="preserve">EXCHANGE RATE #2 (TO DETERMINE QAPE)  - AVERAGE EXCHANGE RATE TO BE USED </t>
  </si>
  <si>
    <t xml:space="preserve">SAMPLE ONLY:  </t>
  </si>
  <si>
    <t>QAPE ONLY</t>
  </si>
  <si>
    <t>Bob Jones Pty Ltd</t>
  </si>
  <si>
    <t>6-1023</t>
  </si>
  <si>
    <t>6-1089</t>
  </si>
  <si>
    <t>Producer Fee - Mary Smith - Total as per contract</t>
  </si>
  <si>
    <t>GL Code</t>
  </si>
  <si>
    <r>
      <t xml:space="preserve">For the purposes of </t>
    </r>
    <r>
      <rPr>
        <u/>
        <sz val="11"/>
        <rFont val="Arial"/>
        <family val="2"/>
      </rPr>
      <t>calculating the final QAPE figure</t>
    </r>
    <r>
      <rPr>
        <sz val="11"/>
        <rFont val="Arial"/>
        <family val="2"/>
      </rPr>
      <t xml:space="preserve"> upon which the Producer Offset is based, the exchange rate used for expenditure in a foreign currency will be averaged across the entire period in which QAPE occurred.</t>
    </r>
  </si>
  <si>
    <r>
      <rPr>
        <b/>
        <sz val="10"/>
        <rFont val="Arial"/>
        <family val="2"/>
      </rPr>
      <t>Projects with Screen Australia production funding</t>
    </r>
    <r>
      <rPr>
        <sz val="10"/>
        <rFont val="Arial"/>
        <family val="2"/>
      </rPr>
      <t xml:space="preserve"> (investment or grant), where funding approval was given (ie a Letter of Approval was issued) on or after 1 July 2011.</t>
    </r>
  </si>
  <si>
    <r>
      <rPr>
        <b/>
        <sz val="10"/>
        <rFont val="Arial"/>
        <family val="2"/>
      </rPr>
      <t>All other cases</t>
    </r>
    <r>
      <rPr>
        <sz val="10"/>
        <rFont val="Arial"/>
        <family val="2"/>
      </rPr>
      <t xml:space="preserve"> (ie projects without Screen Australia production funding), where pre-production commenced on or after 1 July 2011.</t>
    </r>
  </si>
  <si>
    <t>ABOUT THIS DOCUMENT</t>
  </si>
  <si>
    <t>Interested party transactions</t>
  </si>
  <si>
    <r>
      <rPr>
        <b/>
        <sz val="10"/>
        <rFont val="Arial"/>
        <family val="2"/>
      </rPr>
      <t>Remember</t>
    </r>
    <r>
      <rPr>
        <sz val="10"/>
        <rFont val="Arial"/>
        <family val="2"/>
      </rPr>
      <t>:  you do not need to do this calculation if your QAPE is under $15M.</t>
    </r>
  </si>
  <si>
    <r>
      <t xml:space="preserve">INTERESTED PARTY TRANSACTIONS </t>
    </r>
    <r>
      <rPr>
        <b/>
        <i/>
        <sz val="10"/>
        <rFont val="Arial"/>
        <family val="2"/>
      </rPr>
      <t>(Worksheet e)</t>
    </r>
  </si>
  <si>
    <t xml:space="preserve">the attached worksheets are correct.  However, as some formulas are not locked, errors can occur when </t>
  </si>
  <si>
    <t>20% ATL</t>
  </si>
  <si>
    <t>Total Film Expenditure</t>
  </si>
  <si>
    <t>QAPE CALCULATION SUMMARY</t>
  </si>
  <si>
    <t>If expenditure has been incurred when a company is neither an Australian resident nor has both a permanent establishment in Australia and an ABN, that expenditure is not eligible as QAPE.  Therefore, if the company starts a production as a non-resident without a permanent establishment in Australia this will reduce its QAPE.  However, these costs will still make up part of the total final costs of the project.</t>
  </si>
  <si>
    <t>2011-12 FEDERAL BUDGET OFFSET REFORMS</t>
  </si>
  <si>
    <t>Use Exchange rate #2</t>
  </si>
  <si>
    <r>
      <t xml:space="preserve">EXPENDITURE ON A  'NON-AUSTRALIAN ' RESIDENT WORKING BOTH IN AUSTRALIA &amp; OVERSEAS </t>
    </r>
    <r>
      <rPr>
        <b/>
        <i/>
        <sz val="10"/>
        <rFont val="Arial"/>
        <family val="2"/>
      </rPr>
      <t>(Worksheet j)</t>
    </r>
  </si>
  <si>
    <t xml:space="preserve">You cannot arbitrarily assign a value to a piece of capital equipment (an asset which your company owns or leases). For QAPE purposes, it has to be the tax depreciable amount according to tax law. </t>
  </si>
  <si>
    <t xml:space="preserve">The Australian Government’s 2011-12 budget included a number of proposed reforms to the Producer Offset.   </t>
  </si>
  <si>
    <r>
      <t xml:space="preserve">Manually input your total film expenditure into Column (A).  These figures must match the "estimate final costs" on your final cost report.  For </t>
    </r>
    <r>
      <rPr>
        <i/>
        <u/>
        <sz val="10"/>
        <rFont val="Arial"/>
        <family val="2"/>
      </rPr>
      <t>official co-productions</t>
    </r>
    <r>
      <rPr>
        <sz val="10"/>
        <rFont val="Arial"/>
        <family val="2"/>
      </rPr>
      <t xml:space="preserve"> these figures should be the combined expenditure of both the Australian co-producing partner (the applicant) and the foreign co-producing partner in Australian dollars.</t>
    </r>
  </si>
  <si>
    <t xml:space="preserve">Where an applicant company holds a depreciating asset and uses it in the making of the film, the company’s production expenditure on the film includes an amount equal only to the decline in the value of the asset to the extent to which that decline is reasonably attributable to the use of the asset in the making of the film. </t>
  </si>
  <si>
    <t>TFE cross check:</t>
  </si>
  <si>
    <r>
      <t>Under the ‘</t>
    </r>
    <r>
      <rPr>
        <b/>
        <i/>
        <sz val="11"/>
        <rFont val="Arial"/>
        <family val="2"/>
      </rPr>
      <t>new rules’</t>
    </r>
    <r>
      <rPr>
        <sz val="11"/>
        <rFont val="Arial"/>
        <family val="2"/>
      </rPr>
      <t xml:space="preserve"> foreign currency only applies to projects with QAPE of $15 million or more. For projects with QAPE under $15 million, the foreign exchange rate as reported in the final cost report provided under the principal financing agreement is used when calculating QAPE.</t>
    </r>
  </si>
  <si>
    <r>
      <t xml:space="preserve">For the purposes of meeting the </t>
    </r>
    <r>
      <rPr>
        <u/>
        <sz val="11"/>
        <rFont val="Arial"/>
        <family val="2"/>
      </rPr>
      <t>QAPE thresholds</t>
    </r>
    <r>
      <rPr>
        <sz val="11"/>
        <rFont val="Arial"/>
        <family val="2"/>
      </rPr>
      <t>, expenditure must be converted into Australian dollars using the foreign exchange rate for the day on which principal photography commenced.  This is to provide certainty to applicants that they have met the requisite QAPE threshold.</t>
    </r>
  </si>
  <si>
    <t>Please complete breakdown below - NB:  this spreadsheet is LOCKED - you can enter data but not insert lines.  Contact the POCU if you need to insert more lines.</t>
  </si>
  <si>
    <t>Acceptable examples:</t>
  </si>
  <si>
    <r>
      <t xml:space="preserve">Therefore your final QAPE figures will probably be different to your actual expenditure as reported in your general ledger or cost report.  This adjustment </t>
    </r>
    <r>
      <rPr>
        <b/>
        <u/>
        <sz val="11"/>
        <rFont val="Arial"/>
        <family val="2"/>
      </rPr>
      <t>must be reflected on your final QAPE spreadsheet</t>
    </r>
    <r>
      <rPr>
        <sz val="11"/>
        <rFont val="Arial"/>
        <family val="2"/>
      </rPr>
      <t>, and the offset will be based on this adjusted amount.</t>
    </r>
  </si>
  <si>
    <r>
      <t>QAPE SPREADSHEET</t>
    </r>
    <r>
      <rPr>
        <b/>
        <i/>
        <sz val="10"/>
        <color indexed="9"/>
        <rFont val="Arial"/>
        <family val="2"/>
      </rPr>
      <t xml:space="preserve"> (Worksheet b)</t>
    </r>
  </si>
  <si>
    <t>•</t>
  </si>
  <si>
    <t xml:space="preserve">Therefore, if  you are claiming the decline in value on an asset used for the making of the film you will need to include an asset register and depreciation schedule with your application confirming how the value of the asset has been calculated.  We would expect this to match how the company has treated this asset for their own company tax return. </t>
  </si>
  <si>
    <t>DEPRECIATING ASSETS SCHEDULE - FOR NOTING ONLY - NO WORKSHEET ASSOCIATED WITH ASSETS</t>
  </si>
  <si>
    <t>ONLY COMPLETE THIS SECTION IF YOUR QAPE IS $15M OR MORE</t>
  </si>
  <si>
    <t>Expenditure as a foreign resident company</t>
  </si>
  <si>
    <r>
      <t xml:space="preserve">This worksheet is intended </t>
    </r>
    <r>
      <rPr>
        <u/>
        <sz val="10"/>
        <rFont val="Arial"/>
        <family val="2"/>
      </rPr>
      <t>for guidance only</t>
    </r>
    <r>
      <rPr>
        <sz val="10"/>
        <rFont val="Arial"/>
        <family val="2"/>
      </rPr>
      <t>, to assist you in working out your exclusions relating to travel costs incurred in other countries.  NB:  this worksheet is not linked to the QAPE spreadsheet.</t>
    </r>
  </si>
  <si>
    <r>
      <t xml:space="preserve">On 21 November 2011, legislation enacting the reforms was passed by the Australian Parliament.  The Bill, the </t>
    </r>
    <r>
      <rPr>
        <i/>
        <sz val="10"/>
        <rFont val="Arial"/>
        <family val="2"/>
      </rPr>
      <t>Tax Laws Amendment (2011 Measures No. 7) Bill 2011</t>
    </r>
    <r>
      <rPr>
        <sz val="10"/>
        <rFont val="Arial"/>
        <family val="2"/>
      </rPr>
      <t>, is now in force, and has taken effect for:</t>
    </r>
  </si>
  <si>
    <t>For projects with QAPE of $15M or over only</t>
  </si>
  <si>
    <t>First day of principal photography:</t>
  </si>
  <si>
    <t xml:space="preserve">If you incurred any expenditure on flights to and from Australia, you must complete this worksheet in order to calculate QAPE relating to these travel costs.  </t>
  </si>
  <si>
    <t>Please complete the 'comments' column to clarify why expenditure is being excluded or included as QAPE.</t>
  </si>
  <si>
    <r>
      <rPr>
        <b/>
        <sz val="10"/>
        <rFont val="Arial"/>
        <family val="2"/>
      </rPr>
      <t xml:space="preserve">NB:  </t>
    </r>
    <r>
      <rPr>
        <sz val="10"/>
        <rFont val="Arial"/>
        <family val="2"/>
      </rPr>
      <t xml:space="preserve">The above example also pertains to non-Australian residents working on </t>
    </r>
    <r>
      <rPr>
        <b/>
        <sz val="10"/>
        <rFont val="Arial"/>
        <family val="2"/>
      </rPr>
      <t>official co-productions</t>
    </r>
  </si>
  <si>
    <r>
      <t>NB</t>
    </r>
    <r>
      <rPr>
        <sz val="10"/>
        <rFont val="Arial"/>
        <family val="2"/>
      </rPr>
      <t>:  If any other work takes place outside Australia (eg. post synching) - this would also be non-QAPE</t>
    </r>
  </si>
  <si>
    <t>Pre-pre production (Aust)</t>
  </si>
  <si>
    <t>Delivery - Australia</t>
  </si>
  <si>
    <t>Total QAPE:</t>
  </si>
  <si>
    <t>Total non-QAPE:</t>
  </si>
  <si>
    <t xml:space="preserve"> 'NEW RULES'</t>
  </si>
  <si>
    <t>The information below is for guidance only.  Please complete blank breakdown on next page.</t>
  </si>
  <si>
    <t>Rebate calculation @ 20% of QAPE</t>
  </si>
  <si>
    <t>Single-episode program - documentary</t>
  </si>
  <si>
    <t>Season of a series - drama</t>
  </si>
  <si>
    <t>Season of a series - documentary</t>
  </si>
  <si>
    <r>
      <t xml:space="preserve">EXPENDITURE IN A FOREIGN CURRENCY CALCULATOR </t>
    </r>
    <r>
      <rPr>
        <b/>
        <i/>
        <sz val="10"/>
        <color indexed="9"/>
        <rFont val="Arial"/>
        <family val="2"/>
      </rPr>
      <t>(Worksheet d)</t>
    </r>
  </si>
  <si>
    <t>Unacceptable example (what NOT to do):</t>
  </si>
  <si>
    <t>(d) EXPENDITURE INCURRED IN A FOREIGN CURRENCY</t>
  </si>
  <si>
    <t>(e) INTERESTED  PARTY TRANSACTIONS</t>
  </si>
  <si>
    <t>(g) EXPENDITURE AS A FOREIGN RESIDENT COMPANY</t>
  </si>
  <si>
    <t>(h) EXPENDITURE ON FLIGHTS TO AND FROM AUSTRALIA</t>
  </si>
  <si>
    <t xml:space="preserve">(i) EXPENDITURE INCURRED ON TRAVEL COSTS IN OTHER COUNTRIES </t>
  </si>
  <si>
    <t>(k) EXPENDITURE ON AN AUSTRALIAN RESIDENT WORKING BOTH IN AUSTRALIA &amp; OVERSEAS</t>
  </si>
  <si>
    <t>PLEASE CONTACT THE PRODUCER OFFSET &amp; CO-PRODUCER UNIT BEFORE COMMENCING THIS SHEET</t>
  </si>
  <si>
    <t xml:space="preserve">Regardless of which official rates you use, you will need to provide a print out of the method of your foreign currency calculations and the figures on which they are based.  Please use the same rate source for both calculations.  </t>
  </si>
  <si>
    <t>NB: under the ‘new rules’ production expenditure for the Offset’s purposes – and therefore QAPE – is now calculated on a GST-exclusive basis</t>
  </si>
  <si>
    <t>(insert comments as appropriate)</t>
  </si>
  <si>
    <t>COMMENT ON</t>
  </si>
  <si>
    <t>(the following are examples only - please complete and adjust as per your individual requirements)</t>
  </si>
  <si>
    <t>Under the 'new rules'  foreign currency only applies to projects with QAPE of $15 million or more.  For projects with QAPE under $15 million, the foreign exchange rate as reported in the final cost report provided under the principal financing agreement is used when calculating QAPE.</t>
  </si>
  <si>
    <r>
      <t xml:space="preserve">If your project is an </t>
    </r>
    <r>
      <rPr>
        <i/>
        <u/>
        <sz val="10"/>
        <rFont val="Arial"/>
        <family val="2"/>
      </rPr>
      <t>official co-production</t>
    </r>
    <r>
      <rPr>
        <sz val="10"/>
        <rFont val="Arial"/>
        <family val="2"/>
      </rPr>
      <t xml:space="preserve"> list all expenditure by the foreign co-producing partner in Column (B1).  None of this expenditure is QAPE, but as noted above, makes up part of your total film expenditure.</t>
    </r>
  </si>
  <si>
    <r>
      <t xml:space="preserve">Please refer to the </t>
    </r>
    <r>
      <rPr>
        <i/>
        <sz val="10"/>
        <rFont val="Arial"/>
        <family val="2"/>
      </rPr>
      <t>At a Glance</t>
    </r>
    <r>
      <rPr>
        <sz val="10"/>
        <rFont val="Arial"/>
        <family val="2"/>
      </rPr>
      <t xml:space="preserve"> document for further guidance on Interested Party Transactions.</t>
    </r>
  </si>
  <si>
    <t>Therefore the amount of $32,000 would be non-QAPE</t>
  </si>
  <si>
    <t>(j) EXPENDITURE ON A 'NON-AUST' RESIDENT WORKING BOTH IN AUSTRALIA &amp; OVERSEAS</t>
  </si>
  <si>
    <t>Post - China</t>
  </si>
  <si>
    <t>FINAL QAPE SPREADSHEET (20%)</t>
  </si>
  <si>
    <t>Eligibility:</t>
  </si>
  <si>
    <t>OVERHEADS CALCULATION</t>
  </si>
  <si>
    <t>Actual overheads claimed as QAPE</t>
  </si>
  <si>
    <t>5% of Total Film Expenditure:</t>
  </si>
  <si>
    <t>$500,000 cap:</t>
  </si>
  <si>
    <t>TOTAL QAPE as per Column (C)</t>
  </si>
  <si>
    <r>
      <t xml:space="preserve">The provisions of the Producer Offset taking into account the changes introduced by the Bill are referred to as the </t>
    </r>
    <r>
      <rPr>
        <b/>
        <sz val="10"/>
        <rFont val="Arial"/>
        <family val="2"/>
      </rPr>
      <t>'new rules'</t>
    </r>
    <r>
      <rPr>
        <sz val="10"/>
        <rFont val="Arial"/>
        <family val="2"/>
      </rPr>
      <t xml:space="preserve">.   </t>
    </r>
    <r>
      <rPr>
        <b/>
        <sz val="10"/>
        <rFont val="Arial"/>
        <family val="2"/>
      </rPr>
      <t>This final QAPE spreadsheet is for projects that fall under the 'new rules'.</t>
    </r>
  </si>
  <si>
    <t>Please fill out the "comment on cost" column to clarify your exclusions.  For example - apportionment of fee for overseas development, overseas copyright purchase, gratuities.  This information helps streamline our assessment process.  It doesn't matter if the text cannot be seen in the printed version, as it will be visible in the electronic version.</t>
  </si>
  <si>
    <t>If your QAPE is $15M or above, and the applicant company incurs any expenditure in a foreign currency (regardless of whether that expenditure was QAPE or non-QAPE), all expenditure in a foreign currency must be converted into Australian dollars and recorded as outlined in this worksheet.  NB:  This does not include expenditure by the foreign co-producing partner as this is already accounted for in Column (B1).</t>
  </si>
  <si>
    <t>Crew member who is US resident is employed on a film that is shooting in Australia</t>
  </si>
  <si>
    <t>If you incurred any expenditure on flights to and from Australia, you must complete this worksheet in order to calculate QAPE relating to these travel costs.  Please complete the 'comment on cost' column to clarify why expenditure is being excluded or included as QAPE.  NB:  this worksheet is not linked to the QAPE spreadsheet.</t>
  </si>
  <si>
    <t>If you incurred any expenditure on a 'non-Australian' resident who worked both in Australia and overseas, you must complete this worksheet in order to show how you calculated your QAPE. NB:  This worksheet is not linked to the QAPE spreadsheet.</t>
  </si>
  <si>
    <t>If you incurred any expenditure on an Australian resident who worked both in Australia and overseas, you must complete this worksheet in order to show how you calculated your QAPE.  NB:  This worksheet is not linked to the QAPE spreadsheet.</t>
  </si>
  <si>
    <t>If your QAPE is $15M or above, and the applicant company incurs any expenditure in a foreign currency (regardless of whether that expenditure was QAPE or non-QAPE), all expenditure in a foreign currency must be converted into Australian dollars and recorded as outlined below.  NB:  This does not include expenditure by the foreign co-producing partner as this is already accounted for in Column (B1).</t>
  </si>
  <si>
    <t>NB:  if overhead cap is exceeded, you must make an adjustment in Column (B2)</t>
  </si>
  <si>
    <t>Is the overhead cap exceeded?</t>
  </si>
  <si>
    <t>Rebate as a % of Total Film Expenditure</t>
  </si>
  <si>
    <t>PROJECT TITLE:</t>
  </si>
  <si>
    <t>Refer to Worksheet (d)</t>
  </si>
  <si>
    <t>TOTAL 'INTERESTED PARTY EXPENDITURE'</t>
  </si>
  <si>
    <t>TOTAL FILM EXPENDITURE:</t>
  </si>
  <si>
    <t>Amount automatically taken from Worksheet (b)</t>
  </si>
  <si>
    <t>% of TFE paid to interested parties:</t>
  </si>
  <si>
    <t>You therefore need to break the fee down as per the following sample:</t>
  </si>
  <si>
    <t>List any exclusions / non-QAPE / pre 1 July 2007 spend by the applicant company in Column (B2).</t>
  </si>
  <si>
    <t>Transactions between two or more parties where there is a connection between those parties may render a party an ‘interested party’ for the purposes of the Producer Offset.  All charges from interested parties will be examined to ensure they are ‘commercially reasonable’ (ie that you were dealing with each interested party as if they had been an ‘arm’s length’ entity, not related to you).</t>
  </si>
  <si>
    <r>
      <t xml:space="preserve">All development expenditure must be listed in detail in Worksheet (f).  This will enable Screen Australia to determine whether development expenditure is QAPE or non-QAPE.  For further guidance regarding the repayment of development loans, please refer to the </t>
    </r>
    <r>
      <rPr>
        <i/>
        <sz val="10"/>
        <rFont val="Arial"/>
        <family val="2"/>
      </rPr>
      <t>At A Glance</t>
    </r>
    <r>
      <rPr>
        <sz val="10"/>
        <rFont val="Arial"/>
        <family val="2"/>
      </rPr>
      <t xml:space="preserve"> document.</t>
    </r>
  </si>
  <si>
    <t>EXPENDITURE INCURRED ON AN AUST. RESIDENT WORKING IN BOTH AUSTRALIA &amp; OVERSEAS (Worksheet k)</t>
  </si>
  <si>
    <t>Note that 'expenditure incurred in a foreign currency' includes expenditure that may have been incurred in Australia, but in a foreign currency.  For example a non-Australian cast member working in Australia may be paid in US dollars.</t>
  </si>
  <si>
    <t>(f) DEVELOPMENT EXPENDITURE</t>
  </si>
  <si>
    <t>Non-QAPE</t>
  </si>
  <si>
    <t>Yes</t>
  </si>
  <si>
    <t>No</t>
  </si>
  <si>
    <r>
      <t xml:space="preserve">All development expenditure must be listed below.  For further guidance regarding the repayment of development loans, please refer to the </t>
    </r>
    <r>
      <rPr>
        <i/>
        <sz val="10"/>
        <rFont val="Arial"/>
        <family val="2"/>
      </rPr>
      <t>At A Glance</t>
    </r>
    <r>
      <rPr>
        <sz val="10"/>
        <rFont val="Arial"/>
        <family val="2"/>
      </rPr>
      <t xml:space="preserve"> document.</t>
    </r>
  </si>
  <si>
    <r>
      <t xml:space="preserve">Note that any expendtiure on development </t>
    </r>
    <r>
      <rPr>
        <b/>
        <sz val="10"/>
        <rFont val="Arial"/>
        <family val="2"/>
      </rPr>
      <t>outside of Australia</t>
    </r>
    <r>
      <rPr>
        <sz val="10"/>
        <rFont val="Arial"/>
        <family val="2"/>
      </rPr>
      <t xml:space="preserve"> is excluded from QAPE, as is any expenditure </t>
    </r>
    <r>
      <rPr>
        <b/>
        <sz val="10"/>
        <rFont val="Arial"/>
        <family val="2"/>
      </rPr>
      <t>prior to 1 July 2007</t>
    </r>
    <r>
      <rPr>
        <sz val="10"/>
        <rFont val="Arial"/>
        <family val="2"/>
      </rPr>
      <t xml:space="preserve"> and any expenditure </t>
    </r>
    <r>
      <rPr>
        <b/>
        <sz val="10"/>
        <rFont val="Arial"/>
        <family val="2"/>
      </rPr>
      <t>incurred by a company acting in the capacity of a trustee of a trust.</t>
    </r>
  </si>
  <si>
    <t>Was any expenditure on development of the film (including the script) incurred outside Australia?</t>
  </si>
  <si>
    <t>Choose from dropdown menu</t>
  </si>
  <si>
    <t>Has any expenditure on develoment been incurred by a company acting in the capacity of a trustee of a trust?</t>
  </si>
  <si>
    <t>TOTAL DEVELOPMENT EXPENDITURE AS PER COST REPORT / QAPE SHEET</t>
  </si>
  <si>
    <t>Source</t>
  </si>
  <si>
    <t>Example Only:</t>
  </si>
  <si>
    <t>ScreenNSW</t>
  </si>
  <si>
    <t>Development Loan</t>
  </si>
  <si>
    <t>Interest on Loan</t>
  </si>
  <si>
    <t>ABC</t>
  </si>
  <si>
    <t>DEVELOPMENT BREAKDOWN TO DETERMINE QAPE</t>
  </si>
  <si>
    <t>QAPE /</t>
  </si>
  <si>
    <t>6-0221</t>
  </si>
  <si>
    <t>Joe Bloggs</t>
  </si>
  <si>
    <t>Writer's fee</t>
  </si>
  <si>
    <t>6-0222</t>
  </si>
  <si>
    <t>Jet Airways</t>
  </si>
  <si>
    <t>Flights for casting in US</t>
  </si>
  <si>
    <t>Suzie Briggs</t>
  </si>
  <si>
    <t>Qantas Airways</t>
  </si>
  <si>
    <t>Flights for Aust. Location recce</t>
  </si>
  <si>
    <t>Holiday Inn Canberra</t>
  </si>
  <si>
    <t>Accom. For Aust location recce</t>
  </si>
  <si>
    <t>Hilton New York</t>
  </si>
  <si>
    <t>Accom for US location recce</t>
  </si>
  <si>
    <t>Interest on development loan</t>
  </si>
  <si>
    <t>Just So Productions Pty Ltd</t>
  </si>
  <si>
    <t>Making of sizzle reel</t>
  </si>
  <si>
    <t>Production Company Pty Ltd</t>
  </si>
  <si>
    <t>Total QAPE</t>
  </si>
  <si>
    <t>Total Non-QAPE</t>
  </si>
  <si>
    <t>20% of Total Film Expenditure (cap on ATL)</t>
  </si>
  <si>
    <t>DEVELOPMENT</t>
  </si>
  <si>
    <t>SEASONS OF A SERIES - THRESHOLD CALCULATOR</t>
  </si>
  <si>
    <t>Series Title:</t>
  </si>
  <si>
    <t>Season No.</t>
  </si>
  <si>
    <t>Have there been previous seasons of this series?</t>
  </si>
  <si>
    <t>Episode Length/Running Time</t>
  </si>
  <si>
    <t>Season 1</t>
  </si>
  <si>
    <t>Episode numbers:</t>
  </si>
  <si>
    <t xml:space="preserve">First episode of season:  </t>
  </si>
  <si>
    <t xml:space="preserve">Last episode of season:  </t>
  </si>
  <si>
    <t>Season running time (in mins)</t>
  </si>
  <si>
    <t>Season running time (in hours)</t>
  </si>
  <si>
    <t>Commercial hours this season:</t>
  </si>
  <si>
    <t>Total commercial hours to date (including season in question)</t>
  </si>
  <si>
    <t xml:space="preserve"> ELIGIBILITY CALCULATION</t>
  </si>
  <si>
    <t>Overall:</t>
  </si>
  <si>
    <t>Per Hour:</t>
  </si>
  <si>
    <t>Format:</t>
  </si>
  <si>
    <t>Official Co-production?</t>
  </si>
  <si>
    <t>COMMENT</t>
  </si>
  <si>
    <t>ON</t>
  </si>
  <si>
    <t>FINAL QAPE SPREADSHEET - NON-FEATURES (20%)</t>
  </si>
  <si>
    <t>Single-episode program - drama</t>
  </si>
  <si>
    <t>Single episode program - documentary</t>
  </si>
  <si>
    <t>Short-form animation</t>
  </si>
  <si>
    <t>IMPORTANT NOTE FOR OFFICIAL CO-PRODUCTIONS</t>
  </si>
  <si>
    <t xml:space="preserve">Manually input your total budget into Column (A).  For official co-productions these figures should be the combined expenditure of both the Australian co-producing partner (the applicant) and the foreign co-producing partner in Australian dollars.  Then list all expenditure by the foreign co-producing partner in Column (B1). </t>
  </si>
  <si>
    <t>None of the expenditure in Column (B1) is QAPE, however it does make up part of your total film expenditure.   List all exclusions for the Australian applicant company in Column (B2) - this includes non-QAPE, exclusions and any pre 1 July 2007 expenditure.</t>
  </si>
  <si>
    <t>To calculate the total threshold for an offical co-production, please complete calculations below:</t>
  </si>
  <si>
    <t>Plus expenditure by foreign co-producing partner (if expenditure had been QAPE).</t>
  </si>
  <si>
    <t>Episode length (in actual mins):</t>
  </si>
  <si>
    <t>Episode length (in commercial TV hours):</t>
  </si>
  <si>
    <t>TOTAL QAPE ExpenditureThreshold</t>
  </si>
  <si>
    <t>Season of a series - animation</t>
  </si>
  <si>
    <t xml:space="preserve">Total </t>
  </si>
  <si>
    <t>Per Hour</t>
  </si>
  <si>
    <t>Single episode program - animation</t>
  </si>
  <si>
    <t>Number of episodes</t>
  </si>
  <si>
    <t>Min.</t>
  </si>
  <si>
    <t>Commercial</t>
  </si>
  <si>
    <t>Hours</t>
  </si>
  <si>
    <t>NEW RULES</t>
  </si>
  <si>
    <r>
      <t xml:space="preserve">Number of episodes: </t>
    </r>
    <r>
      <rPr>
        <b/>
        <sz val="9"/>
        <color rgb="FFFF0000"/>
        <rFont val="Arial"/>
        <family val="2"/>
      </rPr>
      <t>Cannot be less than 2</t>
    </r>
  </si>
  <si>
    <t>Episode Length</t>
  </si>
  <si>
    <t>SEASON NUMBER</t>
  </si>
  <si>
    <t>PER HOUR QAPE THRESHOLD:</t>
  </si>
  <si>
    <r>
      <rPr>
        <b/>
        <sz val="10"/>
        <color rgb="FF0070C0"/>
        <rFont val="Arial"/>
        <family val="2"/>
      </rPr>
      <t>Format</t>
    </r>
    <r>
      <rPr>
        <b/>
        <sz val="9"/>
        <color rgb="FF0070C0"/>
        <rFont val="Arial"/>
        <family val="2"/>
      </rPr>
      <t>:</t>
    </r>
  </si>
  <si>
    <t xml:space="preserve">Season Number: </t>
  </si>
  <si>
    <t xml:space="preserve">Short Form - animation </t>
  </si>
  <si>
    <t xml:space="preserve">Total QAPE  </t>
  </si>
  <si>
    <t>TITLE:</t>
  </si>
  <si>
    <t>Add in Season number question at top (What season is this for?)</t>
  </si>
  <si>
    <t>Remove threshold eligibility table from bottom and move to a separate Season of a Series worksheet</t>
  </si>
  <si>
    <t>Add in test of overhead cap being exceeded with instructions on how to amend non QAPE exclusion so that cap is not exceeded.</t>
  </si>
  <si>
    <t>Calculation in B14 for 20% ATL is now N/A when the project is a documentary or documentary series</t>
  </si>
  <si>
    <t>Add in official co-production question at top (Yes or No). If Yes Co Pro column has conditional formatting and applicant is asked to fill in the column as per the note at the bottom of the spreadsheet</t>
  </si>
  <si>
    <t>New Calculation and note for Co-productions added at the bottom.</t>
  </si>
  <si>
    <t>to be entered manually in Column (A) - CELL D26 on your QAPE spreadsheet</t>
  </si>
  <si>
    <t>to be entered manually in Column (B2) - CELL H26 on your QAPE spreadsheet</t>
  </si>
  <si>
    <t>to be entered manually in Column (A) - CELL D118 on your QAPE spreadsheet</t>
  </si>
  <si>
    <t>to be entered manually in Column (B2) - CELL H118 on your QAPE spreadsheet</t>
  </si>
  <si>
    <t>For projects that fall under the 'old rules' please contact the POCU.</t>
  </si>
  <si>
    <t>Worksheet (a)</t>
  </si>
  <si>
    <t>Deleted broken link to old QAPE spreadsheet file</t>
  </si>
  <si>
    <t>CHANGES LOG</t>
  </si>
  <si>
    <t>Season of a series</t>
  </si>
  <si>
    <t>Refered to Worksheet (c)  as Season of a series and no longer GST</t>
  </si>
  <si>
    <t>Deleted worskeet GST N/A not in use</t>
  </si>
  <si>
    <t>Please read Worksheet (d) very carefully, before making any 'expenditure in a foreign currency' calculations.</t>
  </si>
  <si>
    <t>Expanded lines to show missing text</t>
  </si>
  <si>
    <t>QAPE/Non-QAPE</t>
  </si>
  <si>
    <t xml:space="preserve">Worksheet (d) </t>
  </si>
  <si>
    <t>Season of a Series added.</t>
  </si>
  <si>
    <t>Added QAPE / Non-QAPE column and totals</t>
  </si>
  <si>
    <t>Added "example only" text box</t>
  </si>
  <si>
    <t xml:space="preserve">Worksheet (f) </t>
  </si>
  <si>
    <t>Foreign currency calculator - the cell references to the revised worksheet (b) QAPE have been updated and the dates changed to 2015.</t>
  </si>
  <si>
    <t>Amended dates to 2015</t>
  </si>
  <si>
    <t>Matched the totals of the examples</t>
  </si>
  <si>
    <t xml:space="preserve">Worksheet (g) </t>
  </si>
  <si>
    <t xml:space="preserve">Worksheet (h) </t>
  </si>
  <si>
    <t xml:space="preserve">Worksheet (i) </t>
  </si>
  <si>
    <t xml:space="preserve">Worksheet (k) </t>
  </si>
  <si>
    <t xml:space="preserve">Worksheet (b) </t>
  </si>
  <si>
    <t xml:space="preserve">Worksheet (e) </t>
  </si>
  <si>
    <t>Cosmetic changes to titles and information at top of form including highlighting cells that need to be filled in. Changed color to match cover page.</t>
  </si>
  <si>
    <t>Expenditure in a foreign currency calculator (for projects with QAPE of $15M or more)</t>
  </si>
  <si>
    <t>Deleleted broken link to Fact sheet on assets and rentals</t>
  </si>
  <si>
    <t>Deleted link appearing upon opening of the document</t>
  </si>
  <si>
    <t>Aust.resident travelling O/S for shoot only (meeting the 'Gallipoli clause') who returns and continues to work on the film in Australia</t>
  </si>
  <si>
    <t>Post-production</t>
  </si>
  <si>
    <t>(NB:  providing the 'two week rule' for non-cast is met).</t>
  </si>
  <si>
    <r>
      <t>photography is QAPE</t>
    </r>
    <r>
      <rPr>
        <sz val="10"/>
        <rFont val="Arial"/>
        <family val="2"/>
      </rPr>
      <t xml:space="preserve"> providing the 'Gallipoli clause' is met.</t>
    </r>
  </si>
  <si>
    <t>Added formula to enter title automatically (in yellow cell)</t>
  </si>
  <si>
    <t>NB:  The amount in Cell E43 is automatically taken from Cell D21 on the QAPE spreadsheet.  It should represent your total development expenditure, regardless of whether it is QAPE or not.</t>
  </si>
  <si>
    <t>All interested party transactions are required to be listed as part of the Final Certificate Application.</t>
  </si>
  <si>
    <t>We require a breakdown of this expenditure to confirm that the costs claimed as QAPE are commercially reasonable and represent a fair market rate.</t>
  </si>
  <si>
    <t xml:space="preserve">This breakdown should include the following information -  name and role of the person, overall fee paid,  per week/day rate charged,  number of days/weeks worked and the dates over which the work took place. </t>
  </si>
  <si>
    <t>A general Ledger 'dump down' is also insufficient.</t>
  </si>
  <si>
    <t>6-1055</t>
  </si>
  <si>
    <t>Parent Company Pty Ltd</t>
  </si>
  <si>
    <t>EP fee - John Black - total as per contract</t>
  </si>
  <si>
    <t xml:space="preserve">Production Manager - Bob Jones - 5 weeks @ $1,200 per week </t>
  </si>
  <si>
    <t>6-1095</t>
  </si>
  <si>
    <t>Office rent 12 weeks @ $750/week</t>
  </si>
  <si>
    <t>Hire of edit suite - 6 weeks @ $1,000 per week</t>
  </si>
  <si>
    <t>Details (Name, Role, Fee, Rate, Duration …)</t>
  </si>
  <si>
    <t>Production Co-ordinator - Brett Smith - 12 weeks @ 1000 per week</t>
  </si>
  <si>
    <t>Researcher as per contract</t>
  </si>
  <si>
    <t>Office rent (development) over 5 weeks at $400/ week</t>
  </si>
  <si>
    <t>NB: this QAPE amount should match the QAPE spreadhsheet</t>
  </si>
  <si>
    <t>NB: this NON QAPE amount should match the QAPE spreadhsheet</t>
  </si>
  <si>
    <t>US crew member in Aust. for less than 2 weeks</t>
  </si>
  <si>
    <t>therefore no fares eligible for QAPE</t>
  </si>
  <si>
    <t>US crew member in Aust. for more than 2 weeks</t>
  </si>
  <si>
    <t>therefore incoming flight = QAPE</t>
  </si>
  <si>
    <t>Travel to and within other countries may be considered QAPE if the expenditure meets the 'Gallipoli clause'.</t>
  </si>
  <si>
    <r>
      <t xml:space="preserve">See </t>
    </r>
    <r>
      <rPr>
        <i/>
        <sz val="10"/>
        <rFont val="Arial"/>
        <family val="2"/>
      </rPr>
      <t xml:space="preserve">At a Glance </t>
    </r>
    <r>
      <rPr>
        <sz val="10"/>
        <rFont val="Arial"/>
        <family val="2"/>
      </rPr>
      <t>under 'Gallipoli clause' and' Travel'.</t>
    </r>
  </si>
  <si>
    <t xml:space="preserve">QAPE can only be claimed for certain expenses relating to Australian residents during any overseas shoot where the 'Gallipoli clause' applies.  </t>
  </si>
  <si>
    <t>Shoot (under the 'Gallipoli clause')</t>
  </si>
  <si>
    <r>
      <t xml:space="preserve">See </t>
    </r>
    <r>
      <rPr>
        <i/>
        <sz val="10"/>
        <rFont val="Arial"/>
        <family val="2"/>
      </rPr>
      <t>At a Glance</t>
    </r>
    <r>
      <rPr>
        <sz val="10"/>
        <rFont val="Arial"/>
        <family val="2"/>
      </rPr>
      <t xml:space="preserve"> under 'Gallipoli clause' and' Travel'.</t>
    </r>
  </si>
  <si>
    <r>
      <t xml:space="preserve">Expenditure on work by a </t>
    </r>
    <r>
      <rPr>
        <u/>
        <sz val="10"/>
        <rFont val="Arial"/>
        <family val="2"/>
      </rPr>
      <t>non-Australian resident</t>
    </r>
    <r>
      <rPr>
        <sz val="10"/>
        <rFont val="Arial"/>
        <family val="2"/>
      </rPr>
      <t xml:space="preserve"> that takes place </t>
    </r>
    <r>
      <rPr>
        <u/>
        <sz val="10"/>
        <rFont val="Arial"/>
        <family val="2"/>
      </rPr>
      <t>in Australia</t>
    </r>
    <r>
      <rPr>
        <sz val="10"/>
        <rFont val="Arial"/>
        <family val="2"/>
      </rPr>
      <t xml:space="preserve"> is considered </t>
    </r>
    <r>
      <rPr>
        <u/>
        <sz val="10"/>
        <rFont val="Arial"/>
        <family val="2"/>
      </rPr>
      <t>QAPE</t>
    </r>
  </si>
  <si>
    <r>
      <t xml:space="preserve">Expenditure on work by a </t>
    </r>
    <r>
      <rPr>
        <u/>
        <sz val="10"/>
        <rFont val="Arial"/>
        <family val="2"/>
      </rPr>
      <t>non-Australian resident</t>
    </r>
    <r>
      <rPr>
        <sz val="10"/>
        <rFont val="Arial"/>
        <family val="2"/>
      </rPr>
      <t xml:space="preserve"> that takes place in </t>
    </r>
    <r>
      <rPr>
        <u/>
        <sz val="10"/>
        <rFont val="Arial"/>
        <family val="2"/>
      </rPr>
      <t>another country</t>
    </r>
    <r>
      <rPr>
        <sz val="10"/>
        <rFont val="Arial"/>
        <family val="2"/>
      </rPr>
      <t xml:space="preserve"> is </t>
    </r>
    <r>
      <rPr>
        <u/>
        <sz val="10"/>
        <rFont val="Arial"/>
        <family val="2"/>
      </rPr>
      <t>non-QAPE.</t>
    </r>
  </si>
  <si>
    <r>
      <t xml:space="preserve">Expenditure on work by an Australian resident that takes place in another country </t>
    </r>
    <r>
      <rPr>
        <u/>
        <sz val="10"/>
        <rFont val="Arial"/>
        <family val="2"/>
      </rPr>
      <t>during the period of principal</t>
    </r>
  </si>
  <si>
    <r>
      <t xml:space="preserve">Expenditure on work by an Australian resident that takes place in another country </t>
    </r>
    <r>
      <rPr>
        <u/>
        <sz val="10"/>
        <rFont val="Arial"/>
        <family val="2"/>
      </rPr>
      <t>outside the period of principal</t>
    </r>
  </si>
  <si>
    <r>
      <t xml:space="preserve">See </t>
    </r>
    <r>
      <rPr>
        <i/>
        <sz val="10"/>
        <rFont val="Arial"/>
        <family val="2"/>
      </rPr>
      <t>At a Glance</t>
    </r>
    <r>
      <rPr>
        <sz val="10"/>
        <rFont val="Arial"/>
        <family val="2"/>
      </rPr>
      <t xml:space="preserve"> under 'Gallipoli clause'.</t>
    </r>
  </si>
  <si>
    <t>Added "example only" text box and updated examples</t>
  </si>
  <si>
    <t>Amended wording refering to Gallipoli clause and highted in red non-QAPE</t>
  </si>
  <si>
    <t>Amended wording refering to Gallipoli clause and highlighted in red non-QAPE</t>
  </si>
  <si>
    <t>Deleted all footers except for (a) and (b) refering to 'November 2015'</t>
  </si>
  <si>
    <t>Aust. resident travelling O/S for pre-pro but not shoot</t>
  </si>
  <si>
    <t>Therefore airfares are QAPE, provided the resident returns to Australia and continues working on the film for a minimum of 2 weeks.</t>
  </si>
  <si>
    <t>US resident travelling from Sydney to O/S therefore outgoing flight = non QAPE</t>
  </si>
  <si>
    <t>Return fare O/S to Australia is QAPE only if for the making of the film</t>
  </si>
  <si>
    <t>Locked cells and protected all worskheets</t>
  </si>
  <si>
    <t>Added footer showing date of QAPE spreadsheet</t>
  </si>
  <si>
    <t xml:space="preserve">Added footer showing date of QAPE spreadsheet </t>
  </si>
  <si>
    <t>QAPE/</t>
  </si>
  <si>
    <t>Please choose from dropdown menu</t>
  </si>
  <si>
    <t>PD - removed footer showing date because people may leave the date there which would then be incorrect</t>
  </si>
  <si>
    <t>Added page of pages where appropriate</t>
  </si>
  <si>
    <t>Cosmetic changes to printed version</t>
  </si>
  <si>
    <t>Locked spreadsheets but allowed entry of new lines and locked calculations as appropriate</t>
  </si>
  <si>
    <t>Hid this worksheet.</t>
  </si>
  <si>
    <t>Worksheet (c ) fixed</t>
  </si>
  <si>
    <t>GENERAL CHANGES</t>
  </si>
  <si>
    <t>na</t>
  </si>
  <si>
    <t>Worksheet (b)</t>
  </si>
  <si>
    <t>Changed footer to March 16</t>
  </si>
  <si>
    <t>A fact sheet has been created to assist applicants in understanding how depreciating assets should be treated for the purposes of the Producer Offset and is available on our webpage.</t>
  </si>
  <si>
    <t>[CURRENCY]</t>
  </si>
  <si>
    <t>Purchase Price in</t>
  </si>
  <si>
    <t>to be entered manually in CELL D147 on your QAPE spreadsheet</t>
  </si>
  <si>
    <t>to be entered manually in CELL D150 on your QAPE spreadsheet</t>
  </si>
  <si>
    <t>Worksheet (d)</t>
  </si>
  <si>
    <t>Fixed format dropdown menu where single episode drama was not an option, and fixed minimum duration and thresholds ; changed footer to March 16</t>
  </si>
  <si>
    <t>Changed set up so that the examples are not printed - created a table ready to fill (unlocked); fixed wrong references to cells from worksheet (b)</t>
  </si>
  <si>
    <t>This document contains 11 x worksheets.  Some of the formulas in these worksheets may be locked.  If you wish to unlock the formulas, contact the POCU prior to filling out these worksheets. IT IS MANDATORY TO COMPLETE ALL WORKSHEETS RELEVANT TO YOUR APPLICATION.</t>
  </si>
  <si>
    <t>Please remember to type in the project name and format on the QAPE spreadsheet in the header section.</t>
  </si>
  <si>
    <t>Please fill in the CODE left column on the QAPE spreadsheet with the corresponding line references from your budget.</t>
  </si>
  <si>
    <t>You must complete the worksheet with the names of all companies (as identified in the expenditure statements) that provided goods or services in the making of the film that are associated with the applicant or any of its associated entities (ie: common shareholders or directors).  See Worksheet (e) for further details.</t>
  </si>
  <si>
    <t>This % should match the information supplied on the final application form.</t>
  </si>
  <si>
    <t xml:space="preserve">Lump sum amounts that do not detail expenditure between the applicant company and an associated company will not be accepted by the POCU (for example a bulk re-charge from one company to another).  </t>
  </si>
  <si>
    <t xml:space="preserve">All Worksheets </t>
  </si>
  <si>
    <t>Applicants can now insert rows and columns and format them</t>
  </si>
  <si>
    <t>with the exception of worksheet (a) where they can only insert rows</t>
  </si>
  <si>
    <t>b (i)</t>
  </si>
  <si>
    <t>b (ii)</t>
  </si>
  <si>
    <t>Subset of the General Ledger</t>
  </si>
  <si>
    <t>Added Subset of Ledger worksheet (b) (ii)</t>
  </si>
  <si>
    <r>
      <t xml:space="preserve">This worksheet is intended for </t>
    </r>
    <r>
      <rPr>
        <b/>
        <sz val="12"/>
        <color rgb="FFFF0000"/>
        <rFont val="Arial"/>
        <family val="2"/>
      </rPr>
      <t>GUIDANCE ONLY</t>
    </r>
    <r>
      <rPr>
        <sz val="12"/>
        <rFont val="Arial"/>
        <family val="2"/>
      </rPr>
      <t xml:space="preserve">, to assist you in working out your exclusions relating to travel costs incurred in other countries.  It is </t>
    </r>
    <r>
      <rPr>
        <b/>
        <sz val="12"/>
        <rFont val="Arial"/>
        <family val="2"/>
      </rPr>
      <t>not mandatory</t>
    </r>
    <r>
      <rPr>
        <sz val="12"/>
        <rFont val="Arial"/>
        <family val="2"/>
      </rPr>
      <t xml:space="preserve"> to fill in this worksheet.</t>
    </r>
  </si>
  <si>
    <r>
      <rPr>
        <b/>
        <sz val="12"/>
        <rFont val="Arial"/>
        <family val="2"/>
      </rPr>
      <t>NB:</t>
    </r>
    <r>
      <rPr>
        <sz val="12"/>
        <rFont val="Arial"/>
        <family val="2"/>
      </rPr>
      <t xml:space="preserve">  this worksheet is not linked to the QAPE spreadsheet.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</si>
</sst>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quot;$&quot;#,##0"/>
    <numFmt numFmtId="6" formatCode="&quot;$&quot;#,##0;[Red]\-&quot;$&quot;#,##0"/>
    <numFmt numFmtId="44" formatCode="_-&quot;$&quot;* #,##0.00_-;\-&quot;$&quot;* #,##0.00_-;_-&quot;$&quot;* &quot;-&quot;??_-;_-@_-"/>
    <numFmt numFmtId="43" formatCode="_-* #,##0.00_-;\-* #,##0.00_-;_-* &quot;-&quot;??_-;_-@_-"/>
    <numFmt numFmtId="164" formatCode="_(* #,##0_);_(* \(#,##0\);_(* &quot;-&quot;??_);_(@_)"/>
    <numFmt numFmtId="165" formatCode="&quot;$&quot;#,##0"/>
    <numFmt numFmtId="166" formatCode="[$-C09]dd\-mmm\-yy;@"/>
    <numFmt numFmtId="167" formatCode="[$Rp-421]#,##0_ ;[Red]\-[$Rp-421]#,##0\ "/>
    <numFmt numFmtId="168" formatCode="[$$-409]#,##0.00"/>
    <numFmt numFmtId="169" formatCode="[$USD]\ #,##0.00"/>
    <numFmt numFmtId="170" formatCode="[$AUD]\ #,##0.00"/>
    <numFmt numFmtId="171" formatCode="d/mm/yy;@"/>
    <numFmt numFmtId="172" formatCode="[$AUD]\ #,##0"/>
    <numFmt numFmtId="173" formatCode="[$USD]\ #,##0"/>
    <numFmt numFmtId="174" formatCode="0.000"/>
    <numFmt numFmtId="175" formatCode="&quot;$&quot;#,##0.00"/>
    <numFmt numFmtId="176" formatCode="_-* #,##0_-;\-* #,##0_-;_-* &quot;-&quot;??_-;_-@_-"/>
    <numFmt numFmtId="177" formatCode="0.00000"/>
  </numFmts>
  <fonts count="103">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9"/>
      <name val="Arial"/>
      <family val="2"/>
    </font>
    <font>
      <sz val="9"/>
      <name val="Arial"/>
      <family val="2"/>
    </font>
    <font>
      <b/>
      <sz val="9"/>
      <color indexed="10"/>
      <name val="Arial"/>
      <family val="2"/>
    </font>
    <font>
      <b/>
      <i/>
      <sz val="9"/>
      <name val="Arial"/>
      <family val="2"/>
    </font>
    <font>
      <i/>
      <sz val="9"/>
      <name val="Arial"/>
      <family val="2"/>
    </font>
    <font>
      <sz val="9"/>
      <name val="Arial"/>
      <family val="2"/>
    </font>
    <font>
      <b/>
      <sz val="10"/>
      <name val="Arial"/>
      <family val="2"/>
    </font>
    <font>
      <i/>
      <sz val="10"/>
      <name val="Arial"/>
      <family val="2"/>
    </font>
    <font>
      <sz val="10"/>
      <name val="Arial"/>
      <family val="2"/>
    </font>
    <font>
      <b/>
      <i/>
      <sz val="10"/>
      <name val="Arial"/>
      <family val="2"/>
    </font>
    <font>
      <b/>
      <sz val="9"/>
      <color indexed="9"/>
      <name val="Arial"/>
      <family val="2"/>
    </font>
    <font>
      <b/>
      <sz val="10"/>
      <color indexed="9"/>
      <name val="Arial"/>
      <family val="2"/>
    </font>
    <font>
      <u/>
      <sz val="10"/>
      <name val="Arial"/>
      <family val="2"/>
    </font>
    <font>
      <b/>
      <u/>
      <sz val="10"/>
      <name val="Arial"/>
      <family val="2"/>
    </font>
    <font>
      <b/>
      <u/>
      <sz val="12"/>
      <name val="Arial"/>
      <family val="2"/>
    </font>
    <font>
      <sz val="10"/>
      <name val="Arial"/>
      <family val="2"/>
    </font>
    <font>
      <b/>
      <sz val="10"/>
      <name val="Arial"/>
      <family val="2"/>
    </font>
    <font>
      <sz val="10"/>
      <name val="Arial"/>
      <family val="2"/>
    </font>
    <font>
      <b/>
      <sz val="10"/>
      <color indexed="14"/>
      <name val="Arial"/>
      <family val="2"/>
    </font>
    <font>
      <sz val="10"/>
      <name val="Arial"/>
      <family val="2"/>
    </font>
    <font>
      <sz val="8"/>
      <name val="Arial"/>
      <family val="2"/>
    </font>
    <font>
      <sz val="10"/>
      <name val="HelvNeue FFC"/>
    </font>
    <font>
      <i/>
      <sz val="10"/>
      <name val="HelvNeue FFC"/>
    </font>
    <font>
      <sz val="9"/>
      <color indexed="8"/>
      <name val="Arial"/>
      <family val="2"/>
    </font>
    <font>
      <b/>
      <i/>
      <sz val="9"/>
      <color indexed="9"/>
      <name val="Arial"/>
      <family val="2"/>
    </font>
    <font>
      <sz val="10"/>
      <color indexed="9"/>
      <name val="Arial"/>
      <family val="2"/>
    </font>
    <font>
      <b/>
      <sz val="10"/>
      <color indexed="10"/>
      <name val="Arial"/>
      <family val="2"/>
    </font>
    <font>
      <sz val="10"/>
      <color indexed="10"/>
      <name val="Arial"/>
      <family val="2"/>
    </font>
    <font>
      <b/>
      <sz val="18"/>
      <name val="Arial"/>
      <family val="2"/>
    </font>
    <font>
      <sz val="18"/>
      <name val="Arial"/>
      <family val="2"/>
    </font>
    <font>
      <sz val="10"/>
      <name val="Wingdings 2"/>
      <family val="1"/>
    </font>
    <font>
      <i/>
      <sz val="8"/>
      <name val="Arial"/>
      <family val="2"/>
    </font>
    <font>
      <b/>
      <sz val="7"/>
      <color indexed="10"/>
      <name val="Arial"/>
      <family val="2"/>
    </font>
    <font>
      <b/>
      <sz val="7"/>
      <color indexed="22"/>
      <name val="Arial"/>
      <family val="2"/>
    </font>
    <font>
      <sz val="10"/>
      <name val="Arial"/>
      <family val="2"/>
    </font>
    <font>
      <b/>
      <sz val="8"/>
      <name val="Arial"/>
      <family val="2"/>
    </font>
    <font>
      <sz val="8"/>
      <color indexed="81"/>
      <name val="Tahoma"/>
      <family val="2"/>
    </font>
    <font>
      <b/>
      <sz val="8"/>
      <color indexed="81"/>
      <name val="Tahoma"/>
      <family val="2"/>
    </font>
    <font>
      <sz val="10"/>
      <name val="Arial"/>
      <family val="2"/>
    </font>
    <font>
      <b/>
      <i/>
      <sz val="10"/>
      <color indexed="10"/>
      <name val="Arial"/>
      <family val="2"/>
    </font>
    <font>
      <b/>
      <i/>
      <sz val="9"/>
      <color indexed="10"/>
      <name val="Arial"/>
      <family val="2"/>
    </font>
    <font>
      <sz val="11"/>
      <name val="Arial"/>
      <family val="2"/>
    </font>
    <font>
      <i/>
      <u/>
      <sz val="10"/>
      <name val="Arial"/>
      <family val="2"/>
    </font>
    <font>
      <b/>
      <i/>
      <sz val="11"/>
      <name val="Arial"/>
      <family val="2"/>
    </font>
    <font>
      <b/>
      <sz val="11"/>
      <name val="Arial"/>
      <family val="2"/>
    </font>
    <font>
      <b/>
      <u/>
      <sz val="11"/>
      <name val="Arial"/>
      <family val="2"/>
    </font>
    <font>
      <u/>
      <sz val="11"/>
      <name val="Arial"/>
      <family val="2"/>
    </font>
    <font>
      <b/>
      <sz val="10"/>
      <color indexed="9"/>
      <name val="Arial"/>
      <family val="2"/>
    </font>
    <font>
      <sz val="10"/>
      <color indexed="9"/>
      <name val="Arial"/>
      <family val="2"/>
    </font>
    <font>
      <b/>
      <i/>
      <sz val="10"/>
      <color indexed="9"/>
      <name val="Arial"/>
      <family val="2"/>
    </font>
    <font>
      <sz val="10"/>
      <name val="Calibri"/>
      <family val="2"/>
    </font>
    <font>
      <u/>
      <sz val="13"/>
      <color indexed="12"/>
      <name val="Arial"/>
      <family val="2"/>
    </font>
    <font>
      <u/>
      <sz val="10"/>
      <color indexed="12"/>
      <name val="Arial"/>
      <family val="2"/>
    </font>
    <font>
      <sz val="9"/>
      <color indexed="9"/>
      <name val="Arial"/>
      <family val="2"/>
    </font>
    <font>
      <i/>
      <sz val="9"/>
      <color indexed="9"/>
      <name val="Arial"/>
      <family val="2"/>
    </font>
    <font>
      <b/>
      <sz val="9"/>
      <color indexed="9"/>
      <name val="Arial"/>
      <family val="2"/>
    </font>
    <font>
      <b/>
      <sz val="11"/>
      <color indexed="9"/>
      <name val="Arial"/>
      <family val="2"/>
    </font>
    <font>
      <b/>
      <sz val="10"/>
      <color indexed="10"/>
      <name val="Arial"/>
      <family val="2"/>
    </font>
    <font>
      <sz val="10"/>
      <color indexed="10"/>
      <name val="Arial"/>
      <family val="2"/>
    </font>
    <font>
      <b/>
      <i/>
      <sz val="10"/>
      <color indexed="10"/>
      <name val="Arial"/>
      <family val="2"/>
    </font>
    <font>
      <sz val="10"/>
      <name val="Arial"/>
      <family val="2"/>
    </font>
    <font>
      <b/>
      <u/>
      <sz val="16"/>
      <color indexed="10"/>
      <name val="Arial"/>
      <family val="2"/>
    </font>
    <font>
      <sz val="16"/>
      <name val="Arial"/>
      <family val="2"/>
    </font>
    <font>
      <b/>
      <sz val="9"/>
      <color rgb="FFFF0000"/>
      <name val="Arial"/>
      <family val="2"/>
    </font>
    <font>
      <b/>
      <i/>
      <sz val="9"/>
      <color rgb="FFFF0000"/>
      <name val="Arial"/>
      <family val="2"/>
    </font>
    <font>
      <b/>
      <i/>
      <sz val="10"/>
      <color rgb="FFFF0000"/>
      <name val="Arial"/>
      <family val="2"/>
    </font>
    <font>
      <b/>
      <sz val="10"/>
      <color rgb="FFFF0000"/>
      <name val="Arial"/>
      <family val="2"/>
    </font>
    <font>
      <b/>
      <sz val="9"/>
      <color theme="0"/>
      <name val="Arial"/>
      <family val="2"/>
    </font>
    <font>
      <b/>
      <sz val="12"/>
      <name val="Arial"/>
      <family val="2"/>
    </font>
    <font>
      <b/>
      <u/>
      <sz val="9"/>
      <name val="Arial"/>
      <family val="2"/>
    </font>
    <font>
      <sz val="10"/>
      <name val="Arial"/>
      <family val="2"/>
    </font>
    <font>
      <b/>
      <sz val="9"/>
      <color rgb="FF0070C0"/>
      <name val="Arial"/>
      <family val="2"/>
    </font>
    <font>
      <sz val="9"/>
      <color theme="0"/>
      <name val="Arial"/>
      <family val="2"/>
    </font>
    <font>
      <sz val="9"/>
      <color rgb="FFFF0000"/>
      <name val="Arial"/>
      <family val="2"/>
    </font>
    <font>
      <b/>
      <sz val="10"/>
      <color rgb="FF0070C0"/>
      <name val="Arial"/>
      <family val="2"/>
    </font>
    <font>
      <sz val="8"/>
      <color rgb="FFFF0000"/>
      <name val="Arial"/>
      <family val="2"/>
    </font>
    <font>
      <i/>
      <sz val="10"/>
      <color rgb="FFFF0000"/>
      <name val="Arial"/>
      <family val="2"/>
    </font>
    <font>
      <sz val="12"/>
      <name val="Arial"/>
      <family val="2"/>
    </font>
    <font>
      <sz val="12"/>
      <color theme="1"/>
      <name val="Arial"/>
      <family val="2"/>
    </font>
    <font>
      <b/>
      <sz val="12"/>
      <color theme="1"/>
      <name val="Arial"/>
      <family val="2"/>
    </font>
    <font>
      <b/>
      <sz val="10"/>
      <color rgb="FFFF0000"/>
      <name val="HelvNeue FFC"/>
    </font>
    <font>
      <b/>
      <sz val="12"/>
      <color rgb="FFFF0000"/>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8"/>
        <bgColor indexed="64"/>
      </patternFill>
    </fill>
    <fill>
      <patternFill patternType="solid">
        <fgColor indexed="46"/>
        <bgColor indexed="64"/>
      </patternFill>
    </fill>
    <fill>
      <patternFill patternType="solid">
        <fgColor indexed="22"/>
        <bgColor indexed="22"/>
      </patternFill>
    </fill>
    <fill>
      <patternFill patternType="solid">
        <fgColor theme="1"/>
        <bgColor indexed="64"/>
      </patternFill>
    </fill>
    <fill>
      <patternFill patternType="solid">
        <fgColor theme="6" tint="0.59999389629810485"/>
        <bgColor indexed="64"/>
      </patternFill>
    </fill>
    <fill>
      <patternFill patternType="solid">
        <fgColor theme="6"/>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7979"/>
        <bgColor indexed="64"/>
      </patternFill>
    </fill>
    <fill>
      <patternFill patternType="solid">
        <fgColor rgb="FFFF0000"/>
        <bgColor indexed="64"/>
      </patternFill>
    </fill>
    <fill>
      <patternFill patternType="solid">
        <fgColor theme="7"/>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7C80"/>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thin">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thick">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ck">
        <color indexed="64"/>
      </right>
      <top/>
      <bottom/>
      <diagonal/>
    </border>
    <border>
      <left/>
      <right style="thick">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thick">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medium">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right style="double">
        <color indexed="64"/>
      </right>
      <top/>
      <bottom style="medium">
        <color indexed="64"/>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7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4" fontId="91" fillId="0" borderId="0" applyFont="0" applyFill="0" applyBorder="0" applyAlignment="0" applyProtection="0"/>
    <xf numFmtId="0" fontId="1" fillId="0" borderId="0"/>
  </cellStyleXfs>
  <cellXfs count="1674">
    <xf numFmtId="0" fontId="0" fillId="0" borderId="0" xfId="0"/>
    <xf numFmtId="0" fontId="22" fillId="0" borderId="0" xfId="0" applyFont="1"/>
    <xf numFmtId="0" fontId="22" fillId="0" borderId="0" xfId="0" applyFont="1" applyBorder="1"/>
    <xf numFmtId="164" fontId="22" fillId="0" borderId="10" xfId="28" applyNumberFormat="1" applyFont="1" applyBorder="1"/>
    <xf numFmtId="164" fontId="22" fillId="0" borderId="0" xfId="28" applyNumberFormat="1" applyFont="1" applyBorder="1"/>
    <xf numFmtId="0" fontId="22" fillId="0" borderId="10" xfId="0" applyFont="1" applyBorder="1"/>
    <xf numFmtId="164" fontId="22" fillId="0" borderId="0" xfId="28" applyNumberFormat="1" applyFont="1" applyFill="1" applyBorder="1"/>
    <xf numFmtId="0" fontId="21" fillId="0" borderId="11" xfId="0" applyFont="1" applyBorder="1" applyAlignment="1">
      <alignment horizontal="center"/>
    </xf>
    <xf numFmtId="0" fontId="21" fillId="0" borderId="0" xfId="0" applyFont="1" applyAlignment="1">
      <alignment horizontal="center"/>
    </xf>
    <xf numFmtId="0" fontId="21" fillId="0" borderId="12" xfId="0" applyFont="1" applyBorder="1" applyAlignment="1">
      <alignment horizontal="center"/>
    </xf>
    <xf numFmtId="164" fontId="21" fillId="24" borderId="12" xfId="28" applyNumberFormat="1" applyFont="1" applyFill="1" applyBorder="1" applyAlignment="1">
      <alignment horizontal="center"/>
    </xf>
    <xf numFmtId="164" fontId="22" fillId="0" borderId="0" xfId="28" applyNumberFormat="1" applyFont="1" applyAlignment="1">
      <alignment horizontal="center"/>
    </xf>
    <xf numFmtId="0" fontId="22" fillId="0" borderId="0" xfId="0" applyFont="1" applyAlignment="1">
      <alignment horizontal="center"/>
    </xf>
    <xf numFmtId="0" fontId="21" fillId="0" borderId="13" xfId="0" applyFont="1" applyBorder="1" applyAlignment="1">
      <alignment horizontal="center"/>
    </xf>
    <xf numFmtId="164" fontId="21" fillId="0" borderId="13" xfId="28" applyNumberFormat="1" applyFont="1" applyBorder="1" applyAlignment="1">
      <alignment horizontal="center"/>
    </xf>
    <xf numFmtId="0" fontId="22" fillId="0" borderId="11" xfId="0" applyFont="1" applyBorder="1" applyAlignment="1">
      <alignment horizontal="center"/>
    </xf>
    <xf numFmtId="164" fontId="21" fillId="24" borderId="11" xfId="28" applyNumberFormat="1" applyFont="1" applyFill="1" applyBorder="1" applyAlignment="1">
      <alignment horizontal="center"/>
    </xf>
    <xf numFmtId="164" fontId="21" fillId="0" borderId="11" xfId="28" applyNumberFormat="1" applyFont="1" applyBorder="1" applyAlignment="1">
      <alignment horizontal="center"/>
    </xf>
    <xf numFmtId="0" fontId="25" fillId="0" borderId="0" xfId="0" applyFont="1"/>
    <xf numFmtId="0" fontId="25" fillId="0" borderId="0" xfId="0" applyFont="1" applyBorder="1"/>
    <xf numFmtId="0" fontId="22" fillId="0" borderId="14" xfId="0" applyFont="1" applyBorder="1"/>
    <xf numFmtId="0" fontId="25" fillId="0" borderId="15" xfId="0" applyFont="1" applyBorder="1"/>
    <xf numFmtId="0" fontId="24" fillId="0" borderId="0" xfId="0" applyFont="1" applyAlignment="1">
      <alignment horizontal="center"/>
    </xf>
    <xf numFmtId="164" fontId="22" fillId="0" borderId="0" xfId="28" applyNumberFormat="1" applyFont="1"/>
    <xf numFmtId="0" fontId="25" fillId="0" borderId="16" xfId="0" applyFont="1" applyBorder="1" applyAlignment="1">
      <alignment horizontal="left"/>
    </xf>
    <xf numFmtId="164" fontId="21" fillId="0" borderId="0" xfId="28" applyNumberFormat="1" applyFont="1" applyAlignment="1">
      <alignment horizontal="center"/>
    </xf>
    <xf numFmtId="0" fontId="21" fillId="24" borderId="13" xfId="0" applyFont="1" applyFill="1" applyBorder="1" applyAlignment="1">
      <alignment horizontal="center"/>
    </xf>
    <xf numFmtId="0" fontId="25" fillId="0" borderId="0" xfId="0" applyFont="1" applyFill="1" applyBorder="1"/>
    <xf numFmtId="164" fontId="22" fillId="24" borderId="13" xfId="28" applyNumberFormat="1" applyFont="1" applyFill="1" applyBorder="1"/>
    <xf numFmtId="164" fontId="22" fillId="0" borderId="0" xfId="28" applyNumberFormat="1" applyFont="1" applyFill="1"/>
    <xf numFmtId="164" fontId="22" fillId="0" borderId="17" xfId="28" applyNumberFormat="1" applyFont="1" applyBorder="1"/>
    <xf numFmtId="164" fontId="22" fillId="24" borderId="18" xfId="28" applyNumberFormat="1" applyFont="1" applyFill="1" applyBorder="1"/>
    <xf numFmtId="164" fontId="22" fillId="24" borderId="13" xfId="0" applyNumberFormat="1" applyFont="1" applyFill="1" applyBorder="1"/>
    <xf numFmtId="0" fontId="22" fillId="24" borderId="13" xfId="0" applyFont="1" applyFill="1" applyBorder="1"/>
    <xf numFmtId="164" fontId="21" fillId="24" borderId="13" xfId="28" applyNumberFormat="1" applyFont="1" applyFill="1" applyBorder="1"/>
    <xf numFmtId="164" fontId="22" fillId="0" borderId="19" xfId="28" applyNumberFormat="1" applyFont="1" applyBorder="1"/>
    <xf numFmtId="0" fontId="22" fillId="0" borderId="0" xfId="0" applyFont="1" applyFill="1"/>
    <xf numFmtId="0" fontId="21" fillId="0" borderId="20" xfId="0" applyFont="1" applyBorder="1"/>
    <xf numFmtId="0" fontId="25" fillId="0" borderId="21" xfId="0" applyFont="1" applyBorder="1"/>
    <xf numFmtId="0" fontId="22" fillId="0" borderId="22" xfId="0" applyFont="1" applyBorder="1"/>
    <xf numFmtId="0" fontId="22" fillId="0" borderId="23" xfId="0" applyFont="1" applyBorder="1"/>
    <xf numFmtId="0" fontId="25" fillId="0" borderId="19" xfId="0" applyFont="1" applyBorder="1"/>
    <xf numFmtId="0" fontId="21" fillId="25" borderId="24" xfId="0" applyFont="1" applyFill="1" applyBorder="1" applyAlignment="1">
      <alignment horizontal="centerContinuous"/>
    </xf>
    <xf numFmtId="0" fontId="22" fillId="25" borderId="25" xfId="0" applyFont="1" applyFill="1" applyBorder="1" applyAlignment="1">
      <alignment horizontal="centerContinuous"/>
    </xf>
    <xf numFmtId="0" fontId="22" fillId="25" borderId="0" xfId="0" applyFont="1" applyFill="1"/>
    <xf numFmtId="164" fontId="22" fillId="26" borderId="26" xfId="28" applyNumberFormat="1" applyFont="1" applyFill="1" applyBorder="1"/>
    <xf numFmtId="0" fontId="0" fillId="0" borderId="0" xfId="0" applyBorder="1"/>
    <xf numFmtId="0" fontId="27" fillId="0" borderId="12" xfId="0" applyFont="1" applyBorder="1" applyAlignment="1">
      <alignment horizontal="center"/>
    </xf>
    <xf numFmtId="164" fontId="21" fillId="24" borderId="27" xfId="28" applyNumberFormat="1" applyFont="1" applyFill="1" applyBorder="1"/>
    <xf numFmtId="0" fontId="0" fillId="0" borderId="0" xfId="0" applyFill="1"/>
    <xf numFmtId="0" fontId="27" fillId="0" borderId="0" xfId="0" applyFont="1" applyFill="1"/>
    <xf numFmtId="0" fontId="27" fillId="0" borderId="28" xfId="0" applyFont="1" applyFill="1" applyBorder="1"/>
    <xf numFmtId="5" fontId="0" fillId="0" borderId="0" xfId="0" applyNumberFormat="1" applyFill="1"/>
    <xf numFmtId="166" fontId="0" fillId="0" borderId="0" xfId="0" applyNumberFormat="1" applyFill="1" applyAlignment="1">
      <alignment horizontal="left"/>
    </xf>
    <xf numFmtId="0" fontId="0" fillId="0" borderId="0" xfId="0" applyFill="1" applyAlignment="1">
      <alignment horizontal="left"/>
    </xf>
    <xf numFmtId="0" fontId="0" fillId="0" borderId="0" xfId="0" applyFill="1" applyBorder="1"/>
    <xf numFmtId="0" fontId="27" fillId="0" borderId="0" xfId="0" applyFont="1" applyFill="1" applyBorder="1"/>
    <xf numFmtId="0" fontId="21" fillId="0" borderId="0" xfId="0" applyFont="1" applyFill="1" applyBorder="1"/>
    <xf numFmtId="164" fontId="21" fillId="0" borderId="0" xfId="28" applyNumberFormat="1" applyFont="1" applyFill="1" applyBorder="1"/>
    <xf numFmtId="0" fontId="22" fillId="0" borderId="0" xfId="0" applyFont="1" applyFill="1" applyBorder="1"/>
    <xf numFmtId="0" fontId="27" fillId="0" borderId="13" xfId="0" applyFont="1" applyBorder="1" applyAlignment="1">
      <alignment horizontal="center"/>
    </xf>
    <xf numFmtId="0" fontId="2" fillId="0" borderId="0" xfId="0" applyFont="1" applyFill="1"/>
    <xf numFmtId="0" fontId="22" fillId="0" borderId="0" xfId="0" applyFont="1" applyFill="1" applyAlignment="1">
      <alignment horizontal="center"/>
    </xf>
    <xf numFmtId="0" fontId="2" fillId="0" borderId="0" xfId="0" applyFont="1"/>
    <xf numFmtId="0" fontId="27" fillId="0" borderId="0" xfId="0" applyFont="1"/>
    <xf numFmtId="164" fontId="22" fillId="24" borderId="12" xfId="28" applyNumberFormat="1" applyFont="1" applyFill="1" applyBorder="1"/>
    <xf numFmtId="164" fontId="22" fillId="24" borderId="29" xfId="28" applyNumberFormat="1" applyFont="1" applyFill="1" applyBorder="1"/>
    <xf numFmtId="0" fontId="2" fillId="0" borderId="0" xfId="0" applyFont="1" applyBorder="1"/>
    <xf numFmtId="6" fontId="2" fillId="0" borderId="0" xfId="0" applyNumberFormat="1" applyFont="1"/>
    <xf numFmtId="0" fontId="38" fillId="0" borderId="0" xfId="0" applyFont="1"/>
    <xf numFmtId="166" fontId="2" fillId="0" borderId="0" xfId="0" applyNumberFormat="1" applyFont="1" applyAlignment="1">
      <alignment horizontal="left"/>
    </xf>
    <xf numFmtId="0" fontId="39" fillId="0" borderId="0" xfId="0" applyFont="1" applyFill="1"/>
    <xf numFmtId="0" fontId="2" fillId="0" borderId="0" xfId="0" applyFont="1" applyFill="1" applyBorder="1"/>
    <xf numFmtId="166" fontId="2" fillId="0" borderId="0" xfId="0" applyNumberFormat="1" applyFont="1" applyFill="1" applyBorder="1" applyAlignment="1">
      <alignment horizontal="left"/>
    </xf>
    <xf numFmtId="166" fontId="2" fillId="0" borderId="0" xfId="0" applyNumberFormat="1" applyFont="1" applyBorder="1" applyAlignment="1">
      <alignment horizontal="left"/>
    </xf>
    <xf numFmtId="0" fontId="27" fillId="0" borderId="21" xfId="0" applyFont="1" applyBorder="1" applyAlignment="1">
      <alignment horizontal="center"/>
    </xf>
    <xf numFmtId="166" fontId="28" fillId="0" borderId="0" xfId="0" applyNumberFormat="1" applyFont="1" applyFill="1" applyBorder="1" applyAlignment="1">
      <alignment horizontal="left"/>
    </xf>
    <xf numFmtId="6" fontId="2" fillId="0" borderId="0" xfId="0" applyNumberFormat="1" applyFont="1" applyFill="1" applyBorder="1"/>
    <xf numFmtId="0" fontId="2" fillId="0" borderId="0" xfId="0" applyFont="1" applyFill="1" applyBorder="1" applyAlignment="1">
      <alignment horizontal="centerContinuous"/>
    </xf>
    <xf numFmtId="166" fontId="27" fillId="0" borderId="12" xfId="0" applyNumberFormat="1" applyFont="1" applyBorder="1" applyAlignment="1">
      <alignment horizontal="center"/>
    </xf>
    <xf numFmtId="0" fontId="27" fillId="0" borderId="20" xfId="0" applyFont="1" applyBorder="1" applyAlignment="1">
      <alignment horizontal="center"/>
    </xf>
    <xf numFmtId="0" fontId="27" fillId="0" borderId="22" xfId="0" applyFont="1" applyBorder="1" applyAlignment="1">
      <alignment horizontal="center"/>
    </xf>
    <xf numFmtId="6" fontId="27" fillId="0" borderId="35" xfId="0" applyNumberFormat="1" applyFont="1" applyBorder="1" applyAlignment="1">
      <alignment horizontal="center"/>
    </xf>
    <xf numFmtId="6" fontId="27" fillId="0" borderId="22" xfId="0" applyNumberFormat="1" applyFont="1" applyBorder="1" applyAlignment="1">
      <alignment horizontal="center"/>
    </xf>
    <xf numFmtId="6" fontId="27" fillId="0" borderId="12" xfId="0" applyNumberFormat="1" applyFont="1" applyBorder="1" applyAlignment="1">
      <alignment horizontal="center"/>
    </xf>
    <xf numFmtId="0" fontId="27" fillId="0" borderId="12" xfId="0" applyFont="1" applyBorder="1" applyAlignment="1">
      <alignment horizontal="left"/>
    </xf>
    <xf numFmtId="166" fontId="27" fillId="0" borderId="13" xfId="0" applyNumberFormat="1" applyFont="1" applyBorder="1" applyAlignment="1">
      <alignment horizontal="center"/>
    </xf>
    <xf numFmtId="0" fontId="27" fillId="0" borderId="10" xfId="0" applyFont="1" applyBorder="1" applyAlignment="1">
      <alignment horizontal="center"/>
    </xf>
    <xf numFmtId="0" fontId="27" fillId="0" borderId="0" xfId="0" applyFont="1" applyBorder="1" applyAlignment="1">
      <alignment horizontal="center"/>
    </xf>
    <xf numFmtId="0" fontId="27" fillId="0" borderId="23" xfId="0" applyFont="1" applyBorder="1" applyAlignment="1">
      <alignment horizontal="center"/>
    </xf>
    <xf numFmtId="6" fontId="27" fillId="0" borderId="36" xfId="0" applyNumberFormat="1" applyFont="1" applyBorder="1" applyAlignment="1">
      <alignment horizontal="center"/>
    </xf>
    <xf numFmtId="6" fontId="27" fillId="0" borderId="23" xfId="0" applyNumberFormat="1" applyFont="1" applyBorder="1" applyAlignment="1">
      <alignment horizontal="center"/>
    </xf>
    <xf numFmtId="6" fontId="27" fillId="0" borderId="13" xfId="0" applyNumberFormat="1" applyFont="1" applyBorder="1" applyAlignment="1">
      <alignment horizontal="center"/>
    </xf>
    <xf numFmtId="0" fontId="27" fillId="0" borderId="0" xfId="0" applyFont="1" applyAlignment="1">
      <alignment horizontal="center"/>
    </xf>
    <xf numFmtId="0" fontId="27" fillId="0" borderId="37" xfId="0" applyFont="1" applyBorder="1" applyAlignment="1">
      <alignment horizontal="center"/>
    </xf>
    <xf numFmtId="0" fontId="2" fillId="0" borderId="13" xfId="0" applyFont="1" applyBorder="1"/>
    <xf numFmtId="0" fontId="2" fillId="0" borderId="23" xfId="0" applyFont="1" applyBorder="1"/>
    <xf numFmtId="0" fontId="2" fillId="0" borderId="10" xfId="0" applyFont="1" applyBorder="1"/>
    <xf numFmtId="6" fontId="2" fillId="0" borderId="36" xfId="0" applyNumberFormat="1" applyFont="1" applyBorder="1"/>
    <xf numFmtId="6" fontId="2" fillId="0" borderId="23" xfId="0" applyNumberFormat="1" applyFont="1" applyBorder="1"/>
    <xf numFmtId="6" fontId="2" fillId="0" borderId="13" xfId="0" applyNumberFormat="1" applyFont="1" applyBorder="1"/>
    <xf numFmtId="0" fontId="2" fillId="0" borderId="13" xfId="0" applyFont="1" applyBorder="1" applyAlignment="1">
      <alignment horizontal="center"/>
    </xf>
    <xf numFmtId="0" fontId="2" fillId="0" borderId="29" xfId="0" applyFont="1" applyBorder="1"/>
    <xf numFmtId="0" fontId="2" fillId="0" borderId="29" xfId="0" applyFont="1" applyBorder="1" applyAlignment="1">
      <alignment horizontal="center"/>
    </xf>
    <xf numFmtId="0" fontId="2" fillId="0" borderId="14" xfId="0" applyFont="1" applyBorder="1"/>
    <xf numFmtId="0" fontId="2" fillId="0" borderId="19" xfId="0" applyFont="1" applyBorder="1"/>
    <xf numFmtId="0" fontId="2" fillId="0" borderId="34" xfId="0" applyFont="1" applyBorder="1"/>
    <xf numFmtId="6" fontId="2" fillId="0" borderId="39" xfId="0" applyNumberFormat="1" applyFont="1" applyBorder="1"/>
    <xf numFmtId="6" fontId="2" fillId="0" borderId="34" xfId="0" applyNumberFormat="1" applyFont="1" applyBorder="1"/>
    <xf numFmtId="6" fontId="2" fillId="0" borderId="29" xfId="0" applyNumberFormat="1" applyFont="1" applyBorder="1"/>
    <xf numFmtId="0" fontId="2" fillId="0" borderId="23" xfId="0" applyFont="1" applyFill="1" applyBorder="1"/>
    <xf numFmtId="0" fontId="2" fillId="0" borderId="13" xfId="0" applyFont="1" applyFill="1" applyBorder="1"/>
    <xf numFmtId="0" fontId="2" fillId="0" borderId="10" xfId="0" applyFont="1" applyFill="1" applyBorder="1"/>
    <xf numFmtId="0" fontId="2" fillId="0" borderId="11" xfId="0" applyFont="1" applyBorder="1"/>
    <xf numFmtId="0" fontId="2" fillId="0" borderId="40" xfId="0" applyFont="1" applyBorder="1"/>
    <xf numFmtId="0" fontId="2" fillId="0" borderId="37" xfId="0" applyFont="1" applyBorder="1"/>
    <xf numFmtId="0" fontId="2" fillId="0" borderId="38" xfId="0" applyFont="1" applyBorder="1"/>
    <xf numFmtId="6" fontId="2" fillId="0" borderId="41" xfId="0" applyNumberFormat="1" applyFont="1" applyBorder="1"/>
    <xf numFmtId="6" fontId="2" fillId="0" borderId="38" xfId="0" applyNumberFormat="1" applyFont="1" applyBorder="1"/>
    <xf numFmtId="6" fontId="2" fillId="0" borderId="11" xfId="0" applyNumberFormat="1" applyFont="1" applyBorder="1"/>
    <xf numFmtId="0" fontId="2" fillId="0" borderId="11" xfId="0" applyFont="1" applyBorder="1" applyAlignment="1">
      <alignment horizontal="center"/>
    </xf>
    <xf numFmtId="166" fontId="28" fillId="0" borderId="0" xfId="0" applyNumberFormat="1" applyFont="1" applyBorder="1" applyAlignment="1">
      <alignment horizontal="left"/>
    </xf>
    <xf numFmtId="6" fontId="2" fillId="0" borderId="0" xfId="0" applyNumberFormat="1" applyFont="1" applyBorder="1"/>
    <xf numFmtId="6" fontId="27" fillId="0" borderId="0" xfId="0" applyNumberFormat="1" applyFont="1" applyBorder="1" applyAlignment="1">
      <alignment horizontal="center"/>
    </xf>
    <xf numFmtId="0" fontId="2" fillId="0" borderId="0" xfId="0" applyFont="1" applyFill="1" applyAlignment="1"/>
    <xf numFmtId="166" fontId="27" fillId="0" borderId="0" xfId="0" applyNumberFormat="1" applyFont="1" applyFill="1" applyAlignment="1">
      <alignment horizontal="centerContinuous"/>
    </xf>
    <xf numFmtId="0" fontId="27" fillId="0" borderId="0" xfId="0" applyFont="1" applyFill="1" applyAlignment="1">
      <alignment horizontal="centerContinuous"/>
    </xf>
    <xf numFmtId="6" fontId="27" fillId="0" borderId="0" xfId="0" applyNumberFormat="1" applyFont="1" applyFill="1" applyAlignment="1">
      <alignment horizontal="centerContinuous"/>
    </xf>
    <xf numFmtId="166" fontId="27" fillId="0" borderId="0" xfId="0" applyNumberFormat="1" applyFont="1" applyAlignment="1">
      <alignment horizontal="centerContinuous"/>
    </xf>
    <xf numFmtId="0" fontId="27" fillId="0" borderId="0" xfId="0" applyFont="1" applyAlignment="1">
      <alignment horizontal="centerContinuous"/>
    </xf>
    <xf numFmtId="6" fontId="27" fillId="0" borderId="0" xfId="0" applyNumberFormat="1" applyFont="1" applyAlignment="1">
      <alignment horizontal="centerContinuous"/>
    </xf>
    <xf numFmtId="0" fontId="2" fillId="0" borderId="0" xfId="0" applyFont="1" applyAlignment="1">
      <alignment horizontal="centerContinuous"/>
    </xf>
    <xf numFmtId="6" fontId="2" fillId="0" borderId="0" xfId="0" applyNumberFormat="1" applyFont="1" applyAlignment="1">
      <alignment horizontal="centerContinuous"/>
    </xf>
    <xf numFmtId="166" fontId="2" fillId="0" borderId="0" xfId="0" applyNumberFormat="1" applyFont="1" applyAlignment="1">
      <alignment horizontal="centerContinuous"/>
    </xf>
    <xf numFmtId="6" fontId="2" fillId="0" borderId="0" xfId="0" applyNumberFormat="1" applyFont="1" applyFill="1"/>
    <xf numFmtId="0" fontId="40" fillId="0" borderId="0" xfId="0" applyFont="1" applyBorder="1"/>
    <xf numFmtId="9" fontId="2" fillId="0" borderId="0" xfId="0" applyNumberFormat="1" applyFont="1" applyAlignment="1">
      <alignment horizontal="left"/>
    </xf>
    <xf numFmtId="0" fontId="2" fillId="0" borderId="0" xfId="0" applyFont="1" applyAlignment="1">
      <alignment horizontal="center"/>
    </xf>
    <xf numFmtId="0" fontId="28" fillId="0" borderId="0" xfId="0" applyFont="1"/>
    <xf numFmtId="0" fontId="28" fillId="0" borderId="0" xfId="0" applyFont="1" applyAlignment="1">
      <alignment horizontal="center"/>
    </xf>
    <xf numFmtId="9" fontId="2" fillId="0" borderId="0" xfId="0" applyNumberFormat="1" applyFont="1" applyFill="1" applyAlignment="1">
      <alignment horizontal="left"/>
    </xf>
    <xf numFmtId="0" fontId="2" fillId="0" borderId="0" xfId="0" applyFont="1" applyFill="1" applyAlignment="1">
      <alignment horizontal="center"/>
    </xf>
    <xf numFmtId="0" fontId="28" fillId="0" borderId="0" xfId="0" applyFont="1" applyFill="1"/>
    <xf numFmtId="0" fontId="28" fillId="0" borderId="0" xfId="0" applyFont="1" applyFill="1" applyAlignment="1">
      <alignment horizontal="center"/>
    </xf>
    <xf numFmtId="0" fontId="2" fillId="0" borderId="43" xfId="0" applyFont="1" applyBorder="1" applyAlignment="1">
      <alignment horizontal="center"/>
    </xf>
    <xf numFmtId="6" fontId="2" fillId="0" borderId="43" xfId="0" applyNumberFormat="1" applyFont="1" applyBorder="1"/>
    <xf numFmtId="0" fontId="42" fillId="0" borderId="0" xfId="0" applyFont="1" applyFill="1"/>
    <xf numFmtId="0" fontId="42" fillId="0" borderId="0" xfId="0" applyFont="1"/>
    <xf numFmtId="0" fontId="2" fillId="0" borderId="0" xfId="0" applyFont="1" applyFill="1" applyAlignment="1">
      <alignment horizontal="right"/>
    </xf>
    <xf numFmtId="0" fontId="27" fillId="0" borderId="0" xfId="0" applyFont="1" applyFill="1" applyBorder="1" applyAlignment="1">
      <alignment horizontal="centerContinuous"/>
    </xf>
    <xf numFmtId="0" fontId="0" fillId="0" borderId="10" xfId="0" applyBorder="1"/>
    <xf numFmtId="0" fontId="22" fillId="0" borderId="34" xfId="0" applyFont="1" applyBorder="1"/>
    <xf numFmtId="0" fontId="31" fillId="29" borderId="20" xfId="0" applyFont="1" applyFill="1" applyBorder="1" applyAlignment="1">
      <alignment horizontal="centerContinuous"/>
    </xf>
    <xf numFmtId="0" fontId="45" fillId="29" borderId="21" xfId="0" applyFont="1" applyFill="1" applyBorder="1" applyAlignment="1">
      <alignment horizontal="centerContinuous"/>
    </xf>
    <xf numFmtId="0" fontId="31" fillId="29" borderId="22" xfId="0" applyFont="1" applyFill="1" applyBorder="1" applyAlignment="1">
      <alignment horizontal="centerContinuous"/>
    </xf>
    <xf numFmtId="0" fontId="27" fillId="0" borderId="0" xfId="0" applyFont="1" applyFill="1" applyBorder="1" applyAlignment="1">
      <alignment horizontal="center"/>
    </xf>
    <xf numFmtId="0" fontId="28" fillId="0" borderId="0" xfId="0" applyFont="1" applyFill="1" applyBorder="1" applyAlignment="1">
      <alignment horizontal="left"/>
    </xf>
    <xf numFmtId="0" fontId="38" fillId="0" borderId="0" xfId="0" applyFont="1" applyFill="1"/>
    <xf numFmtId="0" fontId="47" fillId="0" borderId="0" xfId="0" applyFont="1" applyFill="1"/>
    <xf numFmtId="0" fontId="47" fillId="0" borderId="0" xfId="0" applyFont="1"/>
    <xf numFmtId="0" fontId="38" fillId="0" borderId="0" xfId="0" applyFont="1" applyFill="1" applyBorder="1"/>
    <xf numFmtId="164" fontId="21" fillId="24" borderId="13" xfId="28" applyNumberFormat="1" applyFont="1" applyFill="1" applyBorder="1" applyAlignment="1">
      <alignment horizontal="center"/>
    </xf>
    <xf numFmtId="164" fontId="22" fillId="0" borderId="21" xfId="28" applyNumberFormat="1" applyFont="1" applyFill="1" applyBorder="1"/>
    <xf numFmtId="0" fontId="50" fillId="0" borderId="0" xfId="0" applyFont="1" applyFill="1"/>
    <xf numFmtId="0" fontId="50" fillId="0" borderId="0" xfId="0" applyFont="1"/>
    <xf numFmtId="0" fontId="0" fillId="0" borderId="0" xfId="0" applyAlignment="1">
      <alignment horizontal="left"/>
    </xf>
    <xf numFmtId="0" fontId="2" fillId="0" borderId="10" xfId="0" applyFont="1" applyBorder="1" applyAlignment="1">
      <alignment horizontal="center"/>
    </xf>
    <xf numFmtId="0" fontId="2" fillId="0" borderId="14" xfId="0" applyFont="1" applyBorder="1" applyAlignment="1">
      <alignment horizontal="center"/>
    </xf>
    <xf numFmtId="0" fontId="2" fillId="0" borderId="10" xfId="0" applyFont="1" applyFill="1" applyBorder="1" applyAlignment="1">
      <alignment horizontal="center"/>
    </xf>
    <xf numFmtId="0" fontId="25" fillId="25" borderId="43" xfId="0" applyFont="1" applyFill="1" applyBorder="1" applyAlignment="1">
      <alignment horizontal="centerContinuous"/>
    </xf>
    <xf numFmtId="165" fontId="22" fillId="0" borderId="23" xfId="0" applyNumberFormat="1" applyFont="1" applyBorder="1" applyAlignment="1">
      <alignment horizontal="center"/>
    </xf>
    <xf numFmtId="164" fontId="22" fillId="0" borderId="29" xfId="28" applyNumberFormat="1" applyFont="1" applyBorder="1"/>
    <xf numFmtId="164" fontId="54" fillId="31" borderId="59" xfId="28" applyNumberFormat="1" applyFont="1" applyFill="1" applyBorder="1" applyProtection="1"/>
    <xf numFmtId="0" fontId="55" fillId="0" borderId="0" xfId="0" applyFont="1" applyFill="1"/>
    <xf numFmtId="0" fontId="21" fillId="0" borderId="13" xfId="0" applyFont="1" applyFill="1" applyBorder="1" applyAlignment="1">
      <alignment horizontal="center"/>
    </xf>
    <xf numFmtId="164" fontId="56" fillId="0" borderId="11" xfId="28" applyNumberFormat="1" applyFont="1" applyFill="1" applyBorder="1" applyAlignment="1">
      <alignment horizontal="center"/>
    </xf>
    <xf numFmtId="0" fontId="55" fillId="0" borderId="0" xfId="0" applyFont="1" applyFill="1" applyBorder="1"/>
    <xf numFmtId="0" fontId="22" fillId="0" borderId="13" xfId="0" applyFont="1" applyBorder="1" applyAlignment="1">
      <alignment horizontal="center"/>
    </xf>
    <xf numFmtId="0" fontId="25" fillId="0" borderId="10" xfId="0" applyFont="1" applyBorder="1"/>
    <xf numFmtId="0" fontId="21" fillId="0" borderId="10" xfId="0" applyFont="1" applyBorder="1"/>
    <xf numFmtId="0" fontId="21" fillId="0" borderId="14" xfId="0" applyFont="1" applyBorder="1"/>
    <xf numFmtId="5" fontId="2" fillId="0" borderId="0" xfId="0" applyNumberFormat="1" applyFont="1" applyFill="1"/>
    <xf numFmtId="0" fontId="2" fillId="0" borderId="0" xfId="0" applyFont="1" applyFill="1" applyBorder="1" applyAlignment="1">
      <alignment horizontal="right"/>
    </xf>
    <xf numFmtId="0" fontId="2" fillId="0" borderId="0" xfId="0" applyFont="1" applyAlignment="1"/>
    <xf numFmtId="0" fontId="39" fillId="0" borderId="0" xfId="0" applyFont="1" applyFill="1" applyAlignment="1"/>
    <xf numFmtId="5" fontId="22" fillId="0" borderId="23" xfId="0" applyNumberFormat="1" applyFont="1" applyBorder="1" applyAlignment="1">
      <alignment horizontal="right"/>
    </xf>
    <xf numFmtId="165" fontId="21" fillId="0" borderId="23" xfId="0" applyNumberFormat="1" applyFont="1" applyBorder="1" applyAlignment="1">
      <alignment horizontal="right"/>
    </xf>
    <xf numFmtId="5" fontId="21" fillId="0" borderId="23" xfId="0" applyNumberFormat="1" applyFont="1" applyBorder="1" applyAlignment="1">
      <alignment horizontal="right"/>
    </xf>
    <xf numFmtId="10" fontId="21" fillId="0" borderId="34" xfId="0" applyNumberFormat="1" applyFont="1" applyBorder="1" applyAlignment="1">
      <alignment horizontal="right"/>
    </xf>
    <xf numFmtId="164" fontId="22" fillId="0" borderId="10" xfId="28" applyNumberFormat="1" applyFont="1" applyBorder="1" applyProtection="1">
      <protection locked="0"/>
    </xf>
    <xf numFmtId="164" fontId="22" fillId="27" borderId="10" xfId="28" applyNumberFormat="1" applyFont="1" applyFill="1" applyBorder="1" applyProtection="1">
      <protection locked="0"/>
    </xf>
    <xf numFmtId="164" fontId="22" fillId="0" borderId="10" xfId="28" applyNumberFormat="1" applyFont="1" applyFill="1" applyBorder="1" applyProtection="1">
      <protection locked="0"/>
    </xf>
    <xf numFmtId="164" fontId="26" fillId="0" borderId="13" xfId="28" applyNumberFormat="1" applyFont="1" applyBorder="1" applyProtection="1">
      <protection locked="0"/>
    </xf>
    <xf numFmtId="164" fontId="21" fillId="0" borderId="13" xfId="28" applyNumberFormat="1" applyFont="1" applyBorder="1" applyAlignment="1" applyProtection="1">
      <alignment horizontal="center"/>
      <protection locked="0"/>
    </xf>
    <xf numFmtId="0" fontId="21" fillId="0" borderId="11" xfId="0" applyFont="1" applyBorder="1" applyAlignment="1" applyProtection="1">
      <alignment horizontal="center"/>
      <protection locked="0"/>
    </xf>
    <xf numFmtId="164" fontId="22" fillId="0" borderId="14" xfId="28" applyNumberFormat="1" applyFont="1" applyFill="1" applyBorder="1" applyProtection="1">
      <protection locked="0"/>
    </xf>
    <xf numFmtId="164" fontId="22" fillId="24" borderId="13" xfId="28" applyNumberFormat="1" applyFont="1" applyFill="1" applyBorder="1" applyProtection="1">
      <protection locked="0"/>
    </xf>
    <xf numFmtId="164" fontId="26" fillId="25" borderId="13" xfId="28" applyNumberFormat="1" applyFont="1" applyFill="1" applyBorder="1" applyProtection="1">
      <protection locked="0"/>
    </xf>
    <xf numFmtId="0" fontId="21" fillId="0" borderId="13" xfId="0" applyFont="1" applyFill="1" applyBorder="1" applyAlignment="1" applyProtection="1">
      <alignment horizontal="center"/>
      <protection locked="0"/>
    </xf>
    <xf numFmtId="0" fontId="21" fillId="24" borderId="13" xfId="0" applyFont="1" applyFill="1" applyBorder="1" applyAlignment="1" applyProtection="1">
      <alignment horizontal="center"/>
      <protection locked="0"/>
    </xf>
    <xf numFmtId="164" fontId="21" fillId="24" borderId="11" xfId="28" applyNumberFormat="1" applyFont="1" applyFill="1" applyBorder="1" applyAlignment="1" applyProtection="1">
      <alignment horizontal="center"/>
      <protection locked="0"/>
    </xf>
    <xf numFmtId="164" fontId="56" fillId="0" borderId="11" xfId="28" applyNumberFormat="1" applyFont="1" applyFill="1" applyBorder="1" applyAlignment="1" applyProtection="1">
      <alignment horizontal="center"/>
      <protection locked="0"/>
    </xf>
    <xf numFmtId="164" fontId="22" fillId="24" borderId="13" xfId="0" applyNumberFormat="1" applyFont="1" applyFill="1" applyBorder="1" applyProtection="1">
      <protection locked="0"/>
    </xf>
    <xf numFmtId="0" fontId="22" fillId="24" borderId="13" xfId="0" applyFont="1" applyFill="1" applyBorder="1" applyProtection="1">
      <protection locked="0"/>
    </xf>
    <xf numFmtId="164" fontId="21" fillId="24" borderId="13" xfId="28" applyNumberFormat="1" applyFont="1" applyFill="1" applyBorder="1" applyProtection="1">
      <protection locked="0"/>
    </xf>
    <xf numFmtId="164" fontId="22" fillId="24" borderId="29" xfId="28" applyNumberFormat="1" applyFont="1" applyFill="1" applyBorder="1" applyProtection="1">
      <protection locked="0"/>
    </xf>
    <xf numFmtId="0" fontId="22" fillId="0" borderId="23" xfId="0" applyFont="1" applyBorder="1" applyAlignment="1" applyProtection="1">
      <alignment horizontal="center"/>
      <protection locked="0"/>
    </xf>
    <xf numFmtId="0" fontId="44" fillId="28" borderId="23" xfId="0" applyFont="1" applyFill="1" applyBorder="1" applyAlignment="1" applyProtection="1">
      <alignment horizontal="center"/>
      <protection locked="0"/>
    </xf>
    <xf numFmtId="0" fontId="44" fillId="30" borderId="23" xfId="0" applyFont="1" applyFill="1" applyBorder="1" applyAlignment="1" applyProtection="1">
      <alignment horizontal="center"/>
      <protection locked="0"/>
    </xf>
    <xf numFmtId="0" fontId="27" fillId="0" borderId="50" xfId="0" applyFont="1" applyBorder="1" applyAlignment="1">
      <alignment horizontal="center"/>
    </xf>
    <xf numFmtId="0" fontId="27" fillId="0" borderId="53" xfId="0" applyFont="1" applyBorder="1" applyAlignment="1">
      <alignment horizontal="center"/>
    </xf>
    <xf numFmtId="0" fontId="27" fillId="0" borderId="54" xfId="0" applyFont="1" applyBorder="1" applyAlignment="1">
      <alignment horizontal="center"/>
    </xf>
    <xf numFmtId="0" fontId="0" fillId="0" borderId="0" xfId="0" applyAlignment="1">
      <alignment horizontal="centerContinuous"/>
    </xf>
    <xf numFmtId="0" fontId="25" fillId="0" borderId="0" xfId="0" applyFont="1" applyFill="1" applyBorder="1" applyProtection="1">
      <protection locked="0"/>
    </xf>
    <xf numFmtId="0" fontId="25" fillId="0" borderId="0" xfId="0" applyFont="1" applyProtection="1">
      <protection locked="0"/>
    </xf>
    <xf numFmtId="0" fontId="25" fillId="0" borderId="23" xfId="0" applyFont="1" applyBorder="1" applyProtection="1">
      <protection locked="0"/>
    </xf>
    <xf numFmtId="10" fontId="24" fillId="0" borderId="67" xfId="0" applyNumberFormat="1" applyFont="1" applyBorder="1" applyProtection="1">
      <protection locked="0"/>
    </xf>
    <xf numFmtId="0" fontId="24" fillId="0" borderId="0" xfId="0" applyFont="1" applyBorder="1" applyProtection="1">
      <protection locked="0"/>
    </xf>
    <xf numFmtId="0" fontId="21" fillId="0" borderId="13" xfId="0" applyFont="1" applyBorder="1" applyAlignment="1" applyProtection="1">
      <alignment horizontal="center"/>
      <protection locked="0"/>
    </xf>
    <xf numFmtId="0" fontId="22" fillId="0" borderId="11" xfId="0" applyFont="1" applyBorder="1" applyAlignment="1" applyProtection="1">
      <alignment horizontal="center"/>
      <protection locked="0"/>
    </xf>
    <xf numFmtId="0" fontId="25" fillId="0" borderId="0" xfId="0" applyFont="1" applyBorder="1" applyProtection="1">
      <protection locked="0"/>
    </xf>
    <xf numFmtId="10" fontId="24" fillId="0" borderId="23" xfId="0" applyNumberFormat="1" applyFont="1" applyBorder="1" applyProtection="1">
      <protection locked="0"/>
    </xf>
    <xf numFmtId="0" fontId="24" fillId="0" borderId="22" xfId="0" applyFont="1" applyBorder="1" applyProtection="1">
      <protection locked="0"/>
    </xf>
    <xf numFmtId="0" fontId="24" fillId="0" borderId="68" xfId="0" applyFont="1" applyBorder="1" applyProtection="1">
      <protection locked="0"/>
    </xf>
    <xf numFmtId="0" fontId="21" fillId="0" borderId="68" xfId="0" applyFont="1" applyFill="1" applyBorder="1" applyProtection="1">
      <protection locked="0"/>
    </xf>
    <xf numFmtId="0" fontId="21" fillId="0" borderId="0" xfId="0" applyFont="1" applyProtection="1">
      <protection locked="0"/>
    </xf>
    <xf numFmtId="0" fontId="22" fillId="0" borderId="13" xfId="0" applyFont="1" applyBorder="1" applyProtection="1">
      <protection locked="0"/>
    </xf>
    <xf numFmtId="0" fontId="22" fillId="0" borderId="13" xfId="0" applyFont="1" applyBorder="1" applyAlignment="1" applyProtection="1">
      <alignment horizontal="center"/>
      <protection locked="0"/>
    </xf>
    <xf numFmtId="164" fontId="21" fillId="0" borderId="0" xfId="28" applyNumberFormat="1" applyFont="1" applyFill="1" applyBorder="1" applyProtection="1">
      <protection locked="0"/>
    </xf>
    <xf numFmtId="164" fontId="21" fillId="0" borderId="13" xfId="28" applyNumberFormat="1" applyFont="1" applyFill="1" applyBorder="1" applyProtection="1">
      <protection locked="0"/>
    </xf>
    <xf numFmtId="0" fontId="2" fillId="0" borderId="31" xfId="0" applyFont="1" applyFill="1" applyBorder="1"/>
    <xf numFmtId="0" fontId="27" fillId="0" borderId="69" xfId="0" applyFont="1" applyFill="1" applyBorder="1"/>
    <xf numFmtId="166" fontId="27" fillId="0" borderId="69" xfId="0" applyNumberFormat="1" applyFont="1" applyFill="1" applyBorder="1" applyAlignment="1">
      <alignment horizontal="left"/>
    </xf>
    <xf numFmtId="0" fontId="27" fillId="0" borderId="69" xfId="0" applyFont="1" applyFill="1" applyBorder="1" applyAlignment="1">
      <alignment horizontal="left"/>
    </xf>
    <xf numFmtId="5" fontId="27" fillId="0" borderId="69" xfId="0" applyNumberFormat="1" applyFont="1" applyFill="1" applyBorder="1"/>
    <xf numFmtId="164" fontId="21" fillId="31" borderId="70" xfId="28" applyNumberFormat="1" applyFont="1" applyFill="1" applyBorder="1" applyProtection="1"/>
    <xf numFmtId="164" fontId="21" fillId="31" borderId="59" xfId="28" applyNumberFormat="1" applyFont="1" applyFill="1" applyBorder="1" applyProtection="1"/>
    <xf numFmtId="164" fontId="21" fillId="0" borderId="71" xfId="28" applyNumberFormat="1" applyFont="1" applyBorder="1" applyProtection="1"/>
    <xf numFmtId="164" fontId="21" fillId="24" borderId="27" xfId="28" applyNumberFormat="1" applyFont="1" applyFill="1" applyBorder="1" applyProtection="1"/>
    <xf numFmtId="164" fontId="21" fillId="0" borderId="68" xfId="28" applyNumberFormat="1" applyFont="1" applyFill="1" applyBorder="1" applyProtection="1"/>
    <xf numFmtId="164" fontId="21" fillId="31" borderId="18" xfId="28" applyNumberFormat="1" applyFont="1" applyFill="1" applyBorder="1" applyProtection="1"/>
    <xf numFmtId="164" fontId="21" fillId="0" borderId="22" xfId="28" applyNumberFormat="1" applyFont="1" applyBorder="1" applyProtection="1"/>
    <xf numFmtId="164" fontId="21" fillId="24" borderId="12" xfId="28" applyNumberFormat="1" applyFont="1" applyFill="1" applyBorder="1" applyProtection="1"/>
    <xf numFmtId="164" fontId="21" fillId="0" borderId="21" xfId="28" applyNumberFormat="1" applyFont="1" applyBorder="1" applyProtection="1"/>
    <xf numFmtId="164" fontId="21" fillId="0" borderId="17" xfId="28" applyNumberFormat="1" applyFont="1" applyBorder="1" applyProtection="1"/>
    <xf numFmtId="164" fontId="21" fillId="24" borderId="18" xfId="28" applyNumberFormat="1" applyFont="1" applyFill="1" applyBorder="1" applyProtection="1"/>
    <xf numFmtId="0" fontId="23" fillId="0" borderId="0" xfId="0" applyFont="1" applyProtection="1">
      <protection locked="0"/>
    </xf>
    <xf numFmtId="0" fontId="24" fillId="0" borderId="17" xfId="0" applyFont="1" applyBorder="1" applyProtection="1">
      <protection locked="0"/>
    </xf>
    <xf numFmtId="0" fontId="21" fillId="0" borderId="0" xfId="0" applyFont="1" applyBorder="1" applyProtection="1">
      <protection locked="0"/>
    </xf>
    <xf numFmtId="0" fontId="22" fillId="0" borderId="0" xfId="0" applyFont="1" applyBorder="1" applyAlignment="1" applyProtection="1">
      <alignment horizontal="center"/>
      <protection locked="0"/>
    </xf>
    <xf numFmtId="0" fontId="22" fillId="0" borderId="37" xfId="0" applyFont="1" applyBorder="1" applyAlignment="1" applyProtection="1">
      <alignment horizontal="center"/>
      <protection locked="0"/>
    </xf>
    <xf numFmtId="0" fontId="24" fillId="0" borderId="24" xfId="0" applyFont="1" applyBorder="1" applyProtection="1">
      <protection locked="0"/>
    </xf>
    <xf numFmtId="0" fontId="21" fillId="0" borderId="0" xfId="0" applyFont="1" applyFill="1" applyProtection="1">
      <protection locked="0"/>
    </xf>
    <xf numFmtId="0" fontId="21" fillId="0" borderId="17" xfId="0" applyFont="1" applyFill="1" applyBorder="1" applyProtection="1">
      <protection locked="0"/>
    </xf>
    <xf numFmtId="0" fontId="23" fillId="0" borderId="21" xfId="0" applyFont="1" applyBorder="1" applyProtection="1">
      <protection locked="0"/>
    </xf>
    <xf numFmtId="0" fontId="23" fillId="0" borderId="19" xfId="0" applyFont="1" applyBorder="1" applyProtection="1">
      <protection locked="0"/>
    </xf>
    <xf numFmtId="0" fontId="61" fillId="0" borderId="0" xfId="0" applyFont="1" applyFill="1" applyBorder="1"/>
    <xf numFmtId="0" fontId="21" fillId="0" borderId="0" xfId="0" applyFont="1" applyBorder="1" applyAlignment="1" applyProtection="1">
      <alignment horizontal="center"/>
      <protection locked="0"/>
    </xf>
    <xf numFmtId="164" fontId="21" fillId="0" borderId="13" xfId="28" applyNumberFormat="1" applyFont="1" applyFill="1" applyBorder="1" applyAlignment="1" applyProtection="1">
      <alignment horizontal="center"/>
      <protection locked="0"/>
    </xf>
    <xf numFmtId="164" fontId="21" fillId="24" borderId="13" xfId="28" applyNumberFormat="1" applyFont="1" applyFill="1" applyBorder="1" applyAlignment="1" applyProtection="1">
      <alignment horizontal="center"/>
      <protection locked="0"/>
    </xf>
    <xf numFmtId="0" fontId="0" fillId="0" borderId="0" xfId="0" applyAlignment="1"/>
    <xf numFmtId="164" fontId="22" fillId="27" borderId="24" xfId="28" applyNumberFormat="1" applyFont="1" applyFill="1" applyBorder="1" applyProtection="1">
      <protection locked="0"/>
    </xf>
    <xf numFmtId="164" fontId="22" fillId="24" borderId="31" xfId="28" applyNumberFormat="1" applyFont="1" applyFill="1" applyBorder="1" applyProtection="1">
      <protection locked="0"/>
    </xf>
    <xf numFmtId="164" fontId="22" fillId="25" borderId="24" xfId="28" applyNumberFormat="1" applyFont="1" applyFill="1" applyBorder="1" applyProtection="1">
      <protection locked="0"/>
    </xf>
    <xf numFmtId="164" fontId="22" fillId="24" borderId="31" xfId="28" applyNumberFormat="1" applyFont="1" applyFill="1" applyBorder="1"/>
    <xf numFmtId="0" fontId="38" fillId="0" borderId="0" xfId="0" applyFont="1" applyFill="1" applyAlignment="1"/>
    <xf numFmtId="0" fontId="38" fillId="0" borderId="0" xfId="0" applyFont="1" applyAlignment="1"/>
    <xf numFmtId="0" fontId="22" fillId="0" borderId="25" xfId="0" applyFont="1" applyBorder="1"/>
    <xf numFmtId="6" fontId="22" fillId="0" borderId="23" xfId="0" applyNumberFormat="1" applyFont="1" applyBorder="1" applyAlignment="1">
      <alignment horizontal="right"/>
    </xf>
    <xf numFmtId="0" fontId="62" fillId="0" borderId="0" xfId="0" applyFont="1"/>
    <xf numFmtId="0" fontId="62" fillId="0" borderId="0" xfId="0" applyFont="1" applyBorder="1"/>
    <xf numFmtId="0" fontId="62" fillId="0" borderId="0" xfId="0" applyFont="1" applyFill="1" applyBorder="1"/>
    <xf numFmtId="0" fontId="62" fillId="0" borderId="0" xfId="0" applyFont="1" applyFill="1"/>
    <xf numFmtId="0" fontId="68" fillId="32" borderId="24" xfId="0" applyFont="1" applyFill="1" applyBorder="1" applyAlignment="1">
      <alignment horizontal="centerContinuous"/>
    </xf>
    <xf numFmtId="0" fontId="38" fillId="0" borderId="0" xfId="0" applyFont="1" applyBorder="1"/>
    <xf numFmtId="0" fontId="73" fillId="0" borderId="10" xfId="35" applyFont="1" applyBorder="1" applyAlignment="1" applyProtection="1"/>
    <xf numFmtId="0" fontId="38" fillId="0" borderId="0" xfId="0" applyFont="1" applyFill="1" applyAlignment="1">
      <alignment horizontal="left"/>
    </xf>
    <xf numFmtId="0" fontId="38" fillId="0" borderId="0" xfId="0" applyFont="1" applyAlignment="1">
      <alignment horizontal="left"/>
    </xf>
    <xf numFmtId="0" fontId="76" fillId="32" borderId="10" xfId="0" applyFont="1" applyFill="1" applyBorder="1" applyAlignment="1">
      <alignment horizontal="centerContinuous"/>
    </xf>
    <xf numFmtId="0" fontId="75" fillId="32" borderId="0" xfId="0" applyFont="1" applyFill="1" applyBorder="1" applyAlignment="1">
      <alignment horizontal="centerContinuous"/>
    </xf>
    <xf numFmtId="0" fontId="74" fillId="32" borderId="23" xfId="0" applyFont="1" applyFill="1" applyBorder="1" applyAlignment="1">
      <alignment horizontal="centerContinuous"/>
    </xf>
    <xf numFmtId="0" fontId="62" fillId="0" borderId="0" xfId="0" applyFont="1" applyFill="1" applyBorder="1" applyAlignment="1"/>
    <xf numFmtId="0" fontId="62" fillId="0" borderId="0" xfId="0" applyFont="1" applyFill="1" applyAlignment="1"/>
    <xf numFmtId="166" fontId="2" fillId="0" borderId="0" xfId="0" applyNumberFormat="1" applyFont="1" applyFill="1" applyBorder="1" applyAlignment="1">
      <alignment horizontal="centerContinuous"/>
    </xf>
    <xf numFmtId="6" fontId="2" fillId="0" borderId="0" xfId="0" applyNumberFormat="1" applyFont="1" applyFill="1" applyBorder="1" applyAlignment="1">
      <alignment horizontal="centerContinuous"/>
    </xf>
    <xf numFmtId="0" fontId="2" fillId="0" borderId="0" xfId="0" applyFont="1" applyFill="1" applyBorder="1" applyAlignment="1">
      <alignment horizontal="left"/>
    </xf>
    <xf numFmtId="0" fontId="68" fillId="32" borderId="31" xfId="0" applyFont="1" applyFill="1" applyBorder="1" applyAlignment="1">
      <alignment horizontal="centerContinuous"/>
    </xf>
    <xf numFmtId="0" fontId="68" fillId="32" borderId="43" xfId="0" applyFont="1" applyFill="1" applyBorder="1" applyAlignment="1">
      <alignment horizontal="centerContinuous"/>
    </xf>
    <xf numFmtId="0" fontId="68" fillId="32" borderId="25" xfId="0" applyFont="1" applyFill="1" applyBorder="1" applyAlignment="1">
      <alignment horizontal="centerContinuous"/>
    </xf>
    <xf numFmtId="6" fontId="68" fillId="32" borderId="72" xfId="0" applyNumberFormat="1" applyFont="1" applyFill="1" applyBorder="1" applyAlignment="1">
      <alignment horizontal="centerContinuous"/>
    </xf>
    <xf numFmtId="6" fontId="68" fillId="32" borderId="25" xfId="0" applyNumberFormat="1" applyFont="1" applyFill="1" applyBorder="1" applyAlignment="1">
      <alignment horizontal="centerContinuous"/>
    </xf>
    <xf numFmtId="6" fontId="68" fillId="32" borderId="31" xfId="0" applyNumberFormat="1" applyFont="1" applyFill="1" applyBorder="1" applyAlignment="1">
      <alignment horizontal="centerContinuous"/>
    </xf>
    <xf numFmtId="0" fontId="27" fillId="0" borderId="0" xfId="0" applyFont="1" applyBorder="1" applyAlignment="1" applyProtection="1">
      <alignment horizontal="center"/>
      <protection locked="0"/>
    </xf>
    <xf numFmtId="0" fontId="27" fillId="0" borderId="21" xfId="0" applyFont="1" applyBorder="1" applyAlignment="1" applyProtection="1">
      <alignment horizontal="center"/>
      <protection locked="0"/>
    </xf>
    <xf numFmtId="0" fontId="27" fillId="0" borderId="13" xfId="0" applyFont="1" applyBorder="1" applyAlignment="1" applyProtection="1">
      <alignment horizontal="center"/>
      <protection locked="0"/>
    </xf>
    <xf numFmtId="0" fontId="27" fillId="0" borderId="10" xfId="0" applyFont="1" applyBorder="1" applyAlignment="1" applyProtection="1">
      <alignment horizontal="center"/>
      <protection locked="0"/>
    </xf>
    <xf numFmtId="0" fontId="27" fillId="0" borderId="23" xfId="0" applyFont="1" applyBorder="1" applyAlignment="1" applyProtection="1">
      <alignment horizontal="center"/>
      <protection locked="0"/>
    </xf>
    <xf numFmtId="0" fontId="27" fillId="0" borderId="0" xfId="0" applyFont="1" applyAlignment="1" applyProtection="1">
      <alignment horizontal="center"/>
      <protection locked="0"/>
    </xf>
    <xf numFmtId="0" fontId="27" fillId="0" borderId="37" xfId="0" applyFont="1" applyBorder="1" applyAlignment="1" applyProtection="1">
      <alignment horizontal="center"/>
      <protection locked="0"/>
    </xf>
    <xf numFmtId="166" fontId="2" fillId="0" borderId="13" xfId="0" applyNumberFormat="1" applyFont="1" applyBorder="1" applyAlignment="1" applyProtection="1">
      <alignment horizontal="left"/>
      <protection locked="0"/>
    </xf>
    <xf numFmtId="0" fontId="2" fillId="0" borderId="13" xfId="0" applyFont="1" applyBorder="1" applyProtection="1">
      <protection locked="0"/>
    </xf>
    <xf numFmtId="0" fontId="2" fillId="0" borderId="13" xfId="0" applyFont="1" applyBorder="1" applyAlignment="1" applyProtection="1">
      <alignment horizontal="center"/>
      <protection locked="0"/>
    </xf>
    <xf numFmtId="0" fontId="2" fillId="0" borderId="10" xfId="0" applyFont="1" applyBorder="1" applyProtection="1">
      <protection locked="0"/>
    </xf>
    <xf numFmtId="0" fontId="2" fillId="0" borderId="0" xfId="0" applyFont="1" applyBorder="1" applyProtection="1">
      <protection locked="0"/>
    </xf>
    <xf numFmtId="0" fontId="2" fillId="0" borderId="23" xfId="0" applyFont="1" applyBorder="1" applyProtection="1">
      <protection locked="0"/>
    </xf>
    <xf numFmtId="0" fontId="2" fillId="0" borderId="10" xfId="0" applyFont="1" applyBorder="1" applyAlignment="1" applyProtection="1">
      <alignment horizontal="center"/>
      <protection locked="0"/>
    </xf>
    <xf numFmtId="6" fontId="2" fillId="0" borderId="36" xfId="0" applyNumberFormat="1" applyFont="1" applyBorder="1" applyProtection="1">
      <protection locked="0"/>
    </xf>
    <xf numFmtId="6" fontId="2" fillId="0" borderId="23" xfId="0" applyNumberFormat="1" applyFont="1" applyBorder="1" applyProtection="1">
      <protection locked="0"/>
    </xf>
    <xf numFmtId="6" fontId="2" fillId="0" borderId="13" xfId="0" applyNumberFormat="1" applyFont="1" applyBorder="1" applyProtection="1">
      <protection locked="0"/>
    </xf>
    <xf numFmtId="0" fontId="52" fillId="0" borderId="13" xfId="0" applyFont="1" applyBorder="1" applyProtection="1">
      <protection locked="0"/>
    </xf>
    <xf numFmtId="0" fontId="2" fillId="0" borderId="0" xfId="0" applyFont="1" applyProtection="1">
      <protection locked="0"/>
    </xf>
    <xf numFmtId="166" fontId="2" fillId="0" borderId="29" xfId="0" applyNumberFormat="1" applyFont="1" applyBorder="1" applyAlignment="1" applyProtection="1">
      <alignment horizontal="left"/>
      <protection locked="0"/>
    </xf>
    <xf numFmtId="0" fontId="2" fillId="0" borderId="29" xfId="0" applyFont="1" applyBorder="1" applyProtection="1">
      <protection locked="0"/>
    </xf>
    <xf numFmtId="0" fontId="2" fillId="0" borderId="29" xfId="0" applyFont="1" applyBorder="1" applyAlignment="1" applyProtection="1">
      <alignment horizontal="center"/>
      <protection locked="0"/>
    </xf>
    <xf numFmtId="0" fontId="2" fillId="0" borderId="14" xfId="0" applyFont="1" applyBorder="1" applyProtection="1">
      <protection locked="0"/>
    </xf>
    <xf numFmtId="0" fontId="2" fillId="0" borderId="19" xfId="0" applyFont="1" applyBorder="1" applyProtection="1">
      <protection locked="0"/>
    </xf>
    <xf numFmtId="0" fontId="2" fillId="0" borderId="34" xfId="0" applyFont="1" applyBorder="1" applyProtection="1">
      <protection locked="0"/>
    </xf>
    <xf numFmtId="0" fontId="2" fillId="0" borderId="14" xfId="0" applyFont="1" applyBorder="1" applyAlignment="1" applyProtection="1">
      <alignment horizontal="center"/>
      <protection locked="0"/>
    </xf>
    <xf numFmtId="6" fontId="2" fillId="0" borderId="39" xfId="0" applyNumberFormat="1" applyFont="1" applyBorder="1" applyProtection="1">
      <protection locked="0"/>
    </xf>
    <xf numFmtId="6" fontId="2" fillId="0" borderId="34" xfId="0" applyNumberFormat="1" applyFont="1" applyBorder="1" applyProtection="1">
      <protection locked="0"/>
    </xf>
    <xf numFmtId="6" fontId="2" fillId="0" borderId="29" xfId="0" applyNumberFormat="1" applyFont="1" applyBorder="1" applyProtection="1">
      <protection locked="0"/>
    </xf>
    <xf numFmtId="0" fontId="52" fillId="0" borderId="29" xfId="0" applyFont="1" applyBorder="1" applyProtection="1">
      <protection locked="0"/>
    </xf>
    <xf numFmtId="0" fontId="2" fillId="0" borderId="23" xfId="0" applyFont="1" applyFill="1" applyBorder="1" applyProtection="1">
      <protection locked="0"/>
    </xf>
    <xf numFmtId="0" fontId="2" fillId="0" borderId="13" xfId="0" applyFont="1" applyFill="1" applyBorder="1" applyProtection="1">
      <protection locked="0"/>
    </xf>
    <xf numFmtId="0" fontId="2" fillId="0" borderId="10" xfId="0" applyFont="1" applyFill="1" applyBorder="1" applyAlignment="1" applyProtection="1">
      <alignment horizontal="center"/>
      <protection locked="0"/>
    </xf>
    <xf numFmtId="0" fontId="2" fillId="0" borderId="10" xfId="0" applyFont="1" applyFill="1" applyBorder="1" applyProtection="1">
      <protection locked="0"/>
    </xf>
    <xf numFmtId="0" fontId="2" fillId="0" borderId="0" xfId="0" applyFont="1" applyFill="1" applyBorder="1" applyProtection="1">
      <protection locked="0"/>
    </xf>
    <xf numFmtId="166" fontId="2" fillId="0" borderId="11" xfId="0" applyNumberFormat="1" applyFont="1" applyBorder="1" applyAlignment="1" applyProtection="1">
      <alignment horizontal="left"/>
      <protection locked="0"/>
    </xf>
    <xf numFmtId="0" fontId="2" fillId="0" borderId="11" xfId="0" applyFont="1" applyBorder="1" applyProtection="1">
      <protection locked="0"/>
    </xf>
    <xf numFmtId="0" fontId="2" fillId="0" borderId="40" xfId="0" applyFont="1" applyBorder="1" applyProtection="1">
      <protection locked="0"/>
    </xf>
    <xf numFmtId="0" fontId="2" fillId="0" borderId="37" xfId="0" applyFont="1" applyBorder="1" applyProtection="1">
      <protection locked="0"/>
    </xf>
    <xf numFmtId="0" fontId="2" fillId="0" borderId="38" xfId="0" applyFont="1" applyBorder="1" applyProtection="1">
      <protection locked="0"/>
    </xf>
    <xf numFmtId="6" fontId="2" fillId="0" borderId="41" xfId="0" applyNumberFormat="1" applyFont="1" applyBorder="1" applyProtection="1">
      <protection locked="0"/>
    </xf>
    <xf numFmtId="6" fontId="2" fillId="0" borderId="38" xfId="0" applyNumberFormat="1" applyFont="1" applyBorder="1" applyProtection="1">
      <protection locked="0"/>
    </xf>
    <xf numFmtId="6" fontId="2" fillId="0" borderId="11" xfId="0" applyNumberFormat="1" applyFont="1" applyBorder="1" applyProtection="1">
      <protection locked="0"/>
    </xf>
    <xf numFmtId="0" fontId="2" fillId="0" borderId="11" xfId="0" applyFont="1" applyBorder="1" applyAlignment="1" applyProtection="1">
      <alignment horizontal="center"/>
      <protection locked="0"/>
    </xf>
    <xf numFmtId="166" fontId="2" fillId="0" borderId="0" xfId="0" applyNumberFormat="1" applyFont="1" applyBorder="1" applyAlignment="1" applyProtection="1">
      <alignment horizontal="left"/>
      <protection locked="0"/>
    </xf>
    <xf numFmtId="0" fontId="27" fillId="32" borderId="0" xfId="0" applyFont="1" applyFill="1" applyBorder="1" applyAlignment="1">
      <alignment horizontal="center"/>
    </xf>
    <xf numFmtId="0" fontId="27" fillId="0" borderId="21" xfId="0" applyFont="1" applyFill="1" applyBorder="1" applyAlignment="1">
      <alignment horizontal="center"/>
    </xf>
    <xf numFmtId="0" fontId="27" fillId="0" borderId="0" xfId="0" applyFont="1" applyFill="1" applyAlignment="1">
      <alignment horizontal="center"/>
    </xf>
    <xf numFmtId="0" fontId="27" fillId="0" borderId="37" xfId="0" applyFont="1" applyFill="1" applyBorder="1" applyAlignment="1">
      <alignment horizontal="center"/>
    </xf>
    <xf numFmtId="0" fontId="2" fillId="0" borderId="19" xfId="0" applyFont="1" applyFill="1" applyBorder="1"/>
    <xf numFmtId="0" fontId="27" fillId="0" borderId="0" xfId="0" applyFont="1" applyFill="1" applyBorder="1" applyAlignment="1" applyProtection="1">
      <alignment horizontal="center"/>
      <protection locked="0"/>
    </xf>
    <xf numFmtId="0" fontId="27" fillId="0" borderId="21" xfId="0" applyFont="1" applyFill="1" applyBorder="1" applyAlignment="1" applyProtection="1">
      <alignment horizontal="center"/>
      <protection locked="0"/>
    </xf>
    <xf numFmtId="0" fontId="27" fillId="0" borderId="0" xfId="0" applyFont="1" applyFill="1" applyAlignment="1" applyProtection="1">
      <alignment horizontal="center"/>
      <protection locked="0"/>
    </xf>
    <xf numFmtId="0" fontId="27" fillId="0" borderId="37" xfId="0" applyFont="1" applyFill="1" applyBorder="1" applyAlignment="1" applyProtection="1">
      <alignment horizontal="center"/>
      <protection locked="0"/>
    </xf>
    <xf numFmtId="0" fontId="2" fillId="0" borderId="0" xfId="0" applyFont="1" applyFill="1" applyProtection="1">
      <protection locked="0"/>
    </xf>
    <xf numFmtId="0" fontId="2" fillId="0" borderId="19" xfId="0" applyFont="1" applyFill="1" applyBorder="1" applyProtection="1">
      <protection locked="0"/>
    </xf>
    <xf numFmtId="5" fontId="0" fillId="36" borderId="20" xfId="0" applyNumberFormat="1" applyFill="1" applyBorder="1" applyAlignment="1">
      <alignment horizontal="centerContinuous"/>
    </xf>
    <xf numFmtId="5" fontId="0" fillId="36" borderId="21" xfId="0" applyNumberFormat="1" applyFill="1" applyBorder="1" applyAlignment="1">
      <alignment horizontal="centerContinuous"/>
    </xf>
    <xf numFmtId="6" fontId="0" fillId="36" borderId="21" xfId="0" applyNumberFormat="1" applyFill="1" applyBorder="1" applyAlignment="1">
      <alignment horizontal="centerContinuous"/>
    </xf>
    <xf numFmtId="0" fontId="0" fillId="36" borderId="21" xfId="0" applyFill="1" applyBorder="1" applyAlignment="1">
      <alignment horizontal="centerContinuous"/>
    </xf>
    <xf numFmtId="5" fontId="29" fillId="36" borderId="21" xfId="0" applyNumberFormat="1" applyFont="1" applyFill="1" applyBorder="1" applyAlignment="1">
      <alignment horizontal="centerContinuous"/>
    </xf>
    <xf numFmtId="0" fontId="0" fillId="36" borderId="22" xfId="0" applyFill="1" applyBorder="1" applyAlignment="1">
      <alignment horizontal="centerContinuous"/>
    </xf>
    <xf numFmtId="0" fontId="35" fillId="36" borderId="10" xfId="0" applyFont="1" applyFill="1" applyBorder="1" applyAlignment="1">
      <alignment horizontal="centerContinuous"/>
    </xf>
    <xf numFmtId="5" fontId="0" fillId="36" borderId="0" xfId="0" applyNumberFormat="1" applyFill="1" applyBorder="1" applyAlignment="1">
      <alignment horizontal="centerContinuous"/>
    </xf>
    <xf numFmtId="6" fontId="0" fillId="36" borderId="0" xfId="0" applyNumberFormat="1" applyFill="1" applyBorder="1" applyAlignment="1">
      <alignment horizontal="centerContinuous"/>
    </xf>
    <xf numFmtId="0" fontId="0" fillId="36" borderId="0" xfId="0" applyFill="1" applyBorder="1" applyAlignment="1">
      <alignment horizontal="centerContinuous"/>
    </xf>
    <xf numFmtId="5" fontId="29" fillId="36" borderId="0" xfId="0" applyNumberFormat="1" applyFont="1" applyFill="1" applyBorder="1" applyAlignment="1">
      <alignment horizontal="centerContinuous"/>
    </xf>
    <xf numFmtId="0" fontId="0" fillId="36" borderId="23" xfId="0" applyFill="1" applyBorder="1" applyAlignment="1">
      <alignment horizontal="centerContinuous"/>
    </xf>
    <xf numFmtId="0" fontId="2" fillId="34" borderId="20" xfId="0" applyFont="1" applyFill="1" applyBorder="1" applyAlignment="1">
      <alignment horizontal="centerContinuous"/>
    </xf>
    <xf numFmtId="0" fontId="2" fillId="34" borderId="21" xfId="0" applyFont="1" applyFill="1" applyBorder="1" applyAlignment="1">
      <alignment horizontal="centerContinuous"/>
    </xf>
    <xf numFmtId="6" fontId="2" fillId="34" borderId="21" xfId="0" applyNumberFormat="1" applyFont="1" applyFill="1" applyBorder="1" applyAlignment="1">
      <alignment horizontal="centerContinuous"/>
    </xf>
    <xf numFmtId="0" fontId="2" fillId="34" borderId="22" xfId="0" applyFont="1" applyFill="1" applyBorder="1" applyAlignment="1">
      <alignment horizontal="centerContinuous"/>
    </xf>
    <xf numFmtId="0" fontId="27" fillId="34" borderId="0" xfId="0" applyFont="1" applyFill="1" applyBorder="1" applyAlignment="1">
      <alignment horizontal="centerContinuous"/>
    </xf>
    <xf numFmtId="6" fontId="27" fillId="34" borderId="0" xfId="0" applyNumberFormat="1" applyFont="1" applyFill="1" applyBorder="1" applyAlignment="1">
      <alignment horizontal="centerContinuous"/>
    </xf>
    <xf numFmtId="0" fontId="2" fillId="34" borderId="23" xfId="0" applyFont="1" applyFill="1" applyBorder="1" applyAlignment="1">
      <alignment horizontal="centerContinuous"/>
    </xf>
    <xf numFmtId="0" fontId="2" fillId="34" borderId="14" xfId="0" applyFont="1" applyFill="1" applyBorder="1" applyAlignment="1">
      <alignment horizontal="centerContinuous"/>
    </xf>
    <xf numFmtId="0" fontId="2" fillId="34" borderId="19" xfId="0" applyFont="1" applyFill="1" applyBorder="1" applyAlignment="1">
      <alignment horizontal="centerContinuous"/>
    </xf>
    <xf numFmtId="6" fontId="2" fillId="34" borderId="19" xfId="0" applyNumberFormat="1" applyFont="1" applyFill="1" applyBorder="1" applyAlignment="1">
      <alignment horizontal="centerContinuous"/>
    </xf>
    <xf numFmtId="0" fontId="2" fillId="34" borderId="34" xfId="0" applyFont="1" applyFill="1" applyBorder="1" applyAlignment="1">
      <alignment horizontal="centerContinuous"/>
    </xf>
    <xf numFmtId="0" fontId="35" fillId="34" borderId="10" xfId="0" applyFont="1" applyFill="1" applyBorder="1" applyAlignment="1">
      <alignment horizontal="centerContinuous"/>
    </xf>
    <xf numFmtId="0" fontId="2" fillId="33" borderId="20" xfId="0" applyFont="1" applyFill="1" applyBorder="1" applyAlignment="1">
      <alignment horizontal="centerContinuous"/>
    </xf>
    <xf numFmtId="0" fontId="2" fillId="33" borderId="21" xfId="0" applyFont="1" applyFill="1" applyBorder="1" applyAlignment="1">
      <alignment horizontal="centerContinuous"/>
    </xf>
    <xf numFmtId="6" fontId="2" fillId="33" borderId="21" xfId="0" applyNumberFormat="1" applyFont="1" applyFill="1" applyBorder="1" applyAlignment="1">
      <alignment horizontal="centerContinuous"/>
    </xf>
    <xf numFmtId="6" fontId="2" fillId="33" borderId="22" xfId="0" applyNumberFormat="1" applyFont="1" applyFill="1" applyBorder="1" applyAlignment="1">
      <alignment horizontal="centerContinuous"/>
    </xf>
    <xf numFmtId="0" fontId="35" fillId="33" borderId="10" xfId="0" applyFont="1" applyFill="1" applyBorder="1" applyAlignment="1">
      <alignment horizontal="centerContinuous"/>
    </xf>
    <xf numFmtId="0" fontId="27" fillId="33" borderId="0" xfId="0" applyFont="1" applyFill="1" applyBorder="1" applyAlignment="1">
      <alignment horizontal="centerContinuous"/>
    </xf>
    <xf numFmtId="6" fontId="27" fillId="33" borderId="0" xfId="0" applyNumberFormat="1" applyFont="1" applyFill="1" applyBorder="1" applyAlignment="1">
      <alignment horizontal="centerContinuous"/>
    </xf>
    <xf numFmtId="6" fontId="2" fillId="33" borderId="23" xfId="0" applyNumberFormat="1" applyFont="1" applyFill="1" applyBorder="1" applyAlignment="1">
      <alignment horizontal="centerContinuous"/>
    </xf>
    <xf numFmtId="0" fontId="2" fillId="33" borderId="14" xfId="0" applyFont="1" applyFill="1" applyBorder="1" applyAlignment="1">
      <alignment horizontal="centerContinuous"/>
    </xf>
    <xf numFmtId="0" fontId="2" fillId="33" borderId="19" xfId="0" applyFont="1" applyFill="1" applyBorder="1" applyAlignment="1">
      <alignment horizontal="centerContinuous"/>
    </xf>
    <xf numFmtId="6" fontId="2" fillId="33" borderId="19" xfId="0" applyNumberFormat="1" applyFont="1" applyFill="1" applyBorder="1" applyAlignment="1">
      <alignment horizontal="centerContinuous"/>
    </xf>
    <xf numFmtId="6" fontId="2" fillId="33" borderId="34" xfId="0" applyNumberFormat="1" applyFont="1" applyFill="1" applyBorder="1" applyAlignment="1">
      <alignment horizontal="centerContinuous"/>
    </xf>
    <xf numFmtId="0" fontId="2" fillId="39" borderId="20" xfId="0" applyFont="1" applyFill="1" applyBorder="1"/>
    <xf numFmtId="0" fontId="2" fillId="39" borderId="21" xfId="0" applyFont="1" applyFill="1" applyBorder="1"/>
    <xf numFmtId="0" fontId="2" fillId="39" borderId="22" xfId="0" applyFont="1" applyFill="1" applyBorder="1"/>
    <xf numFmtId="0" fontId="27" fillId="39" borderId="0" xfId="0" applyFont="1" applyFill="1" applyBorder="1" applyAlignment="1">
      <alignment horizontal="centerContinuous"/>
    </xf>
    <xf numFmtId="0" fontId="40" fillId="39" borderId="23" xfId="0" applyFont="1" applyFill="1" applyBorder="1" applyAlignment="1">
      <alignment horizontal="centerContinuous"/>
    </xf>
    <xf numFmtId="0" fontId="27" fillId="39" borderId="14" xfId="0" applyFont="1" applyFill="1" applyBorder="1" applyAlignment="1">
      <alignment horizontal="centerContinuous"/>
    </xf>
    <xf numFmtId="0" fontId="27" fillId="39" borderId="19" xfId="0" applyFont="1" applyFill="1" applyBorder="1" applyAlignment="1">
      <alignment horizontal="centerContinuous"/>
    </xf>
    <xf numFmtId="0" fontId="2" fillId="39" borderId="34" xfId="0" applyFont="1" applyFill="1" applyBorder="1" applyAlignment="1">
      <alignment horizontal="centerContinuous"/>
    </xf>
    <xf numFmtId="0" fontId="34" fillId="39" borderId="10" xfId="0" applyFont="1" applyFill="1" applyBorder="1" applyAlignment="1">
      <alignment horizontal="centerContinuous"/>
    </xf>
    <xf numFmtId="0" fontId="35" fillId="36" borderId="14" xfId="0" applyFont="1" applyFill="1" applyBorder="1" applyAlignment="1">
      <alignment horizontal="centerContinuous"/>
    </xf>
    <xf numFmtId="5" fontId="0" fillId="36" borderId="19" xfId="0" applyNumberFormat="1" applyFill="1" applyBorder="1" applyAlignment="1">
      <alignment horizontal="centerContinuous"/>
    </xf>
    <xf numFmtId="6" fontId="0" fillId="36" borderId="19" xfId="0" applyNumberFormat="1" applyFill="1" applyBorder="1" applyAlignment="1">
      <alignment horizontal="centerContinuous"/>
    </xf>
    <xf numFmtId="0" fontId="0" fillId="36" borderId="19" xfId="0" applyFill="1" applyBorder="1" applyAlignment="1">
      <alignment horizontal="centerContinuous"/>
    </xf>
    <xf numFmtId="5" fontId="29" fillId="36" borderId="19" xfId="0" applyNumberFormat="1" applyFont="1" applyFill="1" applyBorder="1" applyAlignment="1">
      <alignment horizontal="centerContinuous"/>
    </xf>
    <xf numFmtId="0" fontId="0" fillId="36" borderId="34" xfId="0" applyFill="1" applyBorder="1" applyAlignment="1">
      <alignment horizontal="centerContinuous"/>
    </xf>
    <xf numFmtId="0" fontId="22" fillId="0" borderId="0" xfId="0" applyFont="1" applyFill="1" applyAlignment="1">
      <alignment horizontal="left"/>
    </xf>
    <xf numFmtId="0" fontId="22" fillId="0" borderId="0" xfId="0" quotePrefix="1" applyFont="1" applyFill="1" applyBorder="1"/>
    <xf numFmtId="165" fontId="25" fillId="0" borderId="23" xfId="0" applyNumberFormat="1" applyFont="1" applyBorder="1" applyAlignment="1">
      <alignment horizontal="right"/>
    </xf>
    <xf numFmtId="6" fontId="22" fillId="0" borderId="0" xfId="0" applyNumberFormat="1" applyFont="1" applyFill="1"/>
    <xf numFmtId="5" fontId="22" fillId="0" borderId="23" xfId="0" applyNumberFormat="1" applyFont="1" applyBorder="1"/>
    <xf numFmtId="164" fontId="22" fillId="0" borderId="23" xfId="0" applyNumberFormat="1" applyFont="1" applyBorder="1"/>
    <xf numFmtId="0" fontId="24" fillId="0" borderId="17" xfId="0" applyFont="1" applyBorder="1" applyProtection="1"/>
    <xf numFmtId="10" fontId="24" fillId="0" borderId="17" xfId="0" applyNumberFormat="1" applyFont="1" applyBorder="1" applyProtection="1"/>
    <xf numFmtId="164" fontId="26" fillId="0" borderId="73" xfId="28" applyNumberFormat="1" applyFont="1" applyBorder="1" applyProtection="1"/>
    <xf numFmtId="164" fontId="22" fillId="24" borderId="18" xfId="28" applyNumberFormat="1" applyFont="1" applyFill="1" applyBorder="1" applyProtection="1"/>
    <xf numFmtId="164" fontId="22" fillId="0" borderId="73" xfId="28" applyNumberFormat="1" applyFont="1" applyBorder="1" applyProtection="1"/>
    <xf numFmtId="0" fontId="24" fillId="0" borderId="26" xfId="0" applyFont="1" applyBorder="1" applyProtection="1"/>
    <xf numFmtId="0" fontId="24" fillId="0" borderId="68" xfId="0" applyFont="1" applyBorder="1" applyProtection="1"/>
    <xf numFmtId="0" fontId="22" fillId="0" borderId="0" xfId="0" applyFont="1" applyFill="1" applyProtection="1"/>
    <xf numFmtId="0" fontId="22" fillId="0" borderId="26" xfId="0" applyFont="1" applyFill="1" applyBorder="1" applyProtection="1"/>
    <xf numFmtId="164" fontId="21" fillId="0" borderId="26" xfId="28" applyNumberFormat="1" applyFont="1" applyFill="1" applyBorder="1" applyProtection="1"/>
    <xf numFmtId="0" fontId="24" fillId="0" borderId="26" xfId="0" applyFont="1" applyFill="1" applyBorder="1" applyAlignment="1" applyProtection="1">
      <alignment horizontal="left"/>
    </xf>
    <xf numFmtId="0" fontId="21" fillId="31" borderId="70" xfId="0" applyFont="1" applyFill="1" applyBorder="1" applyProtection="1"/>
    <xf numFmtId="0" fontId="25" fillId="31" borderId="38" xfId="0" applyFont="1" applyFill="1" applyBorder="1" applyProtection="1"/>
    <xf numFmtId="0" fontId="21" fillId="0" borderId="0" xfId="0" applyFont="1" applyFill="1" applyBorder="1" applyProtection="1"/>
    <xf numFmtId="0" fontId="25" fillId="0" borderId="0" xfId="0" applyFont="1" applyFill="1" applyBorder="1" applyProtection="1"/>
    <xf numFmtId="164" fontId="21" fillId="0" borderId="0" xfId="28" applyNumberFormat="1" applyFont="1" applyFill="1" applyBorder="1" applyProtection="1"/>
    <xf numFmtId="0" fontId="25" fillId="0" borderId="0" xfId="0" applyFont="1" applyFill="1" applyBorder="1" applyAlignment="1" applyProtection="1">
      <alignment horizontal="right"/>
    </xf>
    <xf numFmtId="164" fontId="22" fillId="0" borderId="10" xfId="0" applyNumberFormat="1" applyFont="1" applyBorder="1" applyProtection="1">
      <protection locked="0"/>
    </xf>
    <xf numFmtId="0" fontId="22" fillId="0" borderId="13" xfId="0" applyFont="1" applyBorder="1"/>
    <xf numFmtId="164" fontId="84" fillId="0" borderId="0" xfId="28" applyNumberFormat="1" applyFont="1" applyFill="1" applyBorder="1" applyProtection="1"/>
    <xf numFmtId="0" fontId="85" fillId="0" borderId="0" xfId="0" applyFont="1" applyBorder="1" applyProtection="1">
      <protection locked="0"/>
    </xf>
    <xf numFmtId="0" fontId="21" fillId="25" borderId="20" xfId="0" applyFont="1" applyFill="1" applyBorder="1" applyAlignment="1">
      <alignment horizontal="centerContinuous"/>
    </xf>
    <xf numFmtId="0" fontId="22" fillId="25" borderId="21" xfId="0" applyFont="1" applyFill="1" applyBorder="1" applyAlignment="1">
      <alignment horizontal="centerContinuous"/>
    </xf>
    <xf numFmtId="0" fontId="22" fillId="25" borderId="22" xfId="0" applyFont="1" applyFill="1" applyBorder="1" applyAlignment="1">
      <alignment horizontal="centerContinuous"/>
    </xf>
    <xf numFmtId="0" fontId="22" fillId="0" borderId="20" xfId="0" applyFont="1" applyBorder="1"/>
    <xf numFmtId="0" fontId="22" fillId="0" borderId="21" xfId="0" applyFont="1" applyBorder="1"/>
    <xf numFmtId="164" fontId="22" fillId="0" borderId="22" xfId="0" applyNumberFormat="1" applyFont="1" applyBorder="1"/>
    <xf numFmtId="0" fontId="84" fillId="0" borderId="23" xfId="0" applyFont="1" applyBorder="1" applyAlignment="1">
      <alignment horizontal="center"/>
    </xf>
    <xf numFmtId="0" fontId="25" fillId="0" borderId="34" xfId="0" applyFont="1" applyBorder="1" applyProtection="1">
      <protection locked="0"/>
    </xf>
    <xf numFmtId="0" fontId="25" fillId="0" borderId="22" xfId="0" applyFont="1" applyBorder="1" applyProtection="1">
      <protection locked="0"/>
    </xf>
    <xf numFmtId="0" fontId="83" fillId="0" borderId="0" xfId="0" applyFont="1" applyBorder="1"/>
    <xf numFmtId="0" fontId="2" fillId="0" borderId="0" xfId="39" applyFill="1" applyBorder="1"/>
    <xf numFmtId="0" fontId="2" fillId="0" borderId="0" xfId="39" applyFill="1"/>
    <xf numFmtId="0" fontId="2" fillId="0" borderId="0" xfId="39" applyFont="1" applyFill="1" applyBorder="1"/>
    <xf numFmtId="0" fontId="2" fillId="0" borderId="0" xfId="39" applyFont="1" applyFill="1"/>
    <xf numFmtId="166" fontId="2" fillId="0" borderId="0" xfId="39" applyNumberFormat="1" applyFill="1" applyAlignment="1">
      <alignment horizontal="left"/>
    </xf>
    <xf numFmtId="0" fontId="2" fillId="0" borderId="0" xfId="39" applyFill="1" applyAlignment="1">
      <alignment horizontal="left"/>
    </xf>
    <xf numFmtId="5" fontId="2" fillId="0" borderId="0" xfId="39" applyNumberFormat="1" applyFill="1"/>
    <xf numFmtId="0" fontId="2" fillId="0" borderId="0" xfId="39" applyFill="1" applyBorder="1" applyAlignment="1"/>
    <xf numFmtId="0" fontId="2" fillId="0" borderId="0" xfId="39" applyFill="1" applyAlignment="1"/>
    <xf numFmtId="0" fontId="86" fillId="0" borderId="0" xfId="39" applyFont="1" applyFill="1" applyBorder="1" applyAlignment="1"/>
    <xf numFmtId="0" fontId="27" fillId="0" borderId="0" xfId="39" applyFont="1" applyFill="1" applyBorder="1"/>
    <xf numFmtId="0" fontId="27" fillId="0" borderId="28" xfId="39" applyFont="1" applyFill="1" applyBorder="1"/>
    <xf numFmtId="166" fontId="28" fillId="0" borderId="0" xfId="39" applyNumberFormat="1" applyFont="1" applyFill="1" applyBorder="1" applyAlignment="1">
      <alignment horizontal="left"/>
    </xf>
    <xf numFmtId="5" fontId="2" fillId="0" borderId="0" xfId="39" applyNumberFormat="1" applyFill="1" applyBorder="1"/>
    <xf numFmtId="0" fontId="2" fillId="0" borderId="0" xfId="39" applyFill="1" applyProtection="1">
      <protection locked="0"/>
    </xf>
    <xf numFmtId="0" fontId="2" fillId="0" borderId="31" xfId="39" applyFill="1" applyBorder="1" applyProtection="1">
      <protection locked="0"/>
    </xf>
    <xf numFmtId="166" fontId="2" fillId="0" borderId="31" xfId="39" applyNumberFormat="1" applyFill="1" applyBorder="1" applyAlignment="1" applyProtection="1">
      <alignment horizontal="left"/>
      <protection locked="0"/>
    </xf>
    <xf numFmtId="0" fontId="27" fillId="0" borderId="31" xfId="39" applyFont="1" applyFill="1" applyBorder="1" applyAlignment="1" applyProtection="1">
      <alignment horizontal="left"/>
      <protection locked="0"/>
    </xf>
    <xf numFmtId="5" fontId="27" fillId="0" borderId="31" xfId="39" applyNumberFormat="1" applyFont="1" applyFill="1" applyBorder="1" applyAlignment="1" applyProtection="1">
      <alignment horizontal="center"/>
      <protection locked="0"/>
    </xf>
    <xf numFmtId="5" fontId="2" fillId="0" borderId="31" xfId="39" applyNumberFormat="1" applyFill="1" applyBorder="1" applyProtection="1">
      <protection locked="0"/>
    </xf>
    <xf numFmtId="0" fontId="2" fillId="0" borderId="31" xfId="39" applyFill="1" applyBorder="1" applyAlignment="1" applyProtection="1">
      <alignment horizontal="left"/>
      <protection locked="0"/>
    </xf>
    <xf numFmtId="5" fontId="27" fillId="0" borderId="31" xfId="39" applyNumberFormat="1" applyFont="1" applyFill="1" applyBorder="1" applyProtection="1">
      <protection locked="0"/>
    </xf>
    <xf numFmtId="0" fontId="27" fillId="25" borderId="74" xfId="39" applyFont="1" applyFill="1" applyBorder="1" applyProtection="1">
      <protection locked="0"/>
    </xf>
    <xf numFmtId="166" fontId="27" fillId="25" borderId="76" xfId="39" applyNumberFormat="1" applyFont="1" applyFill="1" applyBorder="1" applyAlignment="1" applyProtection="1">
      <alignment horizontal="left"/>
      <protection locked="0"/>
    </xf>
    <xf numFmtId="0" fontId="27" fillId="25" borderId="75" xfId="39" applyFont="1" applyFill="1" applyBorder="1" applyAlignment="1" applyProtection="1">
      <alignment horizontal="left"/>
      <protection locked="0"/>
    </xf>
    <xf numFmtId="5" fontId="27" fillId="25" borderId="75" xfId="39" applyNumberFormat="1" applyFont="1" applyFill="1" applyBorder="1" applyProtection="1">
      <protection locked="0"/>
    </xf>
    <xf numFmtId="5" fontId="27" fillId="25" borderId="77" xfId="39" applyNumberFormat="1" applyFont="1" applyFill="1" applyBorder="1" applyProtection="1">
      <protection locked="0"/>
    </xf>
    <xf numFmtId="0" fontId="27" fillId="0" borderId="51" xfId="39" applyFont="1" applyFill="1" applyBorder="1" applyProtection="1">
      <protection locked="0"/>
    </xf>
    <xf numFmtId="166" fontId="27" fillId="0" borderId="66" xfId="39" applyNumberFormat="1" applyFont="1" applyFill="1" applyBorder="1" applyAlignment="1" applyProtection="1">
      <alignment horizontal="left"/>
      <protection locked="0"/>
    </xf>
    <xf numFmtId="0" fontId="27" fillId="0" borderId="66" xfId="39" applyFont="1" applyFill="1" applyBorder="1" applyAlignment="1" applyProtection="1">
      <alignment horizontal="left"/>
      <protection locked="0"/>
    </xf>
    <xf numFmtId="5" fontId="27" fillId="0" borderId="66" xfId="39" applyNumberFormat="1" applyFont="1" applyFill="1" applyBorder="1" applyProtection="1">
      <protection locked="0"/>
    </xf>
    <xf numFmtId="5" fontId="27" fillId="0" borderId="49" xfId="39" applyNumberFormat="1" applyFont="1" applyFill="1" applyBorder="1" applyAlignment="1" applyProtection="1">
      <alignment horizontal="center"/>
      <protection locked="0"/>
    </xf>
    <xf numFmtId="0" fontId="27" fillId="0" borderId="55" xfId="39" applyFont="1" applyFill="1" applyBorder="1" applyProtection="1">
      <protection locked="0"/>
    </xf>
    <xf numFmtId="166" fontId="27" fillId="0" borderId="11" xfId="39" applyNumberFormat="1" applyFont="1" applyFill="1" applyBorder="1" applyAlignment="1" applyProtection="1">
      <alignment horizontal="left"/>
      <protection locked="0"/>
    </xf>
    <xf numFmtId="0" fontId="27" fillId="0" borderId="11" xfId="39" applyFont="1" applyFill="1" applyBorder="1" applyAlignment="1" applyProtection="1">
      <alignment horizontal="left"/>
      <protection locked="0"/>
    </xf>
    <xf numFmtId="0" fontId="2" fillId="0" borderId="11" xfId="39" applyFont="1" applyFill="1" applyBorder="1" applyAlignment="1" applyProtection="1">
      <alignment horizontal="left"/>
      <protection locked="0"/>
    </xf>
    <xf numFmtId="5" fontId="27" fillId="0" borderId="11" xfId="39" applyNumberFormat="1" applyFont="1" applyFill="1" applyBorder="1" applyProtection="1">
      <protection locked="0"/>
    </xf>
    <xf numFmtId="5" fontId="27" fillId="0" borderId="63" xfId="39" applyNumberFormat="1" applyFont="1" applyFill="1" applyBorder="1" applyAlignment="1" applyProtection="1">
      <alignment horizontal="center"/>
      <protection locked="0"/>
    </xf>
    <xf numFmtId="5" fontId="2" fillId="0" borderId="31" xfId="39" applyNumberFormat="1" applyFill="1" applyBorder="1" applyAlignment="1" applyProtection="1">
      <alignment horizontal="right"/>
      <protection locked="0"/>
    </xf>
    <xf numFmtId="0" fontId="25" fillId="0" borderId="0" xfId="0" applyFont="1" applyFill="1" applyBorder="1" applyAlignment="1" applyProtection="1">
      <alignment horizontal="center"/>
    </xf>
    <xf numFmtId="6" fontId="22" fillId="0" borderId="31" xfId="0" applyNumberFormat="1" applyFont="1" applyFill="1" applyBorder="1" applyAlignment="1" applyProtection="1">
      <alignment horizontal="center"/>
      <protection locked="0"/>
    </xf>
    <xf numFmtId="0" fontId="88" fillId="0" borderId="13" xfId="0" applyNumberFormat="1" applyFont="1" applyFill="1" applyBorder="1" applyAlignment="1" applyProtection="1">
      <alignment horizontal="center"/>
    </xf>
    <xf numFmtId="0" fontId="88" fillId="0" borderId="13" xfId="0" applyFont="1" applyFill="1" applyBorder="1" applyAlignment="1" applyProtection="1">
      <alignment horizontal="center"/>
    </xf>
    <xf numFmtId="0" fontId="88" fillId="0" borderId="13" xfId="0" applyFont="1" applyBorder="1" applyAlignment="1" applyProtection="1">
      <alignment horizontal="center"/>
    </xf>
    <xf numFmtId="0" fontId="88" fillId="0" borderId="23" xfId="0" applyFont="1" applyBorder="1" applyAlignment="1" applyProtection="1">
      <alignment horizontal="center"/>
    </xf>
    <xf numFmtId="0" fontId="22" fillId="0" borderId="13" xfId="0" applyFont="1" applyFill="1" applyBorder="1" applyAlignment="1" applyProtection="1">
      <alignment horizontal="center"/>
    </xf>
    <xf numFmtId="0" fontId="22" fillId="0" borderId="13" xfId="0" applyNumberFormat="1" applyFont="1" applyFill="1" applyBorder="1" applyAlignment="1" applyProtection="1">
      <alignment horizontal="center"/>
    </xf>
    <xf numFmtId="0" fontId="22" fillId="0" borderId="13" xfId="0" applyNumberFormat="1" applyFont="1" applyBorder="1" applyAlignment="1" applyProtection="1">
      <alignment horizontal="center"/>
    </xf>
    <xf numFmtId="0" fontId="22" fillId="0" borderId="23" xfId="0" applyNumberFormat="1" applyFont="1" applyBorder="1" applyAlignment="1" applyProtection="1">
      <alignment horizontal="center"/>
    </xf>
    <xf numFmtId="2" fontId="22" fillId="0" borderId="13" xfId="0" applyNumberFormat="1" applyFont="1" applyFill="1" applyBorder="1" applyAlignment="1" applyProtection="1">
      <alignment horizontal="center"/>
    </xf>
    <xf numFmtId="0" fontId="0" fillId="0" borderId="31" xfId="0" applyFill="1" applyBorder="1" applyAlignment="1" applyProtection="1">
      <alignment horizontal="center"/>
    </xf>
    <xf numFmtId="0" fontId="21" fillId="0" borderId="10" xfId="0" applyFont="1" applyBorder="1" applyProtection="1"/>
    <xf numFmtId="0" fontId="25" fillId="0" borderId="0" xfId="0" applyFont="1" applyBorder="1" applyProtection="1"/>
    <xf numFmtId="0" fontId="22" fillId="0" borderId="0" xfId="0" applyFont="1" applyBorder="1" applyAlignment="1" applyProtection="1">
      <alignment horizontal="left"/>
    </xf>
    <xf numFmtId="0" fontId="22" fillId="0" borderId="0" xfId="0" applyFont="1" applyBorder="1" applyProtection="1"/>
    <xf numFmtId="6" fontId="22" fillId="0" borderId="0" xfId="0" applyNumberFormat="1" applyFont="1" applyBorder="1" applyAlignment="1" applyProtection="1">
      <alignment horizontal="left"/>
    </xf>
    <xf numFmtId="0" fontId="21" fillId="0" borderId="10" xfId="0" applyFont="1" applyFill="1" applyBorder="1" applyProtection="1"/>
    <xf numFmtId="2" fontId="22" fillId="0" borderId="0" xfId="0" applyNumberFormat="1" applyFont="1" applyBorder="1" applyAlignment="1" applyProtection="1">
      <alignment horizontal="left"/>
    </xf>
    <xf numFmtId="0" fontId="22" fillId="0" borderId="0" xfId="0" applyNumberFormat="1" applyFont="1" applyBorder="1" applyAlignment="1" applyProtection="1">
      <alignment horizontal="left"/>
    </xf>
    <xf numFmtId="0" fontId="21" fillId="0" borderId="0" xfId="0" applyFont="1" applyBorder="1" applyAlignment="1" applyProtection="1">
      <alignment horizontal="left"/>
    </xf>
    <xf numFmtId="0" fontId="21" fillId="0" borderId="14" xfId="0" applyFont="1" applyBorder="1" applyProtection="1"/>
    <xf numFmtId="0" fontId="21" fillId="0" borderId="19" xfId="0" applyFont="1" applyBorder="1" applyProtection="1"/>
    <xf numFmtId="0" fontId="22" fillId="0" borderId="19" xfId="0" applyFont="1" applyBorder="1" applyAlignment="1" applyProtection="1">
      <alignment horizontal="left"/>
    </xf>
    <xf numFmtId="0" fontId="85" fillId="0" borderId="0" xfId="0" applyFont="1" applyBorder="1"/>
    <xf numFmtId="0" fontId="84" fillId="0" borderId="0" xfId="0" applyFont="1" applyFill="1" applyAlignment="1">
      <alignment horizontal="center"/>
    </xf>
    <xf numFmtId="164" fontId="22" fillId="0" borderId="13" xfId="28" applyNumberFormat="1" applyFont="1" applyBorder="1" applyProtection="1">
      <protection locked="0"/>
    </xf>
    <xf numFmtId="164" fontId="21" fillId="0" borderId="25" xfId="28" applyNumberFormat="1" applyFont="1" applyBorder="1" applyProtection="1"/>
    <xf numFmtId="164" fontId="22" fillId="0" borderId="29" xfId="28" applyNumberFormat="1" applyFont="1" applyBorder="1" applyProtection="1">
      <protection locked="0"/>
    </xf>
    <xf numFmtId="0" fontId="21" fillId="0" borderId="45" xfId="0" applyFont="1" applyBorder="1" applyAlignment="1">
      <alignment horizontal="center"/>
    </xf>
    <xf numFmtId="0" fontId="21" fillId="0" borderId="66" xfId="0" applyFont="1" applyBorder="1" applyAlignment="1">
      <alignment horizontal="center"/>
    </xf>
    <xf numFmtId="164" fontId="21" fillId="0" borderId="66" xfId="28" applyNumberFormat="1" applyFont="1" applyBorder="1" applyAlignment="1">
      <alignment horizontal="center"/>
    </xf>
    <xf numFmtId="164" fontId="21" fillId="24" borderId="66" xfId="28" applyNumberFormat="1" applyFont="1" applyFill="1" applyBorder="1" applyAlignment="1">
      <alignment horizontal="center"/>
    </xf>
    <xf numFmtId="164" fontId="21" fillId="0" borderId="66" xfId="28" applyNumberFormat="1" applyFont="1" applyFill="1" applyBorder="1" applyAlignment="1">
      <alignment horizontal="center"/>
    </xf>
    <xf numFmtId="0" fontId="22" fillId="0" borderId="60" xfId="0" applyFont="1" applyBorder="1" applyAlignment="1">
      <alignment horizontal="center"/>
    </xf>
    <xf numFmtId="0" fontId="22" fillId="0" borderId="46" xfId="0" applyFont="1" applyBorder="1" applyAlignment="1">
      <alignment horizontal="center"/>
    </xf>
    <xf numFmtId="0" fontId="24" fillId="0" borderId="43" xfId="0" applyFont="1" applyBorder="1" applyProtection="1">
      <protection locked="0"/>
    </xf>
    <xf numFmtId="10" fontId="24" fillId="0" borderId="25" xfId="0" applyNumberFormat="1" applyFont="1" applyBorder="1" applyProtection="1">
      <protection locked="0"/>
    </xf>
    <xf numFmtId="164" fontId="21" fillId="24" borderId="31" xfId="28" applyNumberFormat="1" applyFont="1" applyFill="1" applyBorder="1" applyProtection="1"/>
    <xf numFmtId="164" fontId="21" fillId="24" borderId="31" xfId="28" applyNumberFormat="1" applyFont="1" applyFill="1" applyBorder="1"/>
    <xf numFmtId="164" fontId="21" fillId="0" borderId="25" xfId="28" applyNumberFormat="1" applyFont="1" applyBorder="1" applyProtection="1">
      <protection locked="0"/>
    </xf>
    <xf numFmtId="0" fontId="0" fillId="0" borderId="0" xfId="0" applyAlignment="1">
      <alignment wrapText="1"/>
    </xf>
    <xf numFmtId="0" fontId="22" fillId="0" borderId="0" xfId="0" applyFont="1" applyFill="1" applyBorder="1" applyAlignment="1">
      <alignment horizontal="center"/>
    </xf>
    <xf numFmtId="6" fontId="22" fillId="0" borderId="0" xfId="0" applyNumberFormat="1" applyFont="1" applyFill="1" applyBorder="1"/>
    <xf numFmtId="0" fontId="21" fillId="45" borderId="79" xfId="0" applyFont="1" applyFill="1" applyBorder="1"/>
    <xf numFmtId="0" fontId="24" fillId="45" borderId="76" xfId="0" applyFont="1" applyFill="1" applyBorder="1"/>
    <xf numFmtId="0" fontId="21" fillId="45" borderId="76" xfId="0" applyFont="1" applyFill="1" applyBorder="1"/>
    <xf numFmtId="0" fontId="22" fillId="45" borderId="76" xfId="0" applyFont="1" applyFill="1" applyBorder="1"/>
    <xf numFmtId="0" fontId="22" fillId="45" borderId="77" xfId="0" applyFont="1" applyFill="1" applyBorder="1"/>
    <xf numFmtId="0" fontId="0" fillId="0" borderId="60" xfId="0" applyBorder="1" applyAlignment="1"/>
    <xf numFmtId="0" fontId="0" fillId="0" borderId="0" xfId="0" applyBorder="1" applyAlignment="1"/>
    <xf numFmtId="0" fontId="0" fillId="0" borderId="61" xfId="0" applyBorder="1" applyAlignment="1"/>
    <xf numFmtId="0" fontId="0" fillId="0" borderId="60" xfId="0" applyBorder="1" applyAlignment="1">
      <alignment wrapText="1"/>
    </xf>
    <xf numFmtId="0" fontId="0" fillId="0" borderId="61" xfId="0" applyBorder="1" applyAlignment="1">
      <alignment wrapText="1"/>
    </xf>
    <xf numFmtId="0" fontId="22" fillId="0" borderId="60" xfId="0" applyFont="1" applyBorder="1"/>
    <xf numFmtId="165" fontId="22" fillId="0" borderId="0" xfId="0" applyNumberFormat="1" applyFont="1" applyBorder="1" applyAlignment="1">
      <alignment horizontal="center"/>
    </xf>
    <xf numFmtId="0" fontId="22" fillId="0" borderId="61" xfId="0" applyFont="1" applyBorder="1"/>
    <xf numFmtId="165" fontId="22" fillId="0" borderId="0" xfId="0" applyNumberFormat="1" applyFont="1" applyFill="1" applyBorder="1" applyAlignment="1" applyProtection="1">
      <alignment horizontal="center"/>
      <protection locked="0"/>
    </xf>
    <xf numFmtId="0" fontId="61" fillId="0" borderId="0" xfId="0" applyFont="1" applyFill="1" applyBorder="1" applyAlignment="1">
      <alignment horizontal="left"/>
    </xf>
    <xf numFmtId="0" fontId="0" fillId="0" borderId="0" xfId="0" applyBorder="1" applyAlignment="1">
      <alignment horizontal="left"/>
    </xf>
    <xf numFmtId="0" fontId="0" fillId="0" borderId="61" xfId="0" applyBorder="1" applyAlignment="1">
      <alignment horizontal="left"/>
    </xf>
    <xf numFmtId="165" fontId="22" fillId="0" borderId="0" xfId="0" applyNumberFormat="1" applyFont="1" applyFill="1" applyBorder="1" applyAlignment="1" applyProtection="1">
      <alignment horizontal="center"/>
    </xf>
    <xf numFmtId="0" fontId="22" fillId="0" borderId="46" xfId="0" applyFont="1" applyBorder="1"/>
    <xf numFmtId="0" fontId="25" fillId="0" borderId="37" xfId="0" applyFont="1" applyBorder="1"/>
    <xf numFmtId="0" fontId="22" fillId="0" borderId="37" xfId="0" applyFont="1" applyBorder="1"/>
    <xf numFmtId="0" fontId="22" fillId="0" borderId="16" xfId="0" applyFont="1" applyBorder="1"/>
    <xf numFmtId="0" fontId="21" fillId="0" borderId="21" xfId="0" applyFont="1" applyBorder="1"/>
    <xf numFmtId="0" fontId="22" fillId="0" borderId="21" xfId="0" applyNumberFormat="1" applyFont="1" applyBorder="1"/>
    <xf numFmtId="5" fontId="22" fillId="0" borderId="21" xfId="0" applyNumberFormat="1" applyFont="1" applyBorder="1" applyAlignment="1">
      <alignment horizontal="right"/>
    </xf>
    <xf numFmtId="165" fontId="22" fillId="0" borderId="21" xfId="0" applyNumberFormat="1" applyFont="1" applyBorder="1"/>
    <xf numFmtId="0" fontId="21" fillId="0" borderId="0" xfId="0" applyFont="1" applyBorder="1"/>
    <xf numFmtId="0" fontId="84"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pplyProtection="1">
      <alignment horizontal="right"/>
      <protection locked="0"/>
    </xf>
    <xf numFmtId="10" fontId="24" fillId="46" borderId="68" xfId="0" applyNumberFormat="1" applyFont="1" applyFill="1" applyBorder="1" applyAlignment="1" applyProtection="1">
      <alignment horizontal="center"/>
    </xf>
    <xf numFmtId="176" fontId="22" fillId="0" borderId="0" xfId="28" applyNumberFormat="1" applyFont="1" applyFill="1"/>
    <xf numFmtId="176" fontId="22" fillId="0" borderId="0" xfId="28" applyNumberFormat="1" applyFont="1" applyFill="1" applyAlignment="1">
      <alignment horizontal="center"/>
    </xf>
    <xf numFmtId="0" fontId="25" fillId="46" borderId="0" xfId="0" applyFont="1" applyFill="1" applyBorder="1" applyAlignment="1" applyProtection="1">
      <alignment horizontal="center"/>
      <protection locked="0"/>
    </xf>
    <xf numFmtId="5" fontId="22" fillId="0" borderId="0" xfId="0" applyNumberFormat="1" applyFont="1" applyBorder="1" applyAlignment="1" applyProtection="1">
      <alignment horizontal="right"/>
    </xf>
    <xf numFmtId="0" fontId="22" fillId="0" borderId="0" xfId="0" applyFont="1" applyBorder="1" applyAlignment="1" applyProtection="1">
      <alignment horizontal="right"/>
    </xf>
    <xf numFmtId="177" fontId="22" fillId="0" borderId="0" xfId="0" applyNumberFormat="1" applyFont="1" applyBorder="1" applyAlignment="1" applyProtection="1">
      <alignment horizontal="right"/>
    </xf>
    <xf numFmtId="165" fontId="22" fillId="0" borderId="0" xfId="0" applyNumberFormat="1" applyFont="1" applyBorder="1" applyAlignment="1" applyProtection="1">
      <alignment horizontal="right"/>
    </xf>
    <xf numFmtId="0" fontId="22" fillId="0" borderId="19" xfId="0" applyFont="1" applyBorder="1" applyAlignment="1" applyProtection="1">
      <alignment horizontal="right"/>
    </xf>
    <xf numFmtId="0" fontId="22" fillId="46" borderId="0" xfId="0" applyFont="1" applyFill="1" applyBorder="1" applyAlignment="1" applyProtection="1">
      <alignment horizontal="center"/>
      <protection locked="0"/>
    </xf>
    <xf numFmtId="0" fontId="85" fillId="0" borderId="0" xfId="0" applyFont="1" applyFill="1" applyBorder="1" applyAlignment="1" applyProtection="1"/>
    <xf numFmtId="0" fontId="22" fillId="0" borderId="0" xfId="0" applyFont="1" applyFill="1" applyBorder="1" applyAlignment="1">
      <alignment horizontal="right"/>
    </xf>
    <xf numFmtId="0" fontId="22" fillId="0" borderId="0" xfId="0" applyFont="1" applyFill="1" applyAlignment="1">
      <alignment horizontal="right"/>
    </xf>
    <xf numFmtId="0" fontId="93" fillId="47" borderId="0" xfId="0" applyFont="1" applyFill="1"/>
    <xf numFmtId="0" fontId="94" fillId="0" borderId="13" xfId="0" applyNumberFormat="1" applyFont="1" applyFill="1" applyBorder="1" applyAlignment="1" applyProtection="1">
      <alignment horizontal="center"/>
    </xf>
    <xf numFmtId="0" fontId="24" fillId="0" borderId="0" xfId="0" applyFont="1" applyFill="1" applyBorder="1" applyProtection="1"/>
    <xf numFmtId="0" fontId="22" fillId="0" borderId="13" xfId="0" applyFont="1" applyBorder="1" applyAlignment="1" applyProtection="1">
      <alignment horizontal="center"/>
    </xf>
    <xf numFmtId="0" fontId="22" fillId="0" borderId="23" xfId="0" applyFont="1" applyBorder="1" applyAlignment="1" applyProtection="1">
      <alignment horizontal="center"/>
    </xf>
    <xf numFmtId="0" fontId="84" fillId="0" borderId="0" xfId="0" applyFont="1" applyFill="1" applyBorder="1" applyProtection="1"/>
    <xf numFmtId="0" fontId="92" fillId="0" borderId="0" xfId="0" applyFont="1" applyFill="1" applyAlignment="1" applyProtection="1">
      <alignment horizontal="right"/>
    </xf>
    <xf numFmtId="175" fontId="21" fillId="0" borderId="69" xfId="45" applyNumberFormat="1" applyFont="1" applyBorder="1" applyAlignment="1">
      <alignment horizontal="center" vertical="center"/>
    </xf>
    <xf numFmtId="175" fontId="21" fillId="0" borderId="54" xfId="45" applyNumberFormat="1" applyFont="1" applyBorder="1" applyAlignment="1">
      <alignment horizontal="center" vertical="center"/>
    </xf>
    <xf numFmtId="0" fontId="94" fillId="0" borderId="0" xfId="0" applyNumberFormat="1" applyFont="1" applyFill="1" applyBorder="1" applyAlignment="1" applyProtection="1"/>
    <xf numFmtId="43" fontId="0" fillId="0" borderId="34" xfId="0" applyNumberFormat="1" applyBorder="1" applyAlignment="1">
      <alignment wrapText="1"/>
    </xf>
    <xf numFmtId="0" fontId="0" fillId="0" borderId="0" xfId="0" applyAlignment="1">
      <alignment wrapText="1"/>
    </xf>
    <xf numFmtId="0" fontId="2" fillId="0" borderId="0" xfId="0" applyFont="1" applyAlignment="1">
      <alignment wrapText="1"/>
    </xf>
    <xf numFmtId="0" fontId="72" fillId="0" borderId="10" xfId="35" applyBorder="1" applyAlignment="1" applyProtection="1">
      <alignment horizontal="left"/>
    </xf>
    <xf numFmtId="0" fontId="0" fillId="0" borderId="0" xfId="0" applyBorder="1" applyProtection="1"/>
    <xf numFmtId="0" fontId="27" fillId="0" borderId="69" xfId="0" applyFont="1" applyFill="1" applyBorder="1" applyAlignment="1">
      <alignment wrapText="1"/>
    </xf>
    <xf numFmtId="5" fontId="2" fillId="0" borderId="87" xfId="39" applyNumberFormat="1" applyFill="1" applyBorder="1" applyAlignment="1" applyProtection="1">
      <alignment horizontal="right"/>
      <protection locked="0"/>
    </xf>
    <xf numFmtId="5" fontId="2" fillId="0" borderId="83" xfId="39" applyNumberFormat="1" applyFill="1" applyBorder="1" applyAlignment="1" applyProtection="1">
      <alignment horizontal="right"/>
      <protection locked="0"/>
    </xf>
    <xf numFmtId="5" fontId="2" fillId="0" borderId="85" xfId="39" applyNumberFormat="1" applyFill="1" applyBorder="1" applyAlignment="1" applyProtection="1">
      <alignment horizontal="right"/>
      <protection locked="0"/>
    </xf>
    <xf numFmtId="0" fontId="89" fillId="0" borderId="0" xfId="0" applyFont="1"/>
    <xf numFmtId="0" fontId="98" fillId="0" borderId="0" xfId="0" applyFont="1" applyAlignment="1">
      <alignment wrapText="1"/>
    </xf>
    <xf numFmtId="0" fontId="98" fillId="0" borderId="0" xfId="0" applyFont="1"/>
    <xf numFmtId="17" fontId="89" fillId="0" borderId="0" xfId="0" applyNumberFormat="1" applyFont="1"/>
    <xf numFmtId="0" fontId="89" fillId="0" borderId="0" xfId="0" applyFont="1" applyAlignment="1">
      <alignment wrapText="1"/>
    </xf>
    <xf numFmtId="14" fontId="89" fillId="0" borderId="0" xfId="0" applyNumberFormat="1" applyFont="1"/>
    <xf numFmtId="0" fontId="99" fillId="0" borderId="0" xfId="46" applyFont="1" applyAlignment="1">
      <alignment wrapText="1"/>
    </xf>
    <xf numFmtId="0" fontId="100" fillId="0" borderId="0" xfId="46" applyFont="1" applyAlignment="1">
      <alignment wrapText="1"/>
    </xf>
    <xf numFmtId="5" fontId="27" fillId="0" borderId="0" xfId="39" applyNumberFormat="1" applyFont="1" applyFill="1" applyBorder="1" applyAlignment="1">
      <alignment horizontal="right"/>
    </xf>
    <xf numFmtId="0" fontId="97" fillId="0" borderId="31" xfId="39" applyFont="1" applyFill="1" applyBorder="1" applyProtection="1">
      <protection locked="0"/>
    </xf>
    <xf numFmtId="0" fontId="2" fillId="0" borderId="31" xfId="0" applyFont="1" applyBorder="1"/>
    <xf numFmtId="0" fontId="2" fillId="0" borderId="31" xfId="0" applyFont="1" applyBorder="1" applyAlignment="1">
      <alignment horizontal="center"/>
    </xf>
    <xf numFmtId="166" fontId="27" fillId="0" borderId="50" xfId="0" applyNumberFormat="1" applyFont="1" applyBorder="1" applyAlignment="1">
      <alignment horizontal="center"/>
    </xf>
    <xf numFmtId="166" fontId="27" fillId="0" borderId="53" xfId="0" applyNumberFormat="1" applyFont="1" applyBorder="1" applyAlignment="1">
      <alignment horizontal="center"/>
    </xf>
    <xf numFmtId="166" fontId="27" fillId="0" borderId="54" xfId="0" applyNumberFormat="1" applyFont="1" applyBorder="1" applyAlignment="1">
      <alignment horizontal="center"/>
    </xf>
    <xf numFmtId="6" fontId="27" fillId="0" borderId="50" xfId="0" applyNumberFormat="1" applyFont="1" applyBorder="1" applyAlignment="1">
      <alignment horizontal="center"/>
    </xf>
    <xf numFmtId="6" fontId="27" fillId="0" borderId="53" xfId="0" applyNumberFormat="1" applyFont="1" applyBorder="1" applyAlignment="1">
      <alignment horizontal="center"/>
    </xf>
    <xf numFmtId="0" fontId="30" fillId="0" borderId="54" xfId="0" applyFont="1" applyBorder="1" applyAlignment="1">
      <alignment horizontal="centerContinuous"/>
    </xf>
    <xf numFmtId="166" fontId="2" fillId="0" borderId="80" xfId="0" applyNumberFormat="1" applyFont="1" applyBorder="1" applyAlignment="1">
      <alignment horizontal="left"/>
    </xf>
    <xf numFmtId="166" fontId="2" fillId="0" borderId="82" xfId="0" applyNumberFormat="1" applyFont="1" applyBorder="1" applyAlignment="1">
      <alignment horizontal="left"/>
    </xf>
    <xf numFmtId="6" fontId="2" fillId="0" borderId="83" xfId="0" applyNumberFormat="1" applyFont="1" applyBorder="1" applyAlignment="1">
      <alignment horizontal="center"/>
    </xf>
    <xf numFmtId="167" fontId="2" fillId="0" borderId="83" xfId="0" applyNumberFormat="1" applyFont="1" applyBorder="1" applyAlignment="1">
      <alignment horizontal="center"/>
    </xf>
    <xf numFmtId="166" fontId="2" fillId="0" borderId="84" xfId="0" applyNumberFormat="1" applyFont="1" applyBorder="1" applyAlignment="1">
      <alignment horizontal="left"/>
    </xf>
    <xf numFmtId="0" fontId="2" fillId="0" borderId="32" xfId="0" applyFont="1" applyBorder="1"/>
    <xf numFmtId="0" fontId="2" fillId="0" borderId="32" xfId="0" applyFont="1" applyBorder="1" applyAlignment="1">
      <alignment horizontal="center"/>
    </xf>
    <xf numFmtId="0" fontId="87" fillId="0" borderId="0" xfId="0" applyFont="1"/>
    <xf numFmtId="0" fontId="27" fillId="48" borderId="10" xfId="0" applyFont="1" applyFill="1" applyBorder="1" applyAlignment="1">
      <alignment horizontal="left"/>
    </xf>
    <xf numFmtId="0" fontId="22" fillId="48" borderId="44" xfId="0" applyFont="1" applyFill="1" applyBorder="1"/>
    <xf numFmtId="0" fontId="53" fillId="48" borderId="44" xfId="0" applyFont="1" applyFill="1" applyBorder="1" applyProtection="1"/>
    <xf numFmtId="0" fontId="89" fillId="48" borderId="0" xfId="0" applyFont="1" applyFill="1" applyBorder="1" applyAlignment="1">
      <alignment horizontal="centerContinuous"/>
    </xf>
    <xf numFmtId="0" fontId="22" fillId="48" borderId="0" xfId="0" applyFont="1" applyFill="1" applyBorder="1" applyAlignment="1">
      <alignment horizontal="centerContinuous"/>
    </xf>
    <xf numFmtId="0" fontId="53" fillId="48" borderId="0" xfId="0" applyFont="1" applyFill="1" applyBorder="1" applyAlignment="1" applyProtection="1">
      <alignment horizontal="centerContinuous"/>
    </xf>
    <xf numFmtId="0" fontId="25" fillId="48" borderId="37" xfId="0" applyFont="1" applyFill="1" applyBorder="1"/>
    <xf numFmtId="0" fontId="22" fillId="48" borderId="37" xfId="0" applyFont="1" applyFill="1" applyBorder="1"/>
    <xf numFmtId="0" fontId="53" fillId="48" borderId="37" xfId="0" applyFont="1" applyFill="1" applyBorder="1" applyProtection="1"/>
    <xf numFmtId="0" fontId="86" fillId="0" borderId="0" xfId="0" applyFont="1" applyFill="1" applyAlignment="1">
      <alignment horizontal="center"/>
    </xf>
    <xf numFmtId="6" fontId="86" fillId="0" borderId="0" xfId="0" applyNumberFormat="1" applyFont="1"/>
    <xf numFmtId="0" fontId="86" fillId="0" borderId="31" xfId="0" applyFont="1" applyBorder="1" applyAlignment="1">
      <alignment horizontal="center"/>
    </xf>
    <xf numFmtId="0" fontId="80" fillId="0" borderId="61" xfId="0" applyFont="1" applyFill="1" applyBorder="1" applyAlignment="1">
      <alignment horizontal="center"/>
    </xf>
    <xf numFmtId="0" fontId="86" fillId="0" borderId="29" xfId="0" applyFont="1" applyBorder="1"/>
    <xf numFmtId="6" fontId="86" fillId="0" borderId="13" xfId="0" applyNumberFormat="1" applyFont="1" applyBorder="1"/>
    <xf numFmtId="0" fontId="86" fillId="0" borderId="13" xfId="0" applyFont="1" applyBorder="1"/>
    <xf numFmtId="0" fontId="86" fillId="0" borderId="13" xfId="0" applyFont="1" applyBorder="1" applyAlignment="1">
      <alignment horizontal="center"/>
    </xf>
    <xf numFmtId="0" fontId="86" fillId="0" borderId="10" xfId="0" applyFont="1" applyBorder="1" applyAlignment="1">
      <alignment horizontal="center"/>
    </xf>
    <xf numFmtId="6" fontId="2" fillId="0" borderId="88" xfId="0" applyNumberFormat="1" applyFont="1" applyBorder="1"/>
    <xf numFmtId="6" fontId="86" fillId="0" borderId="63" xfId="0" applyNumberFormat="1" applyFont="1" applyBorder="1"/>
    <xf numFmtId="0" fontId="2" fillId="0" borderId="60" xfId="0" applyFont="1" applyBorder="1"/>
    <xf numFmtId="166" fontId="27" fillId="32" borderId="51" xfId="0" applyNumberFormat="1" applyFont="1" applyFill="1" applyBorder="1" applyAlignment="1">
      <alignment horizontal="center"/>
    </xf>
    <xf numFmtId="0" fontId="27" fillId="32" borderId="66" xfId="0" applyFont="1" applyFill="1" applyBorder="1" applyAlignment="1">
      <alignment horizontal="center"/>
    </xf>
    <xf numFmtId="0" fontId="27" fillId="32" borderId="65" xfId="0" applyFont="1" applyFill="1" applyBorder="1" applyAlignment="1">
      <alignment horizontal="center"/>
    </xf>
    <xf numFmtId="0" fontId="27" fillId="32" borderId="44" xfId="0" applyFont="1" applyFill="1" applyBorder="1" applyAlignment="1">
      <alignment horizontal="center"/>
    </xf>
    <xf numFmtId="0" fontId="27" fillId="32" borderId="89" xfId="0" applyFont="1" applyFill="1" applyBorder="1" applyAlignment="1">
      <alignment horizontal="center"/>
    </xf>
    <xf numFmtId="6" fontId="27" fillId="32" borderId="90" xfId="0" applyNumberFormat="1" applyFont="1" applyFill="1" applyBorder="1" applyAlignment="1">
      <alignment horizontal="center"/>
    </xf>
    <xf numFmtId="6" fontId="27" fillId="32" borderId="89" xfId="0" applyNumberFormat="1" applyFont="1" applyFill="1" applyBorder="1" applyAlignment="1">
      <alignment horizontal="center"/>
    </xf>
    <xf numFmtId="6" fontId="27" fillId="32" borderId="66" xfId="0" applyNumberFormat="1" applyFont="1" applyFill="1" applyBorder="1" applyAlignment="1">
      <alignment horizontal="center"/>
    </xf>
    <xf numFmtId="0" fontId="79" fillId="32" borderId="49" xfId="0" applyFont="1" applyFill="1" applyBorder="1" applyAlignment="1">
      <alignment wrapText="1"/>
    </xf>
    <xf numFmtId="166" fontId="68" fillId="32" borderId="82" xfId="0" applyNumberFormat="1" applyFont="1" applyFill="1" applyBorder="1" applyAlignment="1">
      <alignment horizontal="centerContinuous"/>
    </xf>
    <xf numFmtId="0" fontId="69" fillId="32" borderId="83" xfId="0" applyFont="1" applyFill="1" applyBorder="1" applyAlignment="1">
      <alignment horizontal="centerContinuous"/>
    </xf>
    <xf numFmtId="166" fontId="27" fillId="0" borderId="62" xfId="0" applyNumberFormat="1" applyFont="1" applyBorder="1" applyAlignment="1">
      <alignment horizontal="center"/>
    </xf>
    <xf numFmtId="0" fontId="79" fillId="0" borderId="52" xfId="0" applyFont="1" applyBorder="1" applyAlignment="1">
      <alignment wrapText="1"/>
    </xf>
    <xf numFmtId="166" fontId="2" fillId="0" borderId="62" xfId="0" applyNumberFormat="1" applyFont="1" applyBorder="1" applyAlignment="1">
      <alignment horizontal="left"/>
    </xf>
    <xf numFmtId="0" fontId="52" fillId="0" borderId="52" xfId="0" applyFont="1" applyBorder="1"/>
    <xf numFmtId="0" fontId="52" fillId="0" borderId="81" xfId="0" applyFont="1" applyBorder="1"/>
    <xf numFmtId="0" fontId="2" fillId="0" borderId="81" xfId="0" applyFont="1" applyBorder="1"/>
    <xf numFmtId="166" fontId="2" fillId="0" borderId="55" xfId="0" applyNumberFormat="1" applyFont="1" applyBorder="1" applyAlignment="1">
      <alignment horizontal="left"/>
    </xf>
    <xf numFmtId="0" fontId="52" fillId="0" borderId="63" xfId="0" applyFont="1" applyBorder="1"/>
    <xf numFmtId="0" fontId="89" fillId="0" borderId="0" xfId="0" applyFont="1" applyFill="1"/>
    <xf numFmtId="0" fontId="98" fillId="0" borderId="0" xfId="0" applyFont="1" applyFill="1" applyAlignment="1">
      <alignment wrapText="1"/>
    </xf>
    <xf numFmtId="0" fontId="98" fillId="0" borderId="0" xfId="0" applyFont="1" applyFill="1"/>
    <xf numFmtId="166" fontId="2" fillId="0" borderId="0" xfId="39" applyNumberFormat="1" applyFill="1" applyBorder="1" applyAlignment="1">
      <alignment horizontal="left"/>
    </xf>
    <xf numFmtId="0" fontId="2" fillId="0" borderId="0" xfId="39" applyFill="1" applyBorder="1" applyAlignment="1">
      <alignment horizontal="left"/>
    </xf>
    <xf numFmtId="5" fontId="27" fillId="0" borderId="0" xfId="39" applyNumberFormat="1" applyFont="1" applyFill="1" applyBorder="1"/>
    <xf numFmtId="0" fontId="27" fillId="0" borderId="69" xfId="0" applyFont="1" applyFill="1" applyBorder="1" applyAlignment="1">
      <alignment horizontal="left" wrapText="1"/>
    </xf>
    <xf numFmtId="0" fontId="52" fillId="0" borderId="81" xfId="0" applyFont="1" applyFill="1" applyBorder="1" applyAlignment="1">
      <alignment wrapText="1"/>
    </xf>
    <xf numFmtId="0" fontId="52" fillId="0" borderId="52" xfId="0" applyFont="1" applyFill="1" applyBorder="1" applyAlignment="1">
      <alignment wrapText="1"/>
    </xf>
    <xf numFmtId="0" fontId="2" fillId="0" borderId="0" xfId="0" applyFont="1" applyFill="1" applyAlignment="1">
      <alignment horizontal="centerContinuous"/>
    </xf>
    <xf numFmtId="166" fontId="2" fillId="0" borderId="0" xfId="0" applyNumberFormat="1" applyFont="1" applyFill="1" applyAlignment="1">
      <alignment horizontal="centerContinuous"/>
    </xf>
    <xf numFmtId="0" fontId="0" fillId="0" borderId="0" xfId="0" applyFill="1" applyAlignment="1">
      <alignment horizontal="centerContinuous"/>
    </xf>
    <xf numFmtId="6" fontId="2" fillId="0" borderId="0" xfId="0" applyNumberFormat="1" applyFont="1" applyFill="1" applyAlignment="1">
      <alignment horizontal="centerContinuous"/>
    </xf>
    <xf numFmtId="0" fontId="2" fillId="0" borderId="31" xfId="0" applyFont="1" applyFill="1" applyBorder="1" applyAlignment="1">
      <alignment wrapText="1"/>
    </xf>
    <xf numFmtId="0" fontId="52" fillId="0" borderId="52" xfId="0" applyFont="1" applyBorder="1" applyAlignment="1">
      <alignment wrapText="1"/>
    </xf>
    <xf numFmtId="0" fontId="21" fillId="0" borderId="0" xfId="0" applyFont="1" applyProtection="1"/>
    <xf numFmtId="0" fontId="85" fillId="0" borderId="0" xfId="0" applyFont="1" applyBorder="1" applyProtection="1"/>
    <xf numFmtId="0" fontId="22" fillId="0" borderId="0" xfId="0" applyFont="1" applyProtection="1"/>
    <xf numFmtId="0" fontId="92" fillId="0" borderId="0" xfId="0" applyFont="1" applyAlignment="1" applyProtection="1">
      <alignment horizontal="right"/>
    </xf>
    <xf numFmtId="0" fontId="25" fillId="46" borderId="0" xfId="0" applyFont="1" applyFill="1" applyBorder="1" applyAlignment="1" applyProtection="1"/>
    <xf numFmtId="0" fontId="85" fillId="0" borderId="0" xfId="0" applyFont="1" applyFill="1" applyBorder="1" applyProtection="1"/>
    <xf numFmtId="0" fontId="22" fillId="0" borderId="0" xfId="0" applyFont="1" applyFill="1" applyBorder="1" applyProtection="1"/>
    <xf numFmtId="0" fontId="21" fillId="0" borderId="0" xfId="0" applyFont="1" applyBorder="1" applyProtection="1"/>
    <xf numFmtId="0" fontId="25" fillId="0" borderId="21" xfId="0" applyFont="1" applyBorder="1" applyProtection="1"/>
    <xf numFmtId="0" fontId="22" fillId="0" borderId="21" xfId="0" applyFont="1" applyBorder="1" applyProtection="1"/>
    <xf numFmtId="0" fontId="21" fillId="0" borderId="21" xfId="0" applyFont="1" applyBorder="1" applyProtection="1"/>
    <xf numFmtId="0" fontId="25" fillId="0" borderId="0" xfId="0" applyFont="1" applyBorder="1" applyAlignment="1" applyProtection="1"/>
    <xf numFmtId="6" fontId="85" fillId="0" borderId="0" xfId="0" applyNumberFormat="1" applyFont="1" applyFill="1" applyBorder="1" applyAlignment="1" applyProtection="1">
      <alignment horizontal="left"/>
    </xf>
    <xf numFmtId="0" fontId="0" fillId="0" borderId="0" xfId="0" applyBorder="1" applyAlignment="1" applyProtection="1"/>
    <xf numFmtId="0" fontId="22" fillId="0" borderId="0" xfId="0" applyFont="1" applyBorder="1" applyAlignment="1" applyProtection="1"/>
    <xf numFmtId="5" fontId="94" fillId="0" borderId="0" xfId="0" applyNumberFormat="1" applyFont="1" applyFill="1" applyBorder="1" applyAlignment="1" applyProtection="1">
      <alignment horizontal="right"/>
    </xf>
    <xf numFmtId="0" fontId="94" fillId="0" borderId="0" xfId="0" applyFont="1" applyBorder="1" applyProtection="1"/>
    <xf numFmtId="0" fontId="21" fillId="0" borderId="21" xfId="0" applyFont="1" applyBorder="1" applyAlignment="1" applyProtection="1">
      <alignment horizontal="right"/>
    </xf>
    <xf numFmtId="0" fontId="22" fillId="0" borderId="23" xfId="0" applyFont="1" applyBorder="1" applyAlignment="1" applyProtection="1">
      <alignment horizontal="left"/>
    </xf>
    <xf numFmtId="0" fontId="0" fillId="0" borderId="0" xfId="0" applyProtection="1"/>
    <xf numFmtId="0" fontId="21" fillId="0" borderId="0" xfId="0" applyFont="1" applyBorder="1" applyAlignment="1" applyProtection="1">
      <alignment horizontal="right"/>
    </xf>
    <xf numFmtId="0" fontId="0" fillId="0" borderId="23" xfId="0" applyBorder="1" applyProtection="1"/>
    <xf numFmtId="0" fontId="0" fillId="0" borderId="0" xfId="0" quotePrefix="1" applyProtection="1"/>
    <xf numFmtId="0" fontId="0" fillId="0" borderId="10" xfId="0" applyBorder="1" applyProtection="1"/>
    <xf numFmtId="2" fontId="22" fillId="0" borderId="23" xfId="0" applyNumberFormat="1" applyFont="1" applyBorder="1" applyAlignment="1" applyProtection="1">
      <alignment horizontal="left"/>
    </xf>
    <xf numFmtId="175" fontId="0" fillId="0" borderId="0" xfId="0" applyNumberFormat="1" applyProtection="1"/>
    <xf numFmtId="175" fontId="0" fillId="0" borderId="23" xfId="0" applyNumberFormat="1" applyBorder="1" applyProtection="1"/>
    <xf numFmtId="0" fontId="0" fillId="0" borderId="34" xfId="0" applyBorder="1" applyProtection="1"/>
    <xf numFmtId="0" fontId="27" fillId="35" borderId="20" xfId="0" applyFont="1" applyFill="1" applyBorder="1" applyAlignment="1" applyProtection="1">
      <alignment horizontal="centerContinuous"/>
    </xf>
    <xf numFmtId="166" fontId="0" fillId="35" borderId="21" xfId="0" applyNumberFormat="1" applyFill="1" applyBorder="1" applyAlignment="1" applyProtection="1">
      <alignment horizontal="centerContinuous"/>
    </xf>
    <xf numFmtId="0" fontId="0" fillId="35" borderId="21" xfId="0" applyFill="1" applyBorder="1" applyAlignment="1" applyProtection="1">
      <alignment horizontal="centerContinuous"/>
    </xf>
    <xf numFmtId="5" fontId="27" fillId="35" borderId="21" xfId="0" applyNumberFormat="1" applyFont="1" applyFill="1" applyBorder="1" applyAlignment="1" applyProtection="1">
      <alignment horizontal="centerContinuous"/>
    </xf>
    <xf numFmtId="5" fontId="27" fillId="35" borderId="22" xfId="0" applyNumberFormat="1" applyFont="1" applyFill="1" applyBorder="1" applyAlignment="1" applyProtection="1">
      <alignment horizontal="centerContinuous"/>
    </xf>
    <xf numFmtId="5" fontId="35" fillId="35" borderId="10" xfId="0" applyNumberFormat="1" applyFont="1" applyFill="1" applyBorder="1" applyAlignment="1" applyProtection="1">
      <alignment horizontal="centerContinuous"/>
    </xf>
    <xf numFmtId="166" fontId="36" fillId="35" borderId="0" xfId="0" applyNumberFormat="1" applyFont="1" applyFill="1" applyBorder="1" applyAlignment="1" applyProtection="1">
      <alignment horizontal="centerContinuous"/>
    </xf>
    <xf numFmtId="0" fontId="36" fillId="35" borderId="0" xfId="0" applyFont="1" applyFill="1" applyBorder="1" applyAlignment="1" applyProtection="1">
      <alignment horizontal="centerContinuous"/>
    </xf>
    <xf numFmtId="5" fontId="37" fillId="35" borderId="0" xfId="0" applyNumberFormat="1" applyFont="1" applyFill="1" applyBorder="1" applyAlignment="1" applyProtection="1">
      <alignment horizontal="centerContinuous"/>
    </xf>
    <xf numFmtId="5" fontId="37" fillId="35" borderId="23" xfId="0" applyNumberFormat="1" applyFont="1" applyFill="1" applyBorder="1" applyAlignment="1" applyProtection="1">
      <alignment horizontal="centerContinuous"/>
    </xf>
    <xf numFmtId="0" fontId="0" fillId="35" borderId="14" xfId="0" applyFill="1" applyBorder="1" applyAlignment="1" applyProtection="1">
      <alignment horizontal="centerContinuous"/>
    </xf>
    <xf numFmtId="166" fontId="0" fillId="35" borderId="19" xfId="0" applyNumberFormat="1" applyFill="1" applyBorder="1" applyAlignment="1" applyProtection="1">
      <alignment horizontal="centerContinuous"/>
    </xf>
    <xf numFmtId="0" fontId="0" fillId="35" borderId="19" xfId="0" applyFill="1" applyBorder="1" applyAlignment="1" applyProtection="1">
      <alignment horizontal="centerContinuous"/>
    </xf>
    <xf numFmtId="5" fontId="0" fillId="35" borderId="19" xfId="0" applyNumberFormat="1" applyFill="1" applyBorder="1" applyAlignment="1" applyProtection="1">
      <alignment horizontal="centerContinuous"/>
    </xf>
    <xf numFmtId="5" fontId="0" fillId="35" borderId="34" xfId="0" applyNumberFormat="1" applyFill="1" applyBorder="1" applyAlignment="1" applyProtection="1">
      <alignment horizontal="centerContinuous"/>
    </xf>
    <xf numFmtId="0" fontId="0" fillId="0" borderId="0" xfId="0" applyFill="1" applyProtection="1"/>
    <xf numFmtId="166" fontId="0" fillId="0" borderId="0" xfId="0" applyNumberFormat="1" applyFill="1" applyAlignment="1" applyProtection="1">
      <alignment horizontal="left"/>
    </xf>
    <xf numFmtId="0" fontId="0" fillId="0" borderId="0" xfId="0" applyFill="1" applyAlignment="1" applyProtection="1">
      <alignment horizontal="left"/>
    </xf>
    <xf numFmtId="5" fontId="0" fillId="0" borderId="0" xfId="0" applyNumberFormat="1" applyFill="1" applyProtection="1"/>
    <xf numFmtId="0" fontId="0" fillId="0" borderId="0" xfId="0" applyFill="1" applyBorder="1" applyProtection="1"/>
    <xf numFmtId="0" fontId="62" fillId="0" borderId="0" xfId="0" applyFont="1" applyFill="1" applyBorder="1" applyAlignment="1" applyProtection="1"/>
    <xf numFmtId="0" fontId="2" fillId="0" borderId="0" xfId="0" applyFont="1" applyAlignment="1" applyProtection="1"/>
    <xf numFmtId="0" fontId="0" fillId="0" borderId="0" xfId="0" applyAlignment="1" applyProtection="1"/>
    <xf numFmtId="0" fontId="27" fillId="0" borderId="69" xfId="0" applyFont="1" applyFill="1" applyBorder="1" applyProtection="1"/>
    <xf numFmtId="166" fontId="27" fillId="0" borderId="69" xfId="0" applyNumberFormat="1" applyFont="1" applyFill="1" applyBorder="1" applyAlignment="1" applyProtection="1">
      <alignment horizontal="left"/>
    </xf>
    <xf numFmtId="0" fontId="27" fillId="0" borderId="69" xfId="0" applyFont="1" applyFill="1" applyBorder="1" applyAlignment="1" applyProtection="1">
      <alignment horizontal="left"/>
    </xf>
    <xf numFmtId="0" fontId="27" fillId="0" borderId="69" xfId="0" applyFont="1" applyFill="1" applyBorder="1" applyAlignment="1" applyProtection="1">
      <alignment horizontal="left" wrapText="1"/>
    </xf>
    <xf numFmtId="5" fontId="27" fillId="0" borderId="69" xfId="0" applyNumberFormat="1" applyFont="1" applyFill="1" applyBorder="1" applyProtection="1"/>
    <xf numFmtId="0" fontId="27" fillId="0" borderId="69" xfId="0" applyFont="1" applyFill="1" applyBorder="1" applyAlignment="1" applyProtection="1">
      <alignment wrapText="1"/>
    </xf>
    <xf numFmtId="0" fontId="86" fillId="0" borderId="80" xfId="0" applyFont="1" applyFill="1" applyBorder="1" applyAlignment="1" applyProtection="1">
      <alignment horizontal="left"/>
    </xf>
    <xf numFmtId="166" fontId="0" fillId="0" borderId="29" xfId="0" applyNumberFormat="1" applyFill="1" applyBorder="1" applyAlignment="1" applyProtection="1">
      <alignment horizontal="left"/>
    </xf>
    <xf numFmtId="0" fontId="0" fillId="0" borderId="29" xfId="0" applyFill="1" applyBorder="1" applyAlignment="1" applyProtection="1">
      <alignment horizontal="left"/>
    </xf>
    <xf numFmtId="5" fontId="0" fillId="0" borderId="29" xfId="0" applyNumberFormat="1" applyFill="1" applyBorder="1" applyProtection="1"/>
    <xf numFmtId="0" fontId="0" fillId="0" borderId="81" xfId="0" applyFill="1" applyBorder="1" applyProtection="1"/>
    <xf numFmtId="0" fontId="0" fillId="0" borderId="82" xfId="0" applyFill="1" applyBorder="1" applyProtection="1"/>
    <xf numFmtId="166" fontId="0" fillId="0" borderId="31" xfId="0" applyNumberFormat="1" applyFill="1" applyBorder="1" applyAlignment="1" applyProtection="1">
      <alignment horizontal="left"/>
    </xf>
    <xf numFmtId="0" fontId="0" fillId="0" borderId="31" xfId="0" applyFill="1" applyBorder="1" applyAlignment="1" applyProtection="1">
      <alignment horizontal="left"/>
    </xf>
    <xf numFmtId="5" fontId="0" fillId="0" borderId="31" xfId="0" applyNumberFormat="1" applyFill="1" applyBorder="1" applyProtection="1"/>
    <xf numFmtId="0" fontId="0" fillId="0" borderId="83" xfId="0" applyFill="1" applyBorder="1" applyProtection="1"/>
    <xf numFmtId="0" fontId="0" fillId="0" borderId="31" xfId="0" applyFill="1" applyBorder="1" applyProtection="1"/>
    <xf numFmtId="5" fontId="2" fillId="0" borderId="83" xfId="39" applyNumberFormat="1" applyFill="1" applyBorder="1" applyAlignment="1" applyProtection="1">
      <alignment horizontal="right"/>
    </xf>
    <xf numFmtId="0" fontId="2" fillId="0" borderId="31" xfId="0" applyFont="1" applyFill="1" applyBorder="1" applyProtection="1"/>
    <xf numFmtId="166" fontId="2" fillId="0" borderId="31" xfId="0" applyNumberFormat="1" applyFont="1" applyFill="1" applyBorder="1" applyAlignment="1" applyProtection="1">
      <alignment horizontal="left"/>
    </xf>
    <xf numFmtId="0" fontId="0" fillId="0" borderId="31" xfId="0" applyFont="1" applyFill="1" applyBorder="1" applyAlignment="1" applyProtection="1">
      <alignment horizontal="left"/>
    </xf>
    <xf numFmtId="0" fontId="2" fillId="0" borderId="31" xfId="0" applyFont="1" applyFill="1" applyBorder="1" applyAlignment="1" applyProtection="1">
      <alignment horizontal="left" wrapText="1"/>
    </xf>
    <xf numFmtId="5" fontId="2" fillId="0" borderId="31" xfId="0" applyNumberFormat="1" applyFont="1" applyFill="1" applyBorder="1" applyProtection="1"/>
    <xf numFmtId="0" fontId="2" fillId="0" borderId="82" xfId="0" applyFont="1" applyFill="1" applyBorder="1" applyProtection="1"/>
    <xf numFmtId="0" fontId="2" fillId="0" borderId="31" xfId="0" applyFont="1" applyFill="1" applyBorder="1" applyAlignment="1" applyProtection="1">
      <alignment horizontal="left"/>
    </xf>
    <xf numFmtId="0" fontId="0" fillId="0" borderId="31" xfId="0" applyFont="1" applyFill="1" applyBorder="1" applyAlignment="1" applyProtection="1">
      <alignment horizontal="left" wrapText="1"/>
    </xf>
    <xf numFmtId="17" fontId="0" fillId="0" borderId="31" xfId="0" applyNumberFormat="1" applyFill="1" applyBorder="1" applyProtection="1"/>
    <xf numFmtId="17" fontId="0" fillId="0" borderId="31" xfId="0" quotePrefix="1" applyNumberFormat="1" applyFill="1" applyBorder="1" applyProtection="1"/>
    <xf numFmtId="0" fontId="0" fillId="0" borderId="31" xfId="0" applyFill="1" applyBorder="1" applyAlignment="1" applyProtection="1">
      <alignment horizontal="left" wrapText="1"/>
    </xf>
    <xf numFmtId="166" fontId="47" fillId="0" borderId="31" xfId="0" applyNumberFormat="1" applyFont="1" applyFill="1" applyBorder="1" applyAlignment="1" applyProtection="1">
      <alignment horizontal="left"/>
    </xf>
    <xf numFmtId="0" fontId="47" fillId="0" borderId="31" xfId="0" applyFont="1" applyFill="1" applyBorder="1" applyAlignment="1" applyProtection="1">
      <alignment horizontal="left"/>
    </xf>
    <xf numFmtId="5" fontId="47" fillId="0" borderId="31" xfId="0" applyNumberFormat="1" applyFont="1" applyFill="1" applyBorder="1" applyProtection="1"/>
    <xf numFmtId="0" fontId="59" fillId="0" borderId="84" xfId="0" applyFont="1" applyFill="1" applyBorder="1" applyProtection="1"/>
    <xf numFmtId="166" fontId="2" fillId="0" borderId="32" xfId="0" applyNumberFormat="1" applyFont="1" applyFill="1" applyBorder="1" applyAlignment="1" applyProtection="1">
      <alignment horizontal="left"/>
    </xf>
    <xf numFmtId="0" fontId="59" fillId="0" borderId="32" xfId="0" applyFont="1" applyFill="1" applyBorder="1" applyAlignment="1" applyProtection="1">
      <alignment horizontal="left"/>
    </xf>
    <xf numFmtId="0" fontId="87" fillId="0" borderId="32" xfId="0" applyFont="1" applyFill="1" applyBorder="1" applyAlignment="1" applyProtection="1">
      <alignment horizontal="left"/>
    </xf>
    <xf numFmtId="5" fontId="87" fillId="0" borderId="32" xfId="0" applyNumberFormat="1" applyFont="1" applyFill="1" applyBorder="1" applyProtection="1"/>
    <xf numFmtId="5" fontId="87" fillId="0" borderId="85" xfId="39" applyNumberFormat="1" applyFont="1" applyFill="1" applyBorder="1" applyAlignment="1" applyProtection="1">
      <alignment horizontal="right"/>
    </xf>
    <xf numFmtId="166" fontId="0" fillId="0" borderId="0" xfId="0" applyNumberFormat="1" applyFill="1" applyBorder="1" applyAlignment="1" applyProtection="1">
      <alignment horizontal="left"/>
    </xf>
    <xf numFmtId="0" fontId="0" fillId="0" borderId="0" xfId="0" applyFill="1" applyBorder="1" applyAlignment="1" applyProtection="1">
      <alignment horizontal="left"/>
    </xf>
    <xf numFmtId="5" fontId="0" fillId="0" borderId="0" xfId="0" applyNumberFormat="1" applyFill="1" applyBorder="1" applyProtection="1"/>
    <xf numFmtId="0" fontId="27" fillId="25" borderId="74" xfId="39" applyFont="1" applyFill="1" applyBorder="1" applyProtection="1"/>
    <xf numFmtId="166" fontId="2" fillId="25" borderId="75" xfId="39" applyNumberFormat="1" applyFill="1" applyBorder="1" applyAlignment="1" applyProtection="1">
      <alignment horizontal="left"/>
    </xf>
    <xf numFmtId="0" fontId="2" fillId="25" borderId="75" xfId="39" applyFill="1" applyBorder="1" applyAlignment="1" applyProtection="1">
      <alignment horizontal="left"/>
    </xf>
    <xf numFmtId="5" fontId="27" fillId="25" borderId="75" xfId="39" applyNumberFormat="1" applyFont="1" applyFill="1" applyBorder="1" applyProtection="1"/>
    <xf numFmtId="5" fontId="2" fillId="25" borderId="58" xfId="39" applyNumberFormat="1" applyFill="1" applyBorder="1" applyProtection="1"/>
    <xf numFmtId="0" fontId="2" fillId="0" borderId="31" xfId="39" applyFill="1" applyBorder="1" applyProtection="1"/>
    <xf numFmtId="166" fontId="2" fillId="0" borderId="31" xfId="39" applyNumberFormat="1" applyFill="1" applyBorder="1" applyAlignment="1" applyProtection="1">
      <alignment horizontal="left"/>
    </xf>
    <xf numFmtId="0" fontId="27" fillId="0" borderId="31" xfId="39" applyFont="1" applyFill="1" applyBorder="1" applyAlignment="1" applyProtection="1">
      <alignment horizontal="left"/>
    </xf>
    <xf numFmtId="5" fontId="27" fillId="0" borderId="31" xfId="39" applyNumberFormat="1" applyFont="1" applyFill="1" applyBorder="1" applyAlignment="1" applyProtection="1">
      <alignment horizontal="center"/>
    </xf>
    <xf numFmtId="5" fontId="2" fillId="0" borderId="31" xfId="39" applyNumberFormat="1" applyFill="1" applyBorder="1" applyProtection="1"/>
    <xf numFmtId="0" fontId="97" fillId="0" borderId="31" xfId="39" applyFont="1" applyFill="1" applyBorder="1" applyProtection="1"/>
    <xf numFmtId="0" fontId="2" fillId="0" borderId="31" xfId="39" applyFill="1" applyBorder="1" applyAlignment="1" applyProtection="1">
      <alignment horizontal="left"/>
    </xf>
    <xf numFmtId="5" fontId="27" fillId="0" borderId="31" xfId="39" applyNumberFormat="1" applyFont="1" applyFill="1" applyBorder="1" applyProtection="1"/>
    <xf numFmtId="166" fontId="27" fillId="25" borderId="76" xfId="39" applyNumberFormat="1" applyFont="1" applyFill="1" applyBorder="1" applyAlignment="1" applyProtection="1">
      <alignment horizontal="left"/>
    </xf>
    <xf numFmtId="0" fontId="27" fillId="25" borderId="75" xfId="39" applyFont="1" applyFill="1" applyBorder="1" applyAlignment="1" applyProtection="1">
      <alignment horizontal="left"/>
    </xf>
    <xf numFmtId="5" fontId="27" fillId="25" borderId="77" xfId="39" applyNumberFormat="1" applyFont="1" applyFill="1" applyBorder="1" applyProtection="1"/>
    <xf numFmtId="0" fontId="27" fillId="0" borderId="51" xfId="39" applyFont="1" applyFill="1" applyBorder="1" applyProtection="1"/>
    <xf numFmtId="166" fontId="27" fillId="0" borderId="66" xfId="39" applyNumberFormat="1" applyFont="1" applyFill="1" applyBorder="1" applyAlignment="1" applyProtection="1">
      <alignment horizontal="left"/>
    </xf>
    <xf numFmtId="0" fontId="27" fillId="0" borderId="66" xfId="39" applyFont="1" applyFill="1" applyBorder="1" applyAlignment="1" applyProtection="1">
      <alignment horizontal="left"/>
    </xf>
    <xf numFmtId="5" fontId="27" fillId="0" borderId="66" xfId="39" applyNumberFormat="1" applyFont="1" applyFill="1" applyBorder="1" applyProtection="1"/>
    <xf numFmtId="5" fontId="27" fillId="0" borderId="49" xfId="39" applyNumberFormat="1" applyFont="1" applyFill="1" applyBorder="1" applyAlignment="1" applyProtection="1">
      <alignment horizontal="center"/>
    </xf>
    <xf numFmtId="0" fontId="27" fillId="0" borderId="55" xfId="39" applyFont="1" applyFill="1" applyBorder="1" applyProtection="1"/>
    <xf numFmtId="166" fontId="27" fillId="0" borderId="11" xfId="39" applyNumberFormat="1" applyFont="1" applyFill="1" applyBorder="1" applyAlignment="1" applyProtection="1">
      <alignment horizontal="left"/>
    </xf>
    <xf numFmtId="0" fontId="27" fillId="0" borderId="11" xfId="39" applyFont="1" applyFill="1" applyBorder="1" applyAlignment="1" applyProtection="1">
      <alignment horizontal="left"/>
    </xf>
    <xf numFmtId="0" fontId="2" fillId="0" borderId="11" xfId="39" applyFont="1" applyFill="1" applyBorder="1" applyAlignment="1" applyProtection="1">
      <alignment horizontal="left"/>
    </xf>
    <xf numFmtId="5" fontId="27" fillId="0" borderId="11" xfId="39" applyNumberFormat="1" applyFont="1" applyFill="1" applyBorder="1" applyProtection="1"/>
    <xf numFmtId="5" fontId="27" fillId="0" borderId="63" xfId="39" applyNumberFormat="1" applyFont="1" applyFill="1" applyBorder="1" applyAlignment="1" applyProtection="1">
      <alignment horizontal="center"/>
    </xf>
    <xf numFmtId="0" fontId="97" fillId="0" borderId="30" xfId="39" applyFont="1" applyFill="1" applyBorder="1" applyAlignment="1" applyProtection="1">
      <alignment horizontal="left"/>
    </xf>
    <xf numFmtId="166" fontId="2" fillId="0" borderId="78" xfId="39" applyNumberFormat="1" applyFill="1" applyBorder="1" applyAlignment="1" applyProtection="1">
      <alignment horizontal="left"/>
    </xf>
    <xf numFmtId="0" fontId="2" fillId="0" borderId="30" xfId="39" applyFill="1" applyBorder="1" applyAlignment="1" applyProtection="1">
      <alignment horizontal="left"/>
    </xf>
    <xf numFmtId="5" fontId="2" fillId="0" borderId="30" xfId="39" applyNumberFormat="1" applyFill="1" applyBorder="1" applyProtection="1"/>
    <xf numFmtId="0" fontId="2" fillId="0" borderId="30" xfId="39" applyFill="1" applyBorder="1" applyProtection="1"/>
    <xf numFmtId="0" fontId="2" fillId="0" borderId="29" xfId="39" applyFill="1" applyBorder="1" applyProtection="1"/>
    <xf numFmtId="166" fontId="2" fillId="0" borderId="29" xfId="39" applyNumberFormat="1" applyFill="1" applyBorder="1" applyAlignment="1" applyProtection="1">
      <alignment horizontal="left"/>
    </xf>
    <xf numFmtId="0" fontId="2" fillId="0" borderId="29" xfId="39" applyFill="1" applyBorder="1" applyAlignment="1" applyProtection="1">
      <alignment horizontal="left"/>
    </xf>
    <xf numFmtId="5" fontId="2" fillId="0" borderId="29" xfId="39" applyNumberFormat="1" applyFill="1" applyBorder="1" applyProtection="1"/>
    <xf numFmtId="166" fontId="2" fillId="0" borderId="0" xfId="39" applyNumberFormat="1" applyFill="1" applyAlignment="1" applyProtection="1">
      <alignment horizontal="left"/>
    </xf>
    <xf numFmtId="0" fontId="2" fillId="0" borderId="31" xfId="39" applyFont="1" applyFill="1" applyBorder="1" applyAlignment="1" applyProtection="1">
      <alignment horizontal="left"/>
    </xf>
    <xf numFmtId="5" fontId="2" fillId="0" borderId="31" xfId="39" applyNumberFormat="1" applyFill="1" applyBorder="1" applyAlignment="1" applyProtection="1">
      <alignment horizontal="right"/>
    </xf>
    <xf numFmtId="0" fontId="87" fillId="0" borderId="31" xfId="39" applyFont="1" applyFill="1" applyBorder="1" applyAlignment="1" applyProtection="1">
      <alignment horizontal="left"/>
    </xf>
    <xf numFmtId="5" fontId="87" fillId="0" borderId="31" xfId="39" applyNumberFormat="1" applyFont="1" applyFill="1" applyBorder="1" applyAlignment="1" applyProtection="1">
      <alignment horizontal="right"/>
    </xf>
    <xf numFmtId="0" fontId="2" fillId="0" borderId="31" xfId="39" applyFill="1" applyBorder="1" applyAlignment="1" applyProtection="1">
      <alignment horizontal="left" wrapText="1"/>
    </xf>
    <xf numFmtId="0" fontId="2" fillId="0" borderId="0" xfId="39" applyFill="1" applyBorder="1" applyProtection="1"/>
    <xf numFmtId="166" fontId="2" fillId="0" borderId="0" xfId="39" applyNumberFormat="1" applyFill="1" applyBorder="1" applyAlignment="1" applyProtection="1">
      <alignment horizontal="left"/>
    </xf>
    <xf numFmtId="0" fontId="2" fillId="0" borderId="0" xfId="39" applyFill="1" applyBorder="1" applyAlignment="1" applyProtection="1">
      <alignment horizontal="left"/>
    </xf>
    <xf numFmtId="5" fontId="27" fillId="0" borderId="0" xfId="39" applyNumberFormat="1" applyFont="1" applyFill="1" applyBorder="1" applyAlignment="1" applyProtection="1">
      <alignment horizontal="right"/>
    </xf>
    <xf numFmtId="5" fontId="27" fillId="0" borderId="0" xfId="39" applyNumberFormat="1" applyFont="1" applyFill="1" applyBorder="1" applyProtection="1"/>
    <xf numFmtId="0" fontId="2" fillId="0" borderId="19" xfId="39" applyFill="1" applyBorder="1" applyProtection="1"/>
    <xf numFmtId="166" fontId="2" fillId="0" borderId="19" xfId="39" applyNumberFormat="1" applyFill="1" applyBorder="1" applyAlignment="1" applyProtection="1">
      <alignment horizontal="left"/>
    </xf>
    <xf numFmtId="0" fontId="2" fillId="0" borderId="19" xfId="39" applyFill="1" applyBorder="1" applyAlignment="1" applyProtection="1">
      <alignment horizontal="left"/>
    </xf>
    <xf numFmtId="5" fontId="27" fillId="0" borderId="19" xfId="39" applyNumberFormat="1" applyFont="1" applyFill="1" applyBorder="1" applyAlignment="1" applyProtection="1">
      <alignment horizontal="right"/>
    </xf>
    <xf numFmtId="5" fontId="27" fillId="0" borderId="19" xfId="39" applyNumberFormat="1" applyFont="1" applyFill="1" applyBorder="1" applyProtection="1"/>
    <xf numFmtId="0" fontId="49" fillId="35" borderId="20" xfId="0" applyFont="1" applyFill="1" applyBorder="1" applyAlignment="1" applyProtection="1">
      <alignment horizontal="centerContinuous"/>
    </xf>
    <xf numFmtId="0" fontId="49" fillId="35" borderId="22" xfId="0" applyFont="1" applyFill="1" applyBorder="1" applyAlignment="1" applyProtection="1">
      <alignment horizontal="centerContinuous"/>
    </xf>
    <xf numFmtId="0" fontId="49" fillId="35" borderId="10" xfId="0" applyFont="1" applyFill="1" applyBorder="1" applyAlignment="1" applyProtection="1">
      <alignment horizontal="centerContinuous"/>
    </xf>
    <xf numFmtId="0" fontId="49" fillId="35" borderId="23" xfId="0" applyFont="1" applyFill="1" applyBorder="1" applyAlignment="1" applyProtection="1">
      <alignment horizontal="centerContinuous"/>
    </xf>
    <xf numFmtId="0" fontId="49" fillId="35" borderId="14" xfId="0" applyFont="1" applyFill="1" applyBorder="1" applyAlignment="1" applyProtection="1">
      <alignment horizontal="centerContinuous"/>
    </xf>
    <xf numFmtId="0" fontId="49" fillId="35" borderId="34" xfId="0" quotePrefix="1" applyFont="1" applyFill="1" applyBorder="1" applyAlignment="1" applyProtection="1">
      <alignment horizontal="centerContinuous"/>
    </xf>
    <xf numFmtId="0" fontId="27" fillId="0" borderId="0" xfId="0" applyFont="1" applyAlignment="1" applyProtection="1">
      <alignment horizontal="left" indent="1"/>
    </xf>
    <xf numFmtId="0" fontId="0" fillId="0" borderId="0" xfId="0" applyAlignment="1" applyProtection="1">
      <alignment wrapText="1"/>
    </xf>
    <xf numFmtId="0" fontId="68" fillId="32" borderId="24" xfId="0" applyFont="1" applyFill="1" applyBorder="1" applyAlignment="1" applyProtection="1">
      <alignment horizontal="centerContinuous"/>
    </xf>
    <xf numFmtId="0" fontId="69" fillId="32" borderId="25" xfId="0" applyFont="1" applyFill="1" applyBorder="1" applyAlignment="1" applyProtection="1">
      <alignment horizontal="centerContinuous"/>
    </xf>
    <xf numFmtId="0" fontId="2" fillId="0" borderId="10" xfId="0" applyFont="1" applyBorder="1" applyProtection="1"/>
    <xf numFmtId="0" fontId="2" fillId="0" borderId="10" xfId="0" applyFont="1" applyBorder="1" applyAlignment="1" applyProtection="1">
      <alignment horizontal="left"/>
    </xf>
    <xf numFmtId="0" fontId="0" fillId="0" borderId="23" xfId="0" applyBorder="1" applyAlignment="1" applyProtection="1">
      <alignment horizontal="left"/>
    </xf>
    <xf numFmtId="0" fontId="0" fillId="0" borderId="10" xfId="0" applyBorder="1" applyAlignment="1" applyProtection="1">
      <alignment horizontal="left"/>
    </xf>
    <xf numFmtId="0" fontId="71" fillId="0" borderId="10" xfId="0" applyFont="1" applyBorder="1" applyAlignment="1" applyProtection="1">
      <alignment horizontal="left"/>
    </xf>
    <xf numFmtId="0" fontId="0" fillId="0" borderId="10" xfId="0" applyBorder="1" applyAlignment="1" applyProtection="1">
      <alignment horizontal="left" indent="1"/>
    </xf>
    <xf numFmtId="0" fontId="27" fillId="0" borderId="10" xfId="0" applyFont="1" applyBorder="1" applyAlignment="1" applyProtection="1">
      <alignment horizontal="left" indent="1"/>
    </xf>
    <xf numFmtId="0" fontId="0" fillId="0" borderId="10" xfId="0" applyBorder="1" applyAlignment="1" applyProtection="1">
      <alignment horizontal="center" wrapText="1"/>
    </xf>
    <xf numFmtId="0" fontId="0" fillId="0" borderId="23" xfId="0" applyBorder="1" applyAlignment="1" applyProtection="1">
      <alignment horizontal="center" wrapText="1"/>
    </xf>
    <xf numFmtId="0" fontId="38" fillId="0" borderId="14" xfId="0" applyFont="1" applyBorder="1" applyProtection="1"/>
    <xf numFmtId="0" fontId="38" fillId="0" borderId="34" xfId="0" applyFont="1" applyBorder="1" applyProtection="1"/>
    <xf numFmtId="0" fontId="38" fillId="0" borderId="0" xfId="0" applyFont="1" applyBorder="1" applyProtection="1"/>
    <xf numFmtId="0" fontId="2" fillId="0" borderId="23" xfId="0" applyFont="1" applyBorder="1" applyProtection="1"/>
    <xf numFmtId="0" fontId="27" fillId="35" borderId="10" xfId="0" applyFont="1" applyFill="1" applyBorder="1" applyAlignment="1" applyProtection="1">
      <alignment horizontal="left"/>
    </xf>
    <xf numFmtId="0" fontId="27" fillId="41" borderId="10" xfId="0" applyFont="1" applyFill="1" applyBorder="1" applyAlignment="1" applyProtection="1">
      <alignment horizontal="left"/>
    </xf>
    <xf numFmtId="0" fontId="21" fillId="25" borderId="10" xfId="0" applyFont="1" applyFill="1" applyBorder="1" applyAlignment="1" applyProtection="1">
      <alignment horizontal="left"/>
    </xf>
    <xf numFmtId="0" fontId="27" fillId="36" borderId="10" xfId="0" applyFont="1" applyFill="1" applyBorder="1" applyAlignment="1" applyProtection="1">
      <alignment horizontal="left"/>
    </xf>
    <xf numFmtId="0" fontId="2" fillId="0" borderId="23" xfId="0" applyFont="1" applyFill="1" applyBorder="1" applyProtection="1"/>
    <xf numFmtId="0" fontId="27" fillId="37" borderId="10" xfId="0" applyFont="1" applyFill="1" applyBorder="1" applyAlignment="1" applyProtection="1">
      <alignment horizontal="left"/>
    </xf>
    <xf numFmtId="0" fontId="27" fillId="38" borderId="10" xfId="0" applyFont="1" applyFill="1" applyBorder="1" applyAlignment="1" applyProtection="1">
      <alignment horizontal="left"/>
    </xf>
    <xf numFmtId="0" fontId="27" fillId="34" borderId="10" xfId="0" applyFont="1" applyFill="1" applyBorder="1" applyAlignment="1" applyProtection="1">
      <alignment horizontal="left"/>
    </xf>
    <xf numFmtId="0" fontId="27" fillId="33" borderId="10" xfId="0" applyFont="1" applyFill="1" applyBorder="1" applyAlignment="1" applyProtection="1">
      <alignment horizontal="left"/>
    </xf>
    <xf numFmtId="0" fontId="27" fillId="39" borderId="10" xfId="0" applyFont="1" applyFill="1" applyBorder="1" applyAlignment="1" applyProtection="1">
      <alignment horizontal="left"/>
    </xf>
    <xf numFmtId="0" fontId="27" fillId="40" borderId="10" xfId="0" applyFont="1" applyFill="1" applyBorder="1" applyAlignment="1" applyProtection="1">
      <alignment horizontal="left"/>
    </xf>
    <xf numFmtId="0" fontId="27" fillId="0" borderId="14" xfId="0" applyFont="1" applyBorder="1" applyAlignment="1" applyProtection="1">
      <alignment horizontal="left"/>
    </xf>
    <xf numFmtId="0" fontId="2" fillId="0" borderId="34" xfId="0" applyFont="1" applyBorder="1" applyProtection="1"/>
    <xf numFmtId="0" fontId="27" fillId="0" borderId="0" xfId="0" applyFont="1" applyBorder="1" applyAlignment="1" applyProtection="1">
      <alignment horizontal="left"/>
    </xf>
    <xf numFmtId="0" fontId="2" fillId="0" borderId="0" xfId="0" applyFont="1" applyBorder="1" applyProtection="1"/>
    <xf numFmtId="0" fontId="68" fillId="42" borderId="24" xfId="0" applyFont="1" applyFill="1" applyBorder="1" applyProtection="1"/>
    <xf numFmtId="0" fontId="69" fillId="42" borderId="25" xfId="0" applyFont="1" applyFill="1" applyBorder="1" applyProtection="1"/>
    <xf numFmtId="0" fontId="71" fillId="0" borderId="10" xfId="0" applyFont="1" applyBorder="1" applyAlignment="1" applyProtection="1">
      <alignment horizontal="center"/>
    </xf>
    <xf numFmtId="0" fontId="2" fillId="0" borderId="23" xfId="0" applyFont="1" applyFill="1" applyBorder="1" applyAlignment="1" applyProtection="1"/>
    <xf numFmtId="0" fontId="51" fillId="0" borderId="10" xfId="0" applyFont="1" applyBorder="1" applyAlignment="1" applyProtection="1">
      <alignment horizontal="center"/>
    </xf>
    <xf numFmtId="0" fontId="47" fillId="0" borderId="10" xfId="0" applyFont="1" applyBorder="1" applyProtection="1"/>
    <xf numFmtId="0" fontId="71" fillId="0" borderId="14" xfId="0" applyFont="1" applyBorder="1" applyAlignment="1" applyProtection="1">
      <alignment horizontal="center"/>
    </xf>
    <xf numFmtId="0" fontId="2" fillId="0" borderId="34" xfId="0" applyFont="1" applyFill="1" applyBorder="1" applyProtection="1"/>
    <xf numFmtId="0" fontId="68" fillId="43" borderId="24" xfId="0" applyFont="1" applyFill="1" applyBorder="1" applyProtection="1"/>
    <xf numFmtId="0" fontId="69" fillId="43" borderId="25" xfId="0" applyFont="1" applyFill="1" applyBorder="1" applyProtection="1"/>
    <xf numFmtId="0" fontId="34" fillId="0" borderId="10" xfId="0" applyFont="1" applyBorder="1" applyProtection="1"/>
    <xf numFmtId="0" fontId="2" fillId="0" borderId="10" xfId="0" applyFont="1" applyBorder="1" applyAlignment="1" applyProtection="1"/>
    <xf numFmtId="0" fontId="2" fillId="0" borderId="10" xfId="0" applyNumberFormat="1" applyFont="1" applyFill="1" applyBorder="1" applyProtection="1"/>
    <xf numFmtId="0" fontId="2" fillId="0" borderId="14" xfId="0" applyFont="1" applyBorder="1" applyAlignment="1" applyProtection="1"/>
    <xf numFmtId="0" fontId="0" fillId="0" borderId="34" xfId="0" applyBorder="1" applyAlignment="1" applyProtection="1">
      <alignment wrapText="1"/>
    </xf>
    <xf numFmtId="0" fontId="2" fillId="0" borderId="0" xfId="0" applyFont="1" applyBorder="1" applyAlignment="1" applyProtection="1">
      <alignment wrapText="1"/>
    </xf>
    <xf numFmtId="0" fontId="27" fillId="35" borderId="24" xfId="0" applyFont="1" applyFill="1" applyBorder="1" applyProtection="1"/>
    <xf numFmtId="0" fontId="2" fillId="35" borderId="25" xfId="0" applyFont="1" applyFill="1" applyBorder="1" applyProtection="1"/>
    <xf numFmtId="0" fontId="34" fillId="0" borderId="10" xfId="0" applyFont="1" applyFill="1" applyBorder="1" applyProtection="1"/>
    <xf numFmtId="0" fontId="2" fillId="0" borderId="14" xfId="0" applyFont="1" applyFill="1" applyBorder="1" applyProtection="1"/>
    <xf numFmtId="0" fontId="2" fillId="0" borderId="21" xfId="0" applyFont="1" applyFill="1" applyBorder="1" applyProtection="1"/>
    <xf numFmtId="0" fontId="27" fillId="37" borderId="24" xfId="0" applyFont="1" applyFill="1" applyBorder="1" applyProtection="1"/>
    <xf numFmtId="0" fontId="2" fillId="37" borderId="25" xfId="0" applyFont="1" applyFill="1" applyBorder="1" applyProtection="1"/>
    <xf numFmtId="0" fontId="2" fillId="0" borderId="14" xfId="0" applyFont="1" applyBorder="1" applyProtection="1"/>
    <xf numFmtId="0" fontId="2" fillId="0" borderId="0" xfId="0" applyFont="1" applyProtection="1"/>
    <xf numFmtId="0" fontId="27" fillId="38" borderId="24" xfId="0" applyFont="1" applyFill="1" applyBorder="1" applyProtection="1"/>
    <xf numFmtId="0" fontId="27" fillId="38" borderId="25" xfId="0" applyFont="1" applyFill="1" applyBorder="1" applyProtection="1"/>
    <xf numFmtId="0" fontId="27" fillId="0" borderId="23" xfId="0" applyFont="1" applyFill="1" applyBorder="1" applyProtection="1"/>
    <xf numFmtId="0" fontId="48" fillId="0" borderId="0" xfId="0" applyFont="1" applyProtection="1"/>
    <xf numFmtId="0" fontId="27" fillId="34" borderId="24" xfId="0" applyFont="1" applyFill="1" applyBorder="1" applyProtection="1"/>
    <xf numFmtId="0" fontId="2" fillId="34" borderId="25" xfId="0" applyFont="1" applyFill="1" applyBorder="1" applyProtection="1"/>
    <xf numFmtId="0" fontId="48" fillId="0" borderId="0" xfId="0" applyFont="1" applyFill="1" applyProtection="1"/>
    <xf numFmtId="0" fontId="27" fillId="33" borderId="24" xfId="0" applyFont="1" applyFill="1" applyBorder="1" applyProtection="1"/>
    <xf numFmtId="0" fontId="2" fillId="33" borderId="25" xfId="0" applyFont="1" applyFill="1" applyBorder="1" applyProtection="1"/>
    <xf numFmtId="0" fontId="2" fillId="0" borderId="0" xfId="0" applyFont="1" applyFill="1" applyProtection="1"/>
    <xf numFmtId="0" fontId="27" fillId="39" borderId="24" xfId="0" applyFont="1" applyFill="1" applyBorder="1" applyAlignment="1" applyProtection="1"/>
    <xf numFmtId="0" fontId="2" fillId="39" borderId="25" xfId="0" applyFont="1" applyFill="1" applyBorder="1" applyAlignment="1" applyProtection="1">
      <alignment wrapText="1"/>
    </xf>
    <xf numFmtId="0" fontId="48" fillId="0" borderId="14" xfId="0" applyFont="1" applyFill="1" applyBorder="1" applyProtection="1"/>
    <xf numFmtId="0" fontId="48" fillId="0" borderId="34" xfId="0" applyFont="1" applyFill="1" applyBorder="1" applyProtection="1"/>
    <xf numFmtId="0" fontId="48" fillId="0" borderId="14" xfId="0" applyFont="1" applyBorder="1" applyProtection="1"/>
    <xf numFmtId="0" fontId="48" fillId="0" borderId="34" xfId="0" applyFont="1" applyBorder="1" applyProtection="1"/>
    <xf numFmtId="0" fontId="2" fillId="0" borderId="21" xfId="0" applyFont="1" applyBorder="1" applyProtection="1"/>
    <xf numFmtId="0" fontId="27" fillId="24" borderId="24" xfId="0" applyFont="1" applyFill="1" applyBorder="1" applyProtection="1"/>
    <xf numFmtId="0" fontId="2" fillId="24" borderId="25" xfId="0" applyFont="1" applyFill="1" applyBorder="1" applyProtection="1"/>
    <xf numFmtId="0" fontId="0" fillId="0" borderId="10" xfId="0" applyBorder="1" applyAlignment="1" applyProtection="1"/>
    <xf numFmtId="0" fontId="0" fillId="0" borderId="23" xfId="0" applyBorder="1" applyAlignment="1" applyProtection="1"/>
    <xf numFmtId="0" fontId="21" fillId="24" borderId="24" xfId="0" applyFont="1" applyFill="1" applyBorder="1" applyAlignment="1" applyProtection="1">
      <alignment horizontal="centerContinuous"/>
    </xf>
    <xf numFmtId="0" fontId="22" fillId="24" borderId="25" xfId="0" applyFont="1" applyFill="1" applyBorder="1" applyAlignment="1" applyProtection="1">
      <alignment horizontal="centerContinuous"/>
    </xf>
    <xf numFmtId="0" fontId="21" fillId="0" borderId="10" xfId="0" applyFont="1" applyFill="1" applyBorder="1" applyAlignment="1" applyProtection="1">
      <alignment horizontal="centerContinuous"/>
    </xf>
    <xf numFmtId="0" fontId="22" fillId="0" borderId="23" xfId="0" applyFont="1" applyFill="1" applyBorder="1" applyAlignment="1" applyProtection="1">
      <alignment horizontal="centerContinuous"/>
    </xf>
    <xf numFmtId="0" fontId="2" fillId="0" borderId="10" xfId="0" applyNumberFormat="1" applyFont="1" applyFill="1" applyBorder="1" applyAlignment="1" applyProtection="1">
      <alignment horizontal="centerContinuous"/>
    </xf>
    <xf numFmtId="0" fontId="2" fillId="0" borderId="23" xfId="0" applyFont="1" applyBorder="1" applyAlignment="1" applyProtection="1">
      <alignment horizontal="centerContinuous"/>
    </xf>
    <xf numFmtId="0" fontId="2" fillId="0" borderId="14" xfId="0" applyFont="1" applyBorder="1" applyAlignment="1" applyProtection="1">
      <alignment horizontal="centerContinuous"/>
    </xf>
    <xf numFmtId="0" fontId="2" fillId="0" borderId="34" xfId="0" applyFont="1" applyBorder="1" applyAlignment="1" applyProtection="1">
      <alignment horizontal="centerContinuous"/>
    </xf>
    <xf numFmtId="0" fontId="21" fillId="25" borderId="24" xfId="0" applyFont="1" applyFill="1" applyBorder="1" applyAlignment="1" applyProtection="1">
      <alignment horizontal="centerContinuous"/>
    </xf>
    <xf numFmtId="0" fontId="21" fillId="0" borderId="31" xfId="0" applyFont="1" applyFill="1" applyBorder="1" applyAlignment="1" applyProtection="1">
      <alignment horizontal="center"/>
    </xf>
    <xf numFmtId="0" fontId="21" fillId="44" borderId="31" xfId="0" applyFont="1" applyFill="1" applyBorder="1" applyAlignment="1" applyProtection="1">
      <alignment horizontal="center"/>
    </xf>
    <xf numFmtId="6" fontId="22" fillId="0" borderId="13" xfId="0" applyNumberFormat="1" applyFont="1" applyFill="1" applyBorder="1" applyAlignment="1" applyProtection="1">
      <alignment horizontal="center"/>
    </xf>
    <xf numFmtId="0" fontId="24" fillId="0" borderId="0" xfId="0" applyFont="1" applyFill="1" applyBorder="1" applyAlignment="1" applyProtection="1">
      <alignment horizontal="right"/>
    </xf>
    <xf numFmtId="0" fontId="21" fillId="0" borderId="0" xfId="0" applyFont="1" applyFill="1" applyBorder="1" applyAlignment="1" applyProtection="1">
      <alignment horizontal="right"/>
    </xf>
    <xf numFmtId="0" fontId="22" fillId="0" borderId="10" xfId="0" applyFont="1" applyFill="1" applyBorder="1" applyProtection="1"/>
    <xf numFmtId="0" fontId="22" fillId="0" borderId="14" xfId="0" applyFont="1" applyFill="1" applyBorder="1" applyProtection="1"/>
    <xf numFmtId="0" fontId="22" fillId="0" borderId="19" xfId="0" applyFont="1" applyFill="1" applyBorder="1" applyProtection="1"/>
    <xf numFmtId="0" fontId="22" fillId="0" borderId="29" xfId="0" applyFont="1" applyFill="1" applyBorder="1" applyProtection="1"/>
    <xf numFmtId="0" fontId="21" fillId="0" borderId="29" xfId="0" applyFont="1" applyFill="1" applyBorder="1" applyProtection="1"/>
    <xf numFmtId="0" fontId="22" fillId="0" borderId="29" xfId="0" applyFont="1" applyBorder="1" applyProtection="1"/>
    <xf numFmtId="0" fontId="22" fillId="0" borderId="34" xfId="0" applyFont="1" applyBorder="1" applyProtection="1"/>
    <xf numFmtId="0" fontId="22" fillId="25" borderId="43" xfId="0" applyFont="1" applyFill="1" applyBorder="1" applyAlignment="1" applyProtection="1">
      <alignment horizontal="centerContinuous"/>
    </xf>
    <xf numFmtId="0" fontId="22" fillId="25" borderId="25" xfId="0" applyFont="1" applyFill="1" applyBorder="1" applyAlignment="1" applyProtection="1">
      <alignment horizontal="centerContinuous"/>
    </xf>
    <xf numFmtId="0" fontId="21" fillId="25" borderId="43" xfId="0" applyFont="1" applyFill="1" applyBorder="1" applyAlignment="1" applyProtection="1">
      <alignment horizontal="centerContinuous"/>
    </xf>
    <xf numFmtId="0" fontId="25" fillId="25" borderId="43" xfId="0" applyFont="1" applyFill="1" applyBorder="1" applyAlignment="1" applyProtection="1">
      <alignment horizontal="centerContinuous"/>
    </xf>
    <xf numFmtId="0" fontId="21" fillId="25" borderId="25" xfId="0" applyFont="1" applyFill="1" applyBorder="1" applyAlignment="1" applyProtection="1">
      <alignment horizontal="centerContinuous"/>
    </xf>
    <xf numFmtId="0" fontId="21" fillId="25" borderId="31" xfId="0" applyFont="1" applyFill="1" applyBorder="1" applyAlignment="1" applyProtection="1">
      <alignment horizontal="centerContinuous"/>
    </xf>
    <xf numFmtId="0" fontId="0" fillId="0" borderId="86" xfId="0" applyFill="1" applyBorder="1" applyProtection="1">
      <protection locked="0"/>
    </xf>
    <xf numFmtId="166" fontId="0" fillId="0" borderId="30" xfId="0" applyNumberFormat="1" applyFill="1" applyBorder="1" applyAlignment="1" applyProtection="1">
      <alignment horizontal="left"/>
      <protection locked="0"/>
    </xf>
    <xf numFmtId="0" fontId="0" fillId="0" borderId="30" xfId="0" applyFill="1" applyBorder="1" applyAlignment="1" applyProtection="1">
      <alignment horizontal="left"/>
      <protection locked="0"/>
    </xf>
    <xf numFmtId="5" fontId="0" fillId="0" borderId="30" xfId="0" applyNumberFormat="1" applyFill="1" applyBorder="1" applyProtection="1">
      <protection locked="0"/>
    </xf>
    <xf numFmtId="0" fontId="0" fillId="0" borderId="82" xfId="0" applyFill="1" applyBorder="1" applyProtection="1">
      <protection locked="0"/>
    </xf>
    <xf numFmtId="166" fontId="0" fillId="0" borderId="31" xfId="0" applyNumberFormat="1" applyFill="1" applyBorder="1" applyAlignment="1" applyProtection="1">
      <alignment horizontal="left"/>
      <protection locked="0"/>
    </xf>
    <xf numFmtId="0" fontId="0" fillId="0" borderId="31" xfId="0" applyFill="1" applyBorder="1" applyAlignment="1" applyProtection="1">
      <alignment horizontal="left"/>
      <protection locked="0"/>
    </xf>
    <xf numFmtId="5" fontId="0" fillId="0" borderId="31" xfId="0" applyNumberFormat="1" applyFill="1" applyBorder="1" applyProtection="1">
      <protection locked="0"/>
    </xf>
    <xf numFmtId="0" fontId="0" fillId="0" borderId="84" xfId="0" applyFill="1" applyBorder="1" applyProtection="1">
      <protection locked="0"/>
    </xf>
    <xf numFmtId="166" fontId="0" fillId="0" borderId="32" xfId="0" applyNumberFormat="1" applyFill="1" applyBorder="1" applyAlignment="1" applyProtection="1">
      <alignment horizontal="left"/>
      <protection locked="0"/>
    </xf>
    <xf numFmtId="0" fontId="0" fillId="0" borderId="32" xfId="0" applyFill="1" applyBorder="1" applyAlignment="1" applyProtection="1">
      <alignment horizontal="left"/>
      <protection locked="0"/>
    </xf>
    <xf numFmtId="5" fontId="0" fillId="0" borderId="32" xfId="0" applyNumberFormat="1" applyFill="1" applyBorder="1" applyProtection="1">
      <protection locked="0"/>
    </xf>
    <xf numFmtId="0" fontId="0" fillId="0" borderId="0" xfId="0" applyFill="1" applyProtection="1">
      <protection locked="0"/>
    </xf>
    <xf numFmtId="166" fontId="0" fillId="0" borderId="0" xfId="0" applyNumberFormat="1" applyFill="1" applyAlignment="1" applyProtection="1">
      <alignment horizontal="left"/>
      <protection locked="0"/>
    </xf>
    <xf numFmtId="0" fontId="0" fillId="0" borderId="0" xfId="0" applyFill="1" applyAlignment="1" applyProtection="1">
      <alignment horizontal="left"/>
      <protection locked="0"/>
    </xf>
    <xf numFmtId="0" fontId="30" fillId="0" borderId="0" xfId="0" applyFont="1" applyFill="1" applyAlignment="1" applyProtection="1">
      <alignment horizontal="right"/>
      <protection locked="0"/>
    </xf>
    <xf numFmtId="5" fontId="0" fillId="0" borderId="0" xfId="0" applyNumberFormat="1" applyFill="1" applyProtection="1">
      <protection locked="0"/>
    </xf>
    <xf numFmtId="0" fontId="0" fillId="0" borderId="0" xfId="0" applyFill="1" applyBorder="1" applyProtection="1">
      <protection locked="0"/>
    </xf>
    <xf numFmtId="0" fontId="86" fillId="0" borderId="0" xfId="0" applyFont="1" applyFill="1" applyBorder="1" applyProtection="1">
      <protection locked="0"/>
    </xf>
    <xf numFmtId="5" fontId="27" fillId="0" borderId="0" xfId="39" applyNumberFormat="1" applyFont="1" applyFill="1" applyBorder="1" applyAlignment="1" applyProtection="1">
      <alignment horizontal="right"/>
      <protection locked="0"/>
    </xf>
    <xf numFmtId="9" fontId="0" fillId="0" borderId="0" xfId="0" applyNumberFormat="1" applyFill="1" applyProtection="1"/>
    <xf numFmtId="0" fontId="30" fillId="0" borderId="0" xfId="0" applyFont="1" applyFill="1" applyAlignment="1" applyProtection="1">
      <alignment horizontal="right"/>
    </xf>
    <xf numFmtId="0" fontId="0" fillId="0" borderId="0" xfId="0" applyProtection="1">
      <protection locked="0"/>
    </xf>
    <xf numFmtId="0" fontId="0" fillId="0" borderId="10" xfId="0" applyBorder="1" applyProtection="1">
      <protection locked="0"/>
    </xf>
    <xf numFmtId="0" fontId="0" fillId="0" borderId="0" xfId="0" applyBorder="1" applyProtection="1">
      <protection locked="0"/>
    </xf>
    <xf numFmtId="0" fontId="0" fillId="0" borderId="23" xfId="0" applyFill="1" applyBorder="1" applyProtection="1">
      <protection locked="0"/>
    </xf>
    <xf numFmtId="0" fontId="27" fillId="0" borderId="10" xfId="0" applyFont="1" applyBorder="1" applyProtection="1">
      <protection locked="0"/>
    </xf>
    <xf numFmtId="0" fontId="0" fillId="0" borderId="22" xfId="0" applyBorder="1" applyProtection="1">
      <protection locked="0"/>
    </xf>
    <xf numFmtId="166" fontId="79" fillId="0" borderId="23" xfId="0" applyNumberFormat="1" applyFont="1" applyBorder="1" applyAlignment="1" applyProtection="1">
      <alignment horizontal="center"/>
      <protection locked="0"/>
    </xf>
    <xf numFmtId="15" fontId="79" fillId="0" borderId="23" xfId="0" applyNumberFormat="1" applyFont="1" applyBorder="1" applyAlignment="1" applyProtection="1">
      <alignment horizontal="center"/>
      <protection locked="0"/>
    </xf>
    <xf numFmtId="0" fontId="0" fillId="0" borderId="23" xfId="0" applyFill="1" applyBorder="1" applyAlignment="1" applyProtection="1">
      <alignment horizontal="center"/>
      <protection locked="0"/>
    </xf>
    <xf numFmtId="166" fontId="0" fillId="0" borderId="0" xfId="0" applyNumberFormat="1" applyBorder="1" applyProtection="1">
      <protection locked="0"/>
    </xf>
    <xf numFmtId="0" fontId="27" fillId="0" borderId="24" xfId="0" applyFont="1" applyFill="1" applyBorder="1" applyAlignment="1" applyProtection="1">
      <alignment horizontal="center"/>
      <protection locked="0"/>
    </xf>
    <xf numFmtId="0" fontId="27" fillId="0" borderId="43" xfId="0" applyFont="1" applyFill="1" applyBorder="1" applyAlignment="1" applyProtection="1">
      <alignment horizontal="center"/>
      <protection locked="0"/>
    </xf>
    <xf numFmtId="0" fontId="27" fillId="0" borderId="25" xfId="0" applyFont="1" applyFill="1" applyBorder="1" applyAlignment="1" applyProtection="1">
      <alignment horizontal="center"/>
      <protection locked="0"/>
    </xf>
    <xf numFmtId="0" fontId="27" fillId="0" borderId="24" xfId="0" applyFont="1" applyBorder="1" applyAlignment="1" applyProtection="1">
      <alignment horizontal="center"/>
      <protection locked="0"/>
    </xf>
    <xf numFmtId="170" fontId="27" fillId="0" borderId="25" xfId="0" applyNumberFormat="1" applyFont="1" applyBorder="1" applyAlignment="1" applyProtection="1">
      <alignment horizontal="center"/>
      <protection locked="0"/>
    </xf>
    <xf numFmtId="0" fontId="0" fillId="0" borderId="23" xfId="0" applyBorder="1" applyProtection="1">
      <protection locked="0"/>
    </xf>
    <xf numFmtId="0" fontId="34" fillId="0" borderId="10" xfId="0" applyFont="1" applyBorder="1" applyProtection="1">
      <protection locked="0"/>
    </xf>
    <xf numFmtId="0" fontId="28" fillId="0" borderId="23" xfId="0" applyFont="1" applyFill="1" applyBorder="1" applyAlignment="1" applyProtection="1">
      <alignment horizontal="center"/>
      <protection locked="0"/>
    </xf>
    <xf numFmtId="0" fontId="28" fillId="0" borderId="0" xfId="0" applyFont="1" applyBorder="1" applyAlignment="1" applyProtection="1">
      <alignment horizontal="center"/>
      <protection locked="0"/>
    </xf>
    <xf numFmtId="166" fontId="79" fillId="0" borderId="10" xfId="0" applyNumberFormat="1" applyFont="1" applyBorder="1" applyAlignment="1" applyProtection="1">
      <alignment horizontal="left"/>
      <protection locked="0"/>
    </xf>
    <xf numFmtId="174" fontId="79" fillId="0" borderId="0" xfId="0" applyNumberFormat="1" applyFont="1" applyBorder="1" applyProtection="1">
      <protection locked="0"/>
    </xf>
    <xf numFmtId="0" fontId="52" fillId="0" borderId="23" xfId="0" applyFont="1" applyBorder="1" applyAlignment="1" applyProtection="1">
      <alignment horizontal="center"/>
      <protection locked="0"/>
    </xf>
    <xf numFmtId="171" fontId="2" fillId="0" borderId="10" xfId="0" applyNumberFormat="1" applyFont="1" applyBorder="1" applyAlignment="1" applyProtection="1">
      <alignment horizontal="left"/>
      <protection locked="0"/>
    </xf>
    <xf numFmtId="15" fontId="0" fillId="0" borderId="10" xfId="0" applyNumberFormat="1" applyBorder="1" applyProtection="1">
      <protection locked="0"/>
    </xf>
    <xf numFmtId="174" fontId="0" fillId="0" borderId="0" xfId="0" applyNumberFormat="1" applyBorder="1" applyProtection="1">
      <protection locked="0"/>
    </xf>
    <xf numFmtId="174" fontId="0" fillId="0" borderId="43" xfId="0" applyNumberFormat="1" applyBorder="1" applyProtection="1">
      <protection locked="0"/>
    </xf>
    <xf numFmtId="0" fontId="0" fillId="0" borderId="14" xfId="0" applyBorder="1" applyProtection="1">
      <protection locked="0"/>
    </xf>
    <xf numFmtId="0" fontId="0" fillId="0" borderId="19" xfId="0" applyBorder="1" applyProtection="1">
      <protection locked="0"/>
    </xf>
    <xf numFmtId="0" fontId="0" fillId="0" borderId="34" xfId="0" applyFill="1" applyBorder="1" applyProtection="1">
      <protection locked="0"/>
    </xf>
    <xf numFmtId="0" fontId="0" fillId="0" borderId="34" xfId="0" applyBorder="1" applyProtection="1">
      <protection locked="0"/>
    </xf>
    <xf numFmtId="0" fontId="32" fillId="29" borderId="45" xfId="0" applyFont="1" applyFill="1" applyBorder="1" applyProtection="1">
      <protection locked="0"/>
    </xf>
    <xf numFmtId="0" fontId="32" fillId="29" borderId="44" xfId="0" applyFont="1" applyFill="1" applyBorder="1" applyProtection="1">
      <protection locked="0"/>
    </xf>
    <xf numFmtId="0" fontId="32" fillId="29" borderId="15"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46" fillId="29" borderId="45" xfId="0" applyFont="1" applyFill="1" applyBorder="1" applyProtection="1">
      <protection locked="0"/>
    </xf>
    <xf numFmtId="0" fontId="46" fillId="29" borderId="15" xfId="0" applyFont="1" applyFill="1" applyBorder="1" applyProtection="1">
      <protection locked="0"/>
    </xf>
    <xf numFmtId="0" fontId="32" fillId="29" borderId="50" xfId="0" applyFont="1" applyFill="1" applyBorder="1" applyAlignment="1" applyProtection="1">
      <alignment horizontal="center"/>
      <protection locked="0"/>
    </xf>
    <xf numFmtId="0" fontId="27" fillId="0" borderId="62" xfId="0" applyFont="1" applyBorder="1" applyAlignment="1" applyProtection="1">
      <alignment horizontal="center"/>
      <protection locked="0"/>
    </xf>
    <xf numFmtId="0" fontId="27" fillId="0" borderId="33" xfId="0" applyFont="1" applyBorder="1" applyAlignment="1" applyProtection="1">
      <alignment horizontal="center"/>
      <protection locked="0"/>
    </xf>
    <xf numFmtId="0" fontId="27" fillId="0" borderId="52" xfId="0" applyFont="1" applyBorder="1" applyAlignment="1" applyProtection="1">
      <alignment horizontal="center"/>
      <protection locked="0"/>
    </xf>
    <xf numFmtId="0" fontId="27" fillId="0" borderId="50" xfId="0" applyFont="1" applyBorder="1" applyAlignment="1" applyProtection="1">
      <alignment horizontal="center"/>
      <protection locked="0"/>
    </xf>
    <xf numFmtId="0" fontId="27" fillId="0" borderId="15" xfId="0" applyFont="1" applyBorder="1" applyAlignment="1" applyProtection="1">
      <alignment horizontal="center"/>
      <protection locked="0"/>
    </xf>
    <xf numFmtId="0" fontId="27" fillId="0" borderId="52" xfId="0" applyFont="1" applyFill="1" applyBorder="1" applyAlignment="1" applyProtection="1">
      <alignment horizontal="center"/>
      <protection locked="0"/>
    </xf>
    <xf numFmtId="0" fontId="27" fillId="0" borderId="53" xfId="0" applyFont="1" applyBorder="1" applyAlignment="1" applyProtection="1">
      <alignment horizontal="center"/>
      <protection locked="0"/>
    </xf>
    <xf numFmtId="0" fontId="27" fillId="0" borderId="61" xfId="0" applyFont="1" applyBorder="1" applyAlignment="1" applyProtection="1">
      <alignment horizontal="center"/>
      <protection locked="0"/>
    </xf>
    <xf numFmtId="0" fontId="27" fillId="0" borderId="53" xfId="0" applyFont="1" applyFill="1" applyBorder="1" applyAlignment="1" applyProtection="1">
      <alignment horizontal="center"/>
      <protection locked="0"/>
    </xf>
    <xf numFmtId="174" fontId="27" fillId="0" borderId="33" xfId="0" applyNumberFormat="1" applyFont="1" applyBorder="1" applyAlignment="1" applyProtection="1">
      <alignment horizontal="center"/>
      <protection locked="0"/>
    </xf>
    <xf numFmtId="0" fontId="27" fillId="0" borderId="55" xfId="0" applyFont="1" applyBorder="1" applyAlignment="1" applyProtection="1">
      <alignment horizontal="center"/>
      <protection locked="0"/>
    </xf>
    <xf numFmtId="0" fontId="27" fillId="0" borderId="11" xfId="0" applyFont="1" applyBorder="1" applyAlignment="1" applyProtection="1">
      <alignment horizontal="center"/>
      <protection locked="0"/>
    </xf>
    <xf numFmtId="174" fontId="27" fillId="0" borderId="42" xfId="0" applyNumberFormat="1" applyFont="1" applyBorder="1" applyAlignment="1" applyProtection="1">
      <alignment horizontal="center"/>
      <protection locked="0"/>
    </xf>
    <xf numFmtId="0" fontId="27" fillId="0" borderId="38" xfId="0" applyFont="1" applyBorder="1" applyAlignment="1" applyProtection="1">
      <alignment horizontal="center"/>
      <protection locked="0"/>
    </xf>
    <xf numFmtId="0" fontId="47" fillId="0" borderId="63" xfId="0" applyFont="1" applyBorder="1" applyAlignment="1" applyProtection="1">
      <alignment horizontal="center"/>
      <protection locked="0"/>
    </xf>
    <xf numFmtId="0" fontId="27" fillId="0" borderId="54" xfId="0" applyFont="1" applyBorder="1" applyAlignment="1" applyProtection="1">
      <alignment horizontal="center"/>
      <protection locked="0"/>
    </xf>
    <xf numFmtId="0" fontId="27" fillId="0" borderId="16" xfId="0" applyFont="1" applyBorder="1" applyAlignment="1" applyProtection="1">
      <alignment horizontal="center"/>
      <protection locked="0"/>
    </xf>
    <xf numFmtId="0" fontId="47" fillId="0" borderId="54" xfId="0" applyFont="1" applyBorder="1" applyAlignment="1" applyProtection="1">
      <alignment horizontal="center"/>
      <protection locked="0"/>
    </xf>
    <xf numFmtId="0" fontId="0" fillId="0" borderId="13" xfId="0" applyBorder="1" applyProtection="1">
      <protection locked="0"/>
    </xf>
    <xf numFmtId="0" fontId="0" fillId="0" borderId="50" xfId="0" applyBorder="1" applyProtection="1">
      <protection locked="0"/>
    </xf>
    <xf numFmtId="0" fontId="0" fillId="0" borderId="64"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2" xfId="0" applyBorder="1" applyProtection="1">
      <protection locked="0"/>
    </xf>
    <xf numFmtId="0" fontId="0" fillId="0" borderId="52" xfId="0" applyBorder="1" applyProtection="1">
      <protection locked="0"/>
    </xf>
    <xf numFmtId="0" fontId="60" fillId="0" borderId="13" xfId="0" applyFont="1" applyBorder="1" applyProtection="1">
      <protection locked="0"/>
    </xf>
    <xf numFmtId="0" fontId="60" fillId="0" borderId="10" xfId="0" applyFont="1" applyBorder="1" applyProtection="1">
      <protection locked="0"/>
    </xf>
    <xf numFmtId="0" fontId="60" fillId="0" borderId="53" xfId="0" applyFont="1" applyBorder="1" applyProtection="1">
      <protection locked="0"/>
    </xf>
    <xf numFmtId="0" fontId="60" fillId="0" borderId="47" xfId="0" applyFont="1" applyBorder="1" applyAlignment="1" applyProtection="1">
      <alignment horizontal="center"/>
      <protection locked="0"/>
    </xf>
    <xf numFmtId="0" fontId="60" fillId="0" borderId="0" xfId="0" applyFont="1" applyFill="1" applyBorder="1" applyAlignment="1" applyProtection="1">
      <alignment horizontal="center"/>
      <protection locked="0"/>
    </xf>
    <xf numFmtId="0" fontId="60" fillId="0" borderId="60" xfId="0" applyFont="1" applyBorder="1" applyProtection="1">
      <protection locked="0"/>
    </xf>
    <xf numFmtId="14" fontId="47" fillId="0" borderId="13" xfId="0" applyNumberFormat="1" applyFont="1" applyFill="1" applyBorder="1" applyAlignment="1" applyProtection="1">
      <alignment horizontal="left"/>
      <protection locked="0"/>
    </xf>
    <xf numFmtId="173" fontId="60" fillId="0" borderId="13" xfId="0" applyNumberFormat="1" applyFont="1" applyBorder="1" applyAlignment="1" applyProtection="1">
      <alignment horizontal="center"/>
      <protection locked="0"/>
    </xf>
    <xf numFmtId="172" fontId="60" fillId="0" borderId="13" xfId="0" applyNumberFormat="1" applyFont="1" applyBorder="1" applyAlignment="1" applyProtection="1">
      <alignment horizontal="center"/>
      <protection locked="0"/>
    </xf>
    <xf numFmtId="172" fontId="60" fillId="0" borderId="10" xfId="0" applyNumberFormat="1" applyFont="1" applyBorder="1" applyAlignment="1" applyProtection="1">
      <alignment horizontal="center"/>
      <protection locked="0"/>
    </xf>
    <xf numFmtId="172" fontId="60" fillId="0" borderId="53" xfId="0" applyNumberFormat="1" applyFont="1" applyBorder="1" applyAlignment="1" applyProtection="1">
      <alignment horizontal="center"/>
      <protection locked="0"/>
    </xf>
    <xf numFmtId="172" fontId="60" fillId="0" borderId="47" xfId="0" applyNumberFormat="1" applyFont="1" applyBorder="1" applyAlignment="1" applyProtection="1">
      <alignment horizontal="center"/>
      <protection locked="0"/>
    </xf>
    <xf numFmtId="172" fontId="60" fillId="0" borderId="0" xfId="0" applyNumberFormat="1" applyFont="1" applyFill="1" applyBorder="1" applyAlignment="1" applyProtection="1">
      <alignment horizontal="center"/>
      <protection locked="0"/>
    </xf>
    <xf numFmtId="172" fontId="60" fillId="0" borderId="60" xfId="0" applyNumberFormat="1" applyFont="1" applyBorder="1" applyAlignment="1" applyProtection="1">
      <alignment horizontal="center"/>
      <protection locked="0"/>
    </xf>
    <xf numFmtId="172" fontId="0" fillId="0" borderId="52" xfId="0" applyNumberFormat="1" applyBorder="1" applyProtection="1">
      <protection locked="0"/>
    </xf>
    <xf numFmtId="14" fontId="0" fillId="0" borderId="13" xfId="0" applyNumberFormat="1" applyFill="1" applyBorder="1" applyAlignment="1" applyProtection="1">
      <alignment horizontal="left"/>
      <protection locked="0"/>
    </xf>
    <xf numFmtId="173" fontId="0" fillId="0" borderId="13" xfId="0" applyNumberFormat="1" applyBorder="1" applyAlignment="1" applyProtection="1">
      <alignment horizontal="center"/>
      <protection locked="0"/>
    </xf>
    <xf numFmtId="172" fontId="0" fillId="0" borderId="13" xfId="0" applyNumberFormat="1" applyBorder="1" applyAlignment="1" applyProtection="1">
      <alignment horizontal="center"/>
      <protection locked="0"/>
    </xf>
    <xf numFmtId="172" fontId="0" fillId="0" borderId="10" xfId="0" applyNumberFormat="1" applyBorder="1" applyAlignment="1" applyProtection="1">
      <alignment horizontal="center"/>
      <protection locked="0"/>
    </xf>
    <xf numFmtId="172" fontId="0" fillId="0" borderId="53" xfId="0" applyNumberFormat="1" applyBorder="1" applyAlignment="1" applyProtection="1">
      <alignment horizontal="center"/>
      <protection locked="0"/>
    </xf>
    <xf numFmtId="172" fontId="0" fillId="0" borderId="47" xfId="0" applyNumberFormat="1" applyBorder="1" applyAlignment="1" applyProtection="1">
      <alignment horizontal="center"/>
      <protection locked="0"/>
    </xf>
    <xf numFmtId="172" fontId="0" fillId="0" borderId="0" xfId="0" applyNumberFormat="1" applyFill="1" applyBorder="1" applyAlignment="1" applyProtection="1">
      <alignment horizontal="center"/>
      <protection locked="0"/>
    </xf>
    <xf numFmtId="172" fontId="0" fillId="0" borderId="60" xfId="0" applyNumberFormat="1" applyBorder="1" applyAlignment="1" applyProtection="1">
      <alignment horizontal="center"/>
      <protection locked="0"/>
    </xf>
    <xf numFmtId="0" fontId="0" fillId="0" borderId="11" xfId="0" applyBorder="1" applyProtection="1">
      <protection locked="0"/>
    </xf>
    <xf numFmtId="169" fontId="0" fillId="0" borderId="11" xfId="0" applyNumberFormat="1" applyBorder="1" applyProtection="1">
      <protection locked="0"/>
    </xf>
    <xf numFmtId="172" fontId="0" fillId="0" borderId="11" xfId="0" applyNumberFormat="1" applyBorder="1" applyAlignment="1" applyProtection="1">
      <alignment horizontal="center"/>
      <protection locked="0"/>
    </xf>
    <xf numFmtId="172" fontId="0" fillId="0" borderId="40" xfId="0" applyNumberFormat="1" applyBorder="1" applyAlignment="1" applyProtection="1">
      <alignment horizontal="center"/>
      <protection locked="0"/>
    </xf>
    <xf numFmtId="172" fontId="0" fillId="0" borderId="54" xfId="0" applyNumberFormat="1" applyBorder="1" applyAlignment="1" applyProtection="1">
      <alignment horizontal="center"/>
      <protection locked="0"/>
    </xf>
    <xf numFmtId="172" fontId="0" fillId="0" borderId="48" xfId="0" applyNumberFormat="1" applyBorder="1" applyAlignment="1" applyProtection="1">
      <alignment horizontal="center"/>
      <protection locked="0"/>
    </xf>
    <xf numFmtId="172" fontId="0" fillId="0" borderId="55" xfId="0" applyNumberFormat="1" applyBorder="1" applyAlignment="1" applyProtection="1">
      <alignment horizontal="center"/>
      <protection locked="0"/>
    </xf>
    <xf numFmtId="0" fontId="0" fillId="0" borderId="63" xfId="0" applyBorder="1" applyProtection="1">
      <protection locked="0"/>
    </xf>
    <xf numFmtId="0" fontId="0" fillId="0" borderId="44" xfId="0" applyBorder="1" applyProtection="1">
      <protection locked="0"/>
    </xf>
    <xf numFmtId="169" fontId="0" fillId="0" borderId="44" xfId="0" applyNumberFormat="1" applyBorder="1" applyProtection="1">
      <protection locked="0"/>
    </xf>
    <xf numFmtId="172" fontId="0" fillId="0" borderId="49" xfId="0" applyNumberFormat="1" applyBorder="1" applyAlignment="1" applyProtection="1">
      <alignment horizontal="center"/>
      <protection locked="0"/>
    </xf>
    <xf numFmtId="172" fontId="0" fillId="27" borderId="50" xfId="0" applyNumberFormat="1" applyFill="1" applyBorder="1" applyAlignment="1" applyProtection="1">
      <alignment horizontal="center"/>
      <protection locked="0"/>
    </xf>
    <xf numFmtId="172" fontId="0" fillId="25" borderId="51" xfId="0" applyNumberFormat="1" applyFill="1" applyBorder="1" applyAlignment="1" applyProtection="1">
      <alignment horizontal="center"/>
      <protection locked="0"/>
    </xf>
    <xf numFmtId="172" fontId="0" fillId="0" borderId="0" xfId="0" applyNumberFormat="1" applyProtection="1">
      <protection locked="0"/>
    </xf>
    <xf numFmtId="172" fontId="0" fillId="28" borderId="53" xfId="0" applyNumberFormat="1" applyFill="1" applyBorder="1" applyAlignment="1" applyProtection="1">
      <alignment horizontal="center"/>
      <protection locked="0"/>
    </xf>
    <xf numFmtId="0" fontId="30" fillId="0" borderId="0" xfId="0" applyFont="1" applyFill="1" applyBorder="1" applyProtection="1">
      <protection locked="0"/>
    </xf>
    <xf numFmtId="172" fontId="47" fillId="0" borderId="13" xfId="0" applyNumberFormat="1" applyFont="1" applyBorder="1" applyAlignment="1" applyProtection="1">
      <alignment horizontal="center"/>
      <protection locked="0"/>
    </xf>
    <xf numFmtId="172" fontId="47" fillId="0" borderId="52" xfId="0" applyNumberFormat="1" applyFont="1" applyBorder="1" applyProtection="1">
      <protection locked="0"/>
    </xf>
    <xf numFmtId="172" fontId="47" fillId="27" borderId="53" xfId="0" applyNumberFormat="1" applyFont="1" applyFill="1" applyBorder="1" applyAlignment="1" applyProtection="1">
      <alignment horizontal="center"/>
      <protection locked="0"/>
    </xf>
    <xf numFmtId="172" fontId="47" fillId="25" borderId="62" xfId="0" applyNumberFormat="1" applyFont="1" applyFill="1" applyBorder="1" applyAlignment="1" applyProtection="1">
      <alignment horizontal="center"/>
      <protection locked="0"/>
    </xf>
    <xf numFmtId="172" fontId="47" fillId="0" borderId="0" xfId="0" applyNumberFormat="1" applyFont="1" applyFill="1" applyBorder="1" applyAlignment="1" applyProtection="1">
      <alignment horizontal="center"/>
      <protection locked="0"/>
    </xf>
    <xf numFmtId="172" fontId="47" fillId="0" borderId="0" xfId="0" applyNumberFormat="1" applyFont="1" applyProtection="1">
      <protection locked="0"/>
    </xf>
    <xf numFmtId="0" fontId="47" fillId="0" borderId="0" xfId="0" applyFont="1" applyProtection="1">
      <protection locked="0"/>
    </xf>
    <xf numFmtId="172" fontId="47" fillId="28" borderId="53" xfId="0" applyNumberFormat="1" applyFont="1" applyFill="1" applyBorder="1" applyAlignment="1" applyProtection="1">
      <alignment horizontal="center"/>
      <protection locked="0"/>
    </xf>
    <xf numFmtId="169" fontId="0" fillId="0" borderId="0" xfId="0" applyNumberFormat="1" applyBorder="1" applyProtection="1">
      <protection locked="0"/>
    </xf>
    <xf numFmtId="170" fontId="0" fillId="0" borderId="29" xfId="0" applyNumberFormat="1" applyBorder="1" applyAlignment="1" applyProtection="1">
      <alignment horizontal="center"/>
      <protection locked="0"/>
    </xf>
    <xf numFmtId="172" fontId="0" fillId="0" borderId="52" xfId="0" applyNumberFormat="1" applyBorder="1" applyAlignment="1" applyProtection="1">
      <alignment horizontal="center"/>
      <protection locked="0"/>
    </xf>
    <xf numFmtId="172" fontId="0" fillId="27" borderId="54" xfId="0" applyNumberFormat="1" applyFill="1" applyBorder="1" applyAlignment="1" applyProtection="1">
      <alignment horizontal="center"/>
      <protection locked="0"/>
    </xf>
    <xf numFmtId="172" fontId="0" fillId="25" borderId="55" xfId="0" applyNumberFormat="1" applyFill="1" applyBorder="1" applyAlignment="1" applyProtection="1">
      <alignment horizontal="center"/>
      <protection locked="0"/>
    </xf>
    <xf numFmtId="172" fontId="0" fillId="28" borderId="54" xfId="0" applyNumberFormat="1" applyFill="1" applyBorder="1" applyAlignment="1" applyProtection="1">
      <alignment horizontal="center"/>
      <protection locked="0"/>
    </xf>
    <xf numFmtId="170" fontId="0" fillId="0" borderId="0" xfId="0" applyNumberFormat="1" applyBorder="1" applyAlignment="1" applyProtection="1">
      <alignment horizontal="center"/>
      <protection locked="0"/>
    </xf>
    <xf numFmtId="170" fontId="0" fillId="0" borderId="0" xfId="0" applyNumberFormat="1" applyProtection="1">
      <protection locked="0"/>
    </xf>
    <xf numFmtId="170" fontId="0" fillId="0" borderId="0" xfId="0" applyNumberFormat="1" applyFill="1" applyBorder="1" applyProtection="1">
      <protection locked="0"/>
    </xf>
    <xf numFmtId="0" fontId="30" fillId="27" borderId="45" xfId="0" applyFont="1" applyFill="1" applyBorder="1" applyProtection="1">
      <protection locked="0"/>
    </xf>
    <xf numFmtId="169" fontId="0" fillId="27" borderId="44" xfId="0" applyNumberFormat="1" applyFill="1" applyBorder="1" applyProtection="1">
      <protection locked="0"/>
    </xf>
    <xf numFmtId="170" fontId="0" fillId="27" borderId="44" xfId="0" applyNumberFormat="1" applyFill="1" applyBorder="1" applyProtection="1">
      <protection locked="0"/>
    </xf>
    <xf numFmtId="0" fontId="0" fillId="27" borderId="44" xfId="0" applyFill="1" applyBorder="1" applyProtection="1">
      <protection locked="0"/>
    </xf>
    <xf numFmtId="172" fontId="47" fillId="27" borderId="15" xfId="0" applyNumberFormat="1" applyFont="1" applyFill="1" applyBorder="1" applyAlignment="1" applyProtection="1">
      <alignment horizontal="center"/>
      <protection locked="0"/>
    </xf>
    <xf numFmtId="0" fontId="30" fillId="27" borderId="46" xfId="0" applyFont="1" applyFill="1" applyBorder="1" applyProtection="1">
      <protection locked="0"/>
    </xf>
    <xf numFmtId="169" fontId="0" fillId="27" borderId="37" xfId="0" applyNumberFormat="1" applyFill="1" applyBorder="1" applyProtection="1">
      <protection locked="0"/>
    </xf>
    <xf numFmtId="170" fontId="0" fillId="27" borderId="37" xfId="0" applyNumberFormat="1" applyFill="1" applyBorder="1" applyProtection="1">
      <protection locked="0"/>
    </xf>
    <xf numFmtId="170" fontId="0" fillId="27" borderId="37" xfId="0" applyNumberFormat="1" applyFill="1" applyBorder="1" applyAlignment="1" applyProtection="1">
      <alignment horizontal="center"/>
      <protection locked="0"/>
    </xf>
    <xf numFmtId="172" fontId="0" fillId="27" borderId="16" xfId="0" applyNumberFormat="1" applyFill="1" applyBorder="1" applyAlignment="1" applyProtection="1">
      <alignment horizontal="center"/>
      <protection locked="0"/>
    </xf>
    <xf numFmtId="169" fontId="0" fillId="0" borderId="0" xfId="0" applyNumberFormat="1" applyFill="1" applyBorder="1" applyProtection="1">
      <protection locked="0"/>
    </xf>
    <xf numFmtId="170" fontId="0" fillId="0" borderId="0" xfId="0" applyNumberFormat="1" applyFill="1" applyBorder="1" applyAlignment="1" applyProtection="1">
      <alignment horizontal="center"/>
      <protection locked="0"/>
    </xf>
    <xf numFmtId="172" fontId="0" fillId="0" borderId="0" xfId="0" applyNumberFormat="1" applyFill="1" applyBorder="1" applyProtection="1">
      <protection locked="0"/>
    </xf>
    <xf numFmtId="169" fontId="30" fillId="25" borderId="45" xfId="0" applyNumberFormat="1" applyFont="1" applyFill="1" applyBorder="1" applyProtection="1">
      <protection locked="0"/>
    </xf>
    <xf numFmtId="170" fontId="0" fillId="25" borderId="44" xfId="0" applyNumberFormat="1" applyFill="1" applyBorder="1" applyProtection="1">
      <protection locked="0"/>
    </xf>
    <xf numFmtId="172" fontId="0" fillId="25" borderId="44" xfId="0" applyNumberFormat="1" applyFill="1" applyBorder="1" applyProtection="1">
      <protection locked="0"/>
    </xf>
    <xf numFmtId="172" fontId="47" fillId="25" borderId="15" xfId="0" applyNumberFormat="1" applyFont="1" applyFill="1" applyBorder="1" applyAlignment="1" applyProtection="1">
      <alignment horizontal="center"/>
      <protection locked="0"/>
    </xf>
    <xf numFmtId="169" fontId="30" fillId="25" borderId="46" xfId="0" applyNumberFormat="1" applyFont="1" applyFill="1" applyBorder="1" applyProtection="1">
      <protection locked="0"/>
    </xf>
    <xf numFmtId="170" fontId="0" fillId="25" borderId="37" xfId="0" applyNumberFormat="1" applyFill="1" applyBorder="1" applyProtection="1">
      <protection locked="0"/>
    </xf>
    <xf numFmtId="172" fontId="0" fillId="25" borderId="37" xfId="0" applyNumberFormat="1" applyFill="1" applyBorder="1" applyProtection="1">
      <protection locked="0"/>
    </xf>
    <xf numFmtId="172" fontId="0" fillId="25" borderId="16" xfId="0" applyNumberFormat="1" applyFill="1" applyBorder="1" applyAlignment="1" applyProtection="1">
      <alignment horizontal="center"/>
      <protection locked="0"/>
    </xf>
    <xf numFmtId="169" fontId="30" fillId="28" borderId="45" xfId="0" applyNumberFormat="1" applyFont="1" applyFill="1" applyBorder="1" applyProtection="1">
      <protection locked="0"/>
    </xf>
    <xf numFmtId="170" fontId="0" fillId="28" borderId="44" xfId="0" applyNumberFormat="1" applyFill="1" applyBorder="1" applyProtection="1">
      <protection locked="0"/>
    </xf>
    <xf numFmtId="172" fontId="0" fillId="28" borderId="15" xfId="0" applyNumberFormat="1" applyFill="1" applyBorder="1" applyAlignment="1" applyProtection="1">
      <alignment horizontal="center"/>
      <protection locked="0"/>
    </xf>
    <xf numFmtId="169" fontId="30" fillId="28" borderId="46" xfId="0" applyNumberFormat="1" applyFont="1" applyFill="1" applyBorder="1" applyProtection="1">
      <protection locked="0"/>
    </xf>
    <xf numFmtId="170" fontId="0" fillId="28" borderId="37" xfId="0" applyNumberFormat="1" applyFill="1" applyBorder="1" applyProtection="1">
      <protection locked="0"/>
    </xf>
    <xf numFmtId="172" fontId="0" fillId="28" borderId="16" xfId="0" applyNumberFormat="1" applyFill="1" applyBorder="1" applyAlignment="1" applyProtection="1">
      <alignment horizontal="center"/>
      <protection locked="0"/>
    </xf>
    <xf numFmtId="0" fontId="32" fillId="29" borderId="10" xfId="0" applyFont="1" applyFill="1" applyBorder="1" applyProtection="1">
      <protection locked="0"/>
    </xf>
    <xf numFmtId="0" fontId="32" fillId="29" borderId="0" xfId="0" applyFont="1" applyFill="1" applyBorder="1" applyProtection="1">
      <protection locked="0"/>
    </xf>
    <xf numFmtId="0" fontId="32" fillId="29" borderId="0" xfId="0" applyFont="1" applyFill="1" applyBorder="1" applyAlignment="1" applyProtection="1">
      <alignment horizontal="center"/>
      <protection locked="0"/>
    </xf>
    <xf numFmtId="0" fontId="46" fillId="29" borderId="13" xfId="0" applyFont="1" applyFill="1" applyBorder="1" applyProtection="1">
      <protection locked="0"/>
    </xf>
    <xf numFmtId="0" fontId="46" fillId="29" borderId="0" xfId="0" applyFont="1" applyFill="1" applyProtection="1">
      <protection locked="0"/>
    </xf>
    <xf numFmtId="0" fontId="32" fillId="29" borderId="61" xfId="0" applyFont="1" applyFill="1" applyBorder="1" applyAlignment="1" applyProtection="1">
      <alignment horizontal="center"/>
      <protection locked="0"/>
    </xf>
    <xf numFmtId="174" fontId="27" fillId="0" borderId="10" xfId="0" applyNumberFormat="1" applyFont="1" applyBorder="1" applyAlignment="1" applyProtection="1">
      <alignment horizontal="center"/>
      <protection locked="0"/>
    </xf>
    <xf numFmtId="174" fontId="27" fillId="0" borderId="40" xfId="0" applyNumberFormat="1" applyFont="1" applyBorder="1" applyAlignment="1" applyProtection="1">
      <alignment horizontal="center"/>
      <protection locked="0"/>
    </xf>
    <xf numFmtId="0" fontId="60" fillId="0" borderId="65" xfId="0" applyFont="1" applyBorder="1" applyProtection="1">
      <protection locked="0"/>
    </xf>
    <xf numFmtId="0" fontId="60" fillId="0" borderId="66" xfId="0" applyFont="1" applyBorder="1" applyProtection="1">
      <protection locked="0"/>
    </xf>
    <xf numFmtId="0" fontId="0" fillId="0" borderId="49" xfId="0" applyBorder="1" applyProtection="1">
      <protection locked="0"/>
    </xf>
    <xf numFmtId="14" fontId="60" fillId="0" borderId="13" xfId="0" applyNumberFormat="1" applyFont="1" applyBorder="1" applyAlignment="1" applyProtection="1">
      <alignment horizontal="left"/>
      <protection locked="0"/>
    </xf>
    <xf numFmtId="172" fontId="60" fillId="0" borderId="13" xfId="0" applyNumberFormat="1" applyFont="1" applyBorder="1" applyProtection="1">
      <protection locked="0"/>
    </xf>
    <xf numFmtId="0" fontId="0" fillId="0" borderId="29" xfId="0" applyBorder="1" applyProtection="1">
      <protection locked="0"/>
    </xf>
    <xf numFmtId="172" fontId="0" fillId="0" borderId="29" xfId="0" applyNumberFormat="1" applyBorder="1" applyAlignment="1" applyProtection="1">
      <alignment horizontal="center"/>
      <protection locked="0"/>
    </xf>
    <xf numFmtId="172" fontId="0" fillId="0" borderId="14" xfId="0" applyNumberFormat="1" applyBorder="1" applyAlignment="1" applyProtection="1">
      <alignment horizontal="center"/>
      <protection locked="0"/>
    </xf>
    <xf numFmtId="172" fontId="28" fillId="0" borderId="29" xfId="0" applyNumberFormat="1" applyFont="1" applyBorder="1" applyProtection="1">
      <protection locked="0"/>
    </xf>
    <xf numFmtId="0" fontId="0" fillId="0" borderId="21" xfId="0" applyBorder="1" applyProtection="1">
      <protection locked="0"/>
    </xf>
    <xf numFmtId="172" fontId="0" fillId="0" borderId="12" xfId="0" applyNumberFormat="1" applyBorder="1" applyAlignment="1" applyProtection="1">
      <alignment horizontal="center"/>
      <protection locked="0"/>
    </xf>
    <xf numFmtId="172" fontId="0" fillId="0" borderId="20" xfId="0" applyNumberFormat="1" applyBorder="1" applyAlignment="1" applyProtection="1">
      <alignment horizontal="center"/>
      <protection locked="0"/>
    </xf>
    <xf numFmtId="172" fontId="0" fillId="27" borderId="53" xfId="0" applyNumberFormat="1" applyFill="1" applyBorder="1" applyAlignment="1" applyProtection="1">
      <alignment horizontal="center"/>
      <protection locked="0"/>
    </xf>
    <xf numFmtId="172" fontId="0" fillId="25" borderId="53" xfId="0" applyNumberFormat="1" applyFill="1" applyBorder="1" applyAlignment="1" applyProtection="1">
      <alignment horizontal="center"/>
      <protection locked="0"/>
    </xf>
    <xf numFmtId="172" fontId="28" fillId="30" borderId="53" xfId="0" applyNumberFormat="1" applyFont="1" applyFill="1" applyBorder="1" applyAlignment="1" applyProtection="1">
      <alignment horizontal="center"/>
      <protection locked="0"/>
    </xf>
    <xf numFmtId="172" fontId="47" fillId="0" borderId="10" xfId="0" applyNumberFormat="1" applyFont="1" applyBorder="1" applyAlignment="1" applyProtection="1">
      <alignment horizontal="center"/>
      <protection locked="0"/>
    </xf>
    <xf numFmtId="172" fontId="47" fillId="25" borderId="53" xfId="0" applyNumberFormat="1" applyFont="1" applyFill="1" applyBorder="1" applyAlignment="1" applyProtection="1">
      <alignment horizontal="center"/>
      <protection locked="0"/>
    </xf>
    <xf numFmtId="172" fontId="47" fillId="30" borderId="53" xfId="0" applyNumberFormat="1" applyFont="1" applyFill="1" applyBorder="1" applyAlignment="1" applyProtection="1">
      <alignment horizontal="center"/>
      <protection locked="0"/>
    </xf>
    <xf numFmtId="172" fontId="0" fillId="25" borderId="54" xfId="0" applyNumberFormat="1" applyFill="1" applyBorder="1" applyAlignment="1" applyProtection="1">
      <alignment horizontal="center"/>
      <protection locked="0"/>
    </xf>
    <xf numFmtId="172" fontId="28" fillId="30" borderId="54" xfId="0" applyNumberFormat="1" applyFont="1" applyFill="1" applyBorder="1" applyAlignment="1" applyProtection="1">
      <alignment horizontal="center"/>
      <protection locked="0"/>
    </xf>
    <xf numFmtId="5" fontId="0" fillId="0" borderId="0" xfId="0" applyNumberFormat="1" applyBorder="1" applyAlignment="1" applyProtection="1">
      <alignment horizontal="center"/>
      <protection locked="0"/>
    </xf>
    <xf numFmtId="5" fontId="47" fillId="27" borderId="15" xfId="0" applyNumberFormat="1" applyFont="1" applyFill="1" applyBorder="1" applyAlignment="1" applyProtection="1">
      <alignment horizontal="center"/>
      <protection locked="0"/>
    </xf>
    <xf numFmtId="0" fontId="0" fillId="27" borderId="37" xfId="0" applyFill="1" applyBorder="1" applyProtection="1">
      <protection locked="0"/>
    </xf>
    <xf numFmtId="5" fontId="30" fillId="27" borderId="37" xfId="0" applyNumberFormat="1" applyFont="1" applyFill="1" applyBorder="1" applyAlignment="1" applyProtection="1">
      <alignment horizontal="center"/>
      <protection locked="0"/>
    </xf>
    <xf numFmtId="168" fontId="0" fillId="27" borderId="37" xfId="0" applyNumberFormat="1" applyFill="1" applyBorder="1" applyAlignment="1" applyProtection="1">
      <alignment horizontal="center"/>
      <protection locked="0"/>
    </xf>
    <xf numFmtId="168" fontId="0" fillId="27" borderId="16" xfId="0" applyNumberFormat="1" applyFill="1" applyBorder="1" applyAlignment="1" applyProtection="1">
      <alignment horizontal="center"/>
      <protection locked="0"/>
    </xf>
    <xf numFmtId="0" fontId="30" fillId="25" borderId="45" xfId="0" applyFont="1" applyFill="1" applyBorder="1" applyProtection="1">
      <protection locked="0"/>
    </xf>
    <xf numFmtId="0" fontId="0" fillId="25" borderId="44" xfId="0" applyFill="1" applyBorder="1" applyProtection="1">
      <protection locked="0"/>
    </xf>
    <xf numFmtId="5" fontId="47" fillId="25" borderId="15" xfId="0" applyNumberFormat="1" applyFont="1" applyFill="1" applyBorder="1" applyAlignment="1" applyProtection="1">
      <alignment horizontal="center"/>
      <protection locked="0"/>
    </xf>
    <xf numFmtId="5" fontId="0" fillId="0" borderId="0" xfId="0" applyNumberFormat="1" applyFill="1" applyBorder="1" applyAlignment="1" applyProtection="1">
      <alignment horizontal="center"/>
      <protection locked="0"/>
    </xf>
    <xf numFmtId="0" fontId="30" fillId="25" borderId="46" xfId="0" applyFont="1" applyFill="1" applyBorder="1" applyProtection="1">
      <protection locked="0"/>
    </xf>
    <xf numFmtId="0" fontId="0" fillId="25" borderId="37" xfId="0" applyFill="1" applyBorder="1" applyProtection="1">
      <protection locked="0"/>
    </xf>
    <xf numFmtId="168" fontId="0" fillId="25" borderId="16" xfId="0" applyNumberFormat="1" applyFill="1" applyBorder="1" applyAlignment="1" applyProtection="1">
      <alignment horizontal="center"/>
      <protection locked="0"/>
    </xf>
    <xf numFmtId="168" fontId="0" fillId="0" borderId="0" xfId="0" applyNumberFormat="1" applyFill="1" applyBorder="1" applyAlignment="1" applyProtection="1">
      <alignment horizontal="center"/>
      <protection locked="0"/>
    </xf>
    <xf numFmtId="169" fontId="30" fillId="30" borderId="45" xfId="0" applyNumberFormat="1" applyFont="1" applyFill="1" applyBorder="1" applyProtection="1">
      <protection locked="0"/>
    </xf>
    <xf numFmtId="170" fontId="0" fillId="30" borderId="44" xfId="0" applyNumberFormat="1" applyFill="1" applyBorder="1" applyProtection="1">
      <protection locked="0"/>
    </xf>
    <xf numFmtId="5" fontId="27" fillId="30" borderId="15" xfId="0" applyNumberFormat="1" applyFont="1" applyFill="1" applyBorder="1" applyAlignment="1" applyProtection="1">
      <alignment horizontal="center"/>
      <protection locked="0"/>
    </xf>
    <xf numFmtId="169" fontId="30" fillId="30" borderId="46" xfId="0" applyNumberFormat="1" applyFont="1" applyFill="1" applyBorder="1" applyProtection="1">
      <protection locked="0"/>
    </xf>
    <xf numFmtId="170" fontId="0" fillId="30" borderId="37" xfId="0" applyNumberFormat="1" applyFill="1" applyBorder="1" applyProtection="1">
      <protection locked="0"/>
    </xf>
    <xf numFmtId="168" fontId="0" fillId="30" borderId="16" xfId="0" applyNumberFormat="1" applyFill="1" applyBorder="1" applyAlignment="1" applyProtection="1">
      <alignment horizontal="center"/>
      <protection locked="0"/>
    </xf>
    <xf numFmtId="0" fontId="27" fillId="37" borderId="20" xfId="39" applyFont="1" applyFill="1" applyBorder="1" applyAlignment="1" applyProtection="1">
      <alignment horizontal="centerContinuous"/>
    </xf>
    <xf numFmtId="166" fontId="2" fillId="37" borderId="21" xfId="39" applyNumberFormat="1" applyFill="1" applyBorder="1" applyAlignment="1" applyProtection="1">
      <alignment horizontal="centerContinuous"/>
    </xf>
    <xf numFmtId="0" fontId="2" fillId="37" borderId="21" xfId="39" applyFill="1" applyBorder="1" applyAlignment="1" applyProtection="1">
      <alignment horizontal="centerContinuous"/>
    </xf>
    <xf numFmtId="5" fontId="27" fillId="37" borderId="21" xfId="39" applyNumberFormat="1" applyFont="1" applyFill="1" applyBorder="1" applyAlignment="1" applyProtection="1">
      <alignment horizontal="centerContinuous"/>
    </xf>
    <xf numFmtId="5" fontId="27" fillId="37" borderId="22" xfId="39" applyNumberFormat="1" applyFont="1" applyFill="1" applyBorder="1" applyAlignment="1" applyProtection="1">
      <alignment horizontal="centerContinuous"/>
    </xf>
    <xf numFmtId="5" fontId="35" fillId="37" borderId="10" xfId="39" applyNumberFormat="1" applyFont="1" applyFill="1" applyBorder="1" applyAlignment="1" applyProtection="1">
      <alignment horizontal="centerContinuous"/>
    </xf>
    <xf numFmtId="166" fontId="2" fillId="37" borderId="0" xfId="39" applyNumberFormat="1" applyFont="1" applyFill="1" applyBorder="1" applyAlignment="1" applyProtection="1">
      <alignment horizontal="centerContinuous"/>
    </xf>
    <xf numFmtId="0" fontId="2" fillId="37" borderId="0" xfId="39" applyFont="1" applyFill="1" applyBorder="1" applyAlignment="1" applyProtection="1">
      <alignment horizontal="centerContinuous"/>
    </xf>
    <xf numFmtId="5" fontId="27" fillId="37" borderId="0" xfId="39" applyNumberFormat="1" applyFont="1" applyFill="1" applyBorder="1" applyAlignment="1" applyProtection="1">
      <alignment horizontal="centerContinuous"/>
    </xf>
    <xf numFmtId="5" fontId="27" fillId="37" borderId="23" xfId="39" applyNumberFormat="1" applyFont="1" applyFill="1" applyBorder="1" applyAlignment="1" applyProtection="1">
      <alignment horizontal="centerContinuous"/>
    </xf>
    <xf numFmtId="0" fontId="2" fillId="37" borderId="14" xfId="39" applyFill="1" applyBorder="1" applyAlignment="1" applyProtection="1">
      <alignment horizontal="centerContinuous"/>
    </xf>
    <xf numFmtId="166" fontId="2" fillId="37" borderId="19" xfId="39" applyNumberFormat="1" applyFill="1" applyBorder="1" applyAlignment="1" applyProtection="1">
      <alignment horizontal="centerContinuous"/>
    </xf>
    <xf numFmtId="0" fontId="2" fillId="37" borderId="19" xfId="39" applyFill="1" applyBorder="1" applyAlignment="1" applyProtection="1">
      <alignment horizontal="centerContinuous"/>
    </xf>
    <xf numFmtId="5" fontId="2" fillId="37" borderId="19" xfId="39" applyNumberFormat="1" applyFill="1" applyBorder="1" applyAlignment="1" applyProtection="1">
      <alignment horizontal="centerContinuous"/>
    </xf>
    <xf numFmtId="5" fontId="2" fillId="37" borderId="34" xfId="39" applyNumberFormat="1" applyFill="1" applyBorder="1" applyAlignment="1" applyProtection="1">
      <alignment horizontal="centerContinuous"/>
    </xf>
    <xf numFmtId="0" fontId="2" fillId="0" borderId="0" xfId="39" applyFill="1" applyProtection="1"/>
    <xf numFmtId="0" fontId="2" fillId="0" borderId="0" xfId="39" applyFill="1" applyAlignment="1" applyProtection="1">
      <alignment horizontal="left"/>
    </xf>
    <xf numFmtId="5" fontId="2" fillId="0" borderId="0" xfId="39" applyNumberFormat="1" applyFill="1" applyProtection="1"/>
    <xf numFmtId="0" fontId="27" fillId="0" borderId="0" xfId="39" applyFont="1" applyProtection="1"/>
    <xf numFmtId="0" fontId="2" fillId="0" borderId="0" xfId="39" applyFont="1" applyProtection="1"/>
    <xf numFmtId="0" fontId="28" fillId="46" borderId="0" xfId="39" applyNumberFormat="1" applyFont="1" applyFill="1" applyProtection="1"/>
    <xf numFmtId="5" fontId="2" fillId="0" borderId="0" xfId="39" applyNumberFormat="1" applyFont="1" applyFill="1" applyProtection="1"/>
    <xf numFmtId="0" fontId="21" fillId="0" borderId="0" xfId="39" applyFont="1" applyProtection="1"/>
    <xf numFmtId="0" fontId="22" fillId="0" borderId="0" xfId="39" applyFont="1" applyProtection="1"/>
    <xf numFmtId="0" fontId="25" fillId="0" borderId="0" xfId="39" applyFont="1" applyProtection="1"/>
    <xf numFmtId="0" fontId="2" fillId="0" borderId="0" xfId="39" applyAlignment="1" applyProtection="1">
      <alignment wrapText="1"/>
    </xf>
    <xf numFmtId="0" fontId="2" fillId="0" borderId="0" xfId="39" applyFont="1" applyAlignment="1" applyProtection="1">
      <alignment wrapText="1"/>
    </xf>
    <xf numFmtId="0" fontId="2" fillId="0" borderId="0" xfId="39" applyFill="1" applyAlignment="1" applyProtection="1"/>
    <xf numFmtId="0" fontId="2" fillId="0" borderId="0" xfId="39" applyBorder="1" applyAlignment="1" applyProtection="1"/>
    <xf numFmtId="0" fontId="2" fillId="0" borderId="0" xfId="39" applyFont="1" applyAlignment="1" applyProtection="1"/>
    <xf numFmtId="0" fontId="2" fillId="0" borderId="0" xfId="39" applyAlignment="1" applyProtection="1"/>
    <xf numFmtId="0" fontId="2" fillId="0" borderId="0" xfId="39" applyFont="1" applyAlignment="1" applyProtection="1">
      <alignment horizontal="center"/>
    </xf>
    <xf numFmtId="0" fontId="27" fillId="0" borderId="0" xfId="39" applyFont="1" applyFill="1" applyProtection="1"/>
    <xf numFmtId="166" fontId="2" fillId="25" borderId="75" xfId="39" applyNumberFormat="1" applyFill="1" applyBorder="1" applyAlignment="1" applyProtection="1">
      <alignment horizontal="left"/>
      <protection locked="0"/>
    </xf>
    <xf numFmtId="0" fontId="2" fillId="25" borderId="75" xfId="39" applyFill="1" applyBorder="1" applyAlignment="1" applyProtection="1">
      <alignment horizontal="left"/>
      <protection locked="0"/>
    </xf>
    <xf numFmtId="5" fontId="2" fillId="25" borderId="58" xfId="39" applyNumberFormat="1" applyFill="1" applyBorder="1" applyProtection="1">
      <protection locked="0"/>
    </xf>
    <xf numFmtId="0" fontId="2" fillId="0" borderId="82" xfId="39" applyFill="1" applyBorder="1" applyProtection="1">
      <protection locked="0"/>
    </xf>
    <xf numFmtId="0" fontId="2" fillId="0" borderId="0" xfId="39" applyFill="1" applyBorder="1" applyProtection="1">
      <protection locked="0"/>
    </xf>
    <xf numFmtId="166" fontId="2" fillId="0" borderId="0" xfId="39" applyNumberFormat="1" applyFill="1" applyBorder="1" applyAlignment="1" applyProtection="1">
      <alignment horizontal="left"/>
      <protection locked="0"/>
    </xf>
    <xf numFmtId="0" fontId="2" fillId="0" borderId="0" xfId="39" applyFill="1" applyBorder="1" applyAlignment="1" applyProtection="1">
      <alignment horizontal="left"/>
      <protection locked="0"/>
    </xf>
    <xf numFmtId="5" fontId="27" fillId="0" borderId="0" xfId="39" applyNumberFormat="1" applyFont="1" applyFill="1" applyBorder="1" applyProtection="1">
      <protection locked="0"/>
    </xf>
    <xf numFmtId="0" fontId="2" fillId="0" borderId="19" xfId="39" applyFill="1" applyBorder="1" applyProtection="1">
      <protection locked="0"/>
    </xf>
    <xf numFmtId="166" fontId="2" fillId="0" borderId="19" xfId="39" applyNumberFormat="1" applyFill="1" applyBorder="1" applyAlignment="1" applyProtection="1">
      <alignment horizontal="left"/>
      <protection locked="0"/>
    </xf>
    <xf numFmtId="0" fontId="2" fillId="0" borderId="19" xfId="39" applyFill="1" applyBorder="1" applyAlignment="1" applyProtection="1">
      <alignment horizontal="left"/>
      <protection locked="0"/>
    </xf>
    <xf numFmtId="5" fontId="27" fillId="0" borderId="19" xfId="39" applyNumberFormat="1" applyFont="1" applyFill="1" applyBorder="1" applyAlignment="1" applyProtection="1">
      <alignment horizontal="right"/>
      <protection locked="0"/>
    </xf>
    <xf numFmtId="5" fontId="27" fillId="0" borderId="19" xfId="39" applyNumberFormat="1" applyFont="1" applyFill="1" applyBorder="1" applyProtection="1">
      <protection locked="0"/>
    </xf>
    <xf numFmtId="0" fontId="27" fillId="38" borderId="20" xfId="0" applyFont="1" applyFill="1" applyBorder="1" applyAlignment="1" applyProtection="1">
      <alignment horizontal="centerContinuous"/>
    </xf>
    <xf numFmtId="166" fontId="0" fillId="38" borderId="21" xfId="0" applyNumberFormat="1" applyFill="1" applyBorder="1" applyAlignment="1" applyProtection="1">
      <alignment horizontal="centerContinuous"/>
    </xf>
    <xf numFmtId="0" fontId="0" fillId="38" borderId="21" xfId="0" applyFill="1" applyBorder="1" applyAlignment="1" applyProtection="1">
      <alignment horizontal="centerContinuous"/>
    </xf>
    <xf numFmtId="5" fontId="27" fillId="38" borderId="22" xfId="0" applyNumberFormat="1" applyFont="1" applyFill="1" applyBorder="1" applyAlignment="1" applyProtection="1">
      <alignment horizontal="centerContinuous"/>
    </xf>
    <xf numFmtId="5" fontId="35" fillId="38" borderId="10" xfId="0" applyNumberFormat="1" applyFont="1" applyFill="1" applyBorder="1" applyAlignment="1" applyProtection="1">
      <alignment horizontal="centerContinuous"/>
    </xf>
    <xf numFmtId="166" fontId="55" fillId="38" borderId="0" xfId="0" applyNumberFormat="1" applyFont="1" applyFill="1" applyBorder="1" applyAlignment="1" applyProtection="1">
      <alignment horizontal="centerContinuous"/>
    </xf>
    <xf numFmtId="0" fontId="55" fillId="38" borderId="0" xfId="0" applyFont="1" applyFill="1" applyBorder="1" applyAlignment="1" applyProtection="1">
      <alignment horizontal="centerContinuous"/>
    </xf>
    <xf numFmtId="5" fontId="27" fillId="38" borderId="23" xfId="0" applyNumberFormat="1" applyFont="1" applyFill="1" applyBorder="1" applyAlignment="1" applyProtection="1">
      <alignment horizontal="centerContinuous"/>
    </xf>
    <xf numFmtId="0" fontId="0" fillId="38" borderId="14" xfId="0" applyFill="1" applyBorder="1" applyAlignment="1" applyProtection="1">
      <alignment horizontal="centerContinuous"/>
    </xf>
    <xf numFmtId="166" fontId="0" fillId="38" borderId="19" xfId="0" applyNumberFormat="1" applyFill="1" applyBorder="1" applyAlignment="1" applyProtection="1">
      <alignment horizontal="centerContinuous"/>
    </xf>
    <xf numFmtId="0" fontId="0" fillId="38" borderId="19" xfId="0" applyFill="1" applyBorder="1" applyAlignment="1" applyProtection="1">
      <alignment horizontal="centerContinuous"/>
    </xf>
    <xf numFmtId="5" fontId="0" fillId="38" borderId="34" xfId="0" applyNumberFormat="1" applyFill="1" applyBorder="1" applyAlignment="1" applyProtection="1">
      <alignment horizontal="centerContinuous"/>
    </xf>
    <xf numFmtId="0" fontId="28" fillId="46" borderId="0" xfId="39" applyFont="1" applyFill="1" applyProtection="1"/>
    <xf numFmtId="0" fontId="27" fillId="0" borderId="0" xfId="0" applyFont="1" applyFill="1" applyProtection="1"/>
    <xf numFmtId="0" fontId="27" fillId="0" borderId="12" xfId="0" applyFont="1" applyFill="1" applyBorder="1" applyProtection="1"/>
    <xf numFmtId="166" fontId="27" fillId="0" borderId="12" xfId="0" applyNumberFormat="1" applyFont="1" applyFill="1" applyBorder="1" applyAlignment="1" applyProtection="1">
      <alignment horizontal="left"/>
    </xf>
    <xf numFmtId="0" fontId="27" fillId="0" borderId="12" xfId="0" applyFont="1" applyFill="1" applyBorder="1" applyAlignment="1" applyProtection="1">
      <alignment horizontal="left"/>
    </xf>
    <xf numFmtId="5" fontId="27" fillId="0" borderId="12" xfId="0" applyNumberFormat="1" applyFont="1" applyFill="1" applyBorder="1" applyProtection="1"/>
    <xf numFmtId="0" fontId="27" fillId="0" borderId="11" xfId="0" applyFont="1" applyFill="1" applyBorder="1" applyProtection="1"/>
    <xf numFmtId="166" fontId="27" fillId="0" borderId="11" xfId="0" applyNumberFormat="1" applyFont="1" applyFill="1" applyBorder="1" applyAlignment="1" applyProtection="1">
      <alignment horizontal="left"/>
    </xf>
    <xf numFmtId="0" fontId="27" fillId="0" borderId="11" xfId="0" applyFont="1" applyFill="1" applyBorder="1" applyAlignment="1" applyProtection="1">
      <alignment horizontal="left"/>
    </xf>
    <xf numFmtId="0" fontId="2" fillId="0" borderId="11" xfId="0" applyFont="1" applyFill="1" applyBorder="1" applyAlignment="1" applyProtection="1">
      <alignment horizontal="left"/>
    </xf>
    <xf numFmtId="5" fontId="2" fillId="0" borderId="11" xfId="0" applyNumberFormat="1" applyFont="1" applyFill="1" applyBorder="1" applyProtection="1"/>
    <xf numFmtId="0" fontId="0" fillId="0" borderId="31" xfId="0" applyFill="1" applyBorder="1" applyProtection="1">
      <protection locked="0"/>
    </xf>
    <xf numFmtId="0" fontId="0" fillId="0" borderId="32" xfId="0" applyFill="1" applyBorder="1" applyProtection="1">
      <protection locked="0"/>
    </xf>
    <xf numFmtId="166" fontId="2" fillId="0" borderId="0" xfId="0" applyNumberFormat="1" applyFont="1" applyBorder="1" applyAlignment="1" applyProtection="1">
      <alignment horizontal="left"/>
    </xf>
    <xf numFmtId="6" fontId="2" fillId="0" borderId="0" xfId="0" applyNumberFormat="1" applyFont="1" applyBorder="1" applyProtection="1"/>
    <xf numFmtId="6" fontId="27" fillId="0" borderId="0" xfId="0" applyNumberFormat="1" applyFont="1" applyBorder="1" applyAlignment="1" applyProtection="1">
      <alignment horizontal="center"/>
    </xf>
    <xf numFmtId="0" fontId="87" fillId="0" borderId="0" xfId="0" applyFont="1" applyBorder="1" applyAlignment="1" applyProtection="1">
      <alignment horizontal="left"/>
    </xf>
    <xf numFmtId="166" fontId="68" fillId="32" borderId="31" xfId="0" applyNumberFormat="1" applyFont="1" applyFill="1" applyBorder="1" applyAlignment="1" applyProtection="1">
      <alignment horizontal="centerContinuous"/>
    </xf>
    <xf numFmtId="0" fontId="68" fillId="32" borderId="31" xfId="0" applyFont="1" applyFill="1" applyBorder="1" applyAlignment="1" applyProtection="1">
      <alignment horizontal="centerContinuous"/>
    </xf>
    <xf numFmtId="0" fontId="68" fillId="32" borderId="43" xfId="0" applyFont="1" applyFill="1" applyBorder="1" applyAlignment="1" applyProtection="1">
      <alignment horizontal="centerContinuous"/>
    </xf>
    <xf numFmtId="0" fontId="68" fillId="32" borderId="25" xfId="0" applyFont="1" applyFill="1" applyBorder="1" applyAlignment="1" applyProtection="1">
      <alignment horizontal="centerContinuous"/>
    </xf>
    <xf numFmtId="6" fontId="68" fillId="32" borderId="72" xfId="0" applyNumberFormat="1" applyFont="1" applyFill="1" applyBorder="1" applyAlignment="1" applyProtection="1">
      <alignment horizontal="centerContinuous"/>
    </xf>
    <xf numFmtId="6" fontId="68" fillId="32" borderId="25" xfId="0" applyNumberFormat="1" applyFont="1" applyFill="1" applyBorder="1" applyAlignment="1" applyProtection="1">
      <alignment horizontal="centerContinuous"/>
    </xf>
    <xf numFmtId="6" fontId="68" fillId="32" borderId="31" xfId="0" applyNumberFormat="1" applyFont="1" applyFill="1" applyBorder="1" applyAlignment="1" applyProtection="1">
      <alignment horizontal="centerContinuous"/>
    </xf>
    <xf numFmtId="0" fontId="69" fillId="32" borderId="31" xfId="0" applyFont="1" applyFill="1" applyBorder="1" applyAlignment="1" applyProtection="1">
      <alignment horizontal="centerContinuous"/>
    </xf>
    <xf numFmtId="166" fontId="27" fillId="0" borderId="12" xfId="0" applyNumberFormat="1" applyFont="1" applyBorder="1" applyAlignment="1" applyProtection="1">
      <alignment horizontal="center"/>
    </xf>
    <xf numFmtId="0" fontId="27" fillId="0" borderId="12" xfId="0" applyFont="1" applyBorder="1" applyAlignment="1" applyProtection="1">
      <alignment horizontal="center"/>
    </xf>
    <xf numFmtId="0" fontId="27" fillId="0" borderId="20" xfId="0" applyFont="1" applyBorder="1" applyAlignment="1" applyProtection="1">
      <alignment horizontal="center"/>
    </xf>
    <xf numFmtId="0" fontId="27" fillId="0" borderId="21" xfId="0" applyFont="1" applyBorder="1" applyAlignment="1" applyProtection="1">
      <alignment horizontal="center"/>
    </xf>
    <xf numFmtId="0" fontId="27" fillId="0" borderId="22" xfId="0" applyFont="1" applyBorder="1" applyAlignment="1" applyProtection="1">
      <alignment horizontal="center"/>
    </xf>
    <xf numFmtId="6" fontId="27" fillId="0" borderId="35" xfId="0" applyNumberFormat="1" applyFont="1" applyBorder="1" applyAlignment="1" applyProtection="1">
      <alignment horizontal="center"/>
    </xf>
    <xf numFmtId="6" fontId="27" fillId="0" borderId="22" xfId="0" applyNumberFormat="1" applyFont="1" applyBorder="1" applyAlignment="1" applyProtection="1">
      <alignment horizontal="center"/>
    </xf>
    <xf numFmtId="6" fontId="27" fillId="0" borderId="12" xfId="0" applyNumberFormat="1" applyFont="1" applyBorder="1" applyAlignment="1" applyProtection="1">
      <alignment horizontal="center"/>
    </xf>
    <xf numFmtId="0" fontId="27" fillId="0" borderId="12" xfId="0" applyFont="1" applyBorder="1" applyAlignment="1" applyProtection="1">
      <alignment horizontal="left"/>
    </xf>
    <xf numFmtId="166" fontId="27" fillId="0" borderId="13" xfId="0" applyNumberFormat="1" applyFont="1" applyBorder="1" applyAlignment="1" applyProtection="1">
      <alignment horizontal="center"/>
    </xf>
    <xf numFmtId="0" fontId="27" fillId="0" borderId="13" xfId="0" applyFont="1" applyBorder="1" applyAlignment="1" applyProtection="1">
      <alignment horizontal="center"/>
    </xf>
    <xf numFmtId="0" fontId="27" fillId="0" borderId="10" xfId="0" applyFont="1" applyBorder="1" applyAlignment="1" applyProtection="1">
      <alignment horizontal="center"/>
    </xf>
    <xf numFmtId="0" fontId="27" fillId="0" borderId="0" xfId="0" applyFont="1" applyBorder="1" applyAlignment="1" applyProtection="1">
      <alignment horizontal="center"/>
    </xf>
    <xf numFmtId="0" fontId="27" fillId="0" borderId="23" xfId="0" applyFont="1" applyBorder="1" applyAlignment="1" applyProtection="1">
      <alignment horizontal="center"/>
    </xf>
    <xf numFmtId="6" fontId="27" fillId="0" borderId="36" xfId="0" applyNumberFormat="1" applyFont="1" applyBorder="1" applyAlignment="1" applyProtection="1">
      <alignment horizontal="center"/>
    </xf>
    <xf numFmtId="6" fontId="27" fillId="0" borderId="23" xfId="0" applyNumberFormat="1" applyFont="1" applyBorder="1" applyAlignment="1" applyProtection="1">
      <alignment horizontal="center"/>
    </xf>
    <xf numFmtId="6" fontId="27" fillId="0" borderId="13" xfId="0" applyNumberFormat="1" applyFont="1" applyBorder="1" applyAlignment="1" applyProtection="1">
      <alignment horizontal="center"/>
    </xf>
    <xf numFmtId="166" fontId="27" fillId="0" borderId="29" xfId="0" applyNumberFormat="1" applyFont="1" applyBorder="1" applyAlignment="1" applyProtection="1">
      <alignment horizontal="center"/>
    </xf>
    <xf numFmtId="0" fontId="27" fillId="0" borderId="29" xfId="0" applyFont="1" applyBorder="1" applyAlignment="1" applyProtection="1">
      <alignment horizontal="center"/>
    </xf>
    <xf numFmtId="0" fontId="27" fillId="0" borderId="14" xfId="0" applyFont="1" applyBorder="1" applyAlignment="1" applyProtection="1">
      <alignment horizontal="center"/>
    </xf>
    <xf numFmtId="0" fontId="27" fillId="0" borderId="19" xfId="0" applyFont="1" applyBorder="1" applyAlignment="1" applyProtection="1">
      <alignment horizontal="center"/>
    </xf>
    <xf numFmtId="0" fontId="27" fillId="0" borderId="34" xfId="0" applyFont="1" applyBorder="1" applyAlignment="1" applyProtection="1">
      <alignment horizontal="center"/>
    </xf>
    <xf numFmtId="6" fontId="27" fillId="0" borderId="39" xfId="0" applyNumberFormat="1" applyFont="1" applyBorder="1" applyAlignment="1" applyProtection="1">
      <alignment horizontal="center"/>
    </xf>
    <xf numFmtId="6" fontId="27" fillId="0" borderId="34" xfId="0" applyNumberFormat="1" applyFont="1" applyBorder="1" applyAlignment="1" applyProtection="1">
      <alignment horizontal="center"/>
    </xf>
    <xf numFmtId="6" fontId="27" fillId="0" borderId="29" xfId="0" applyNumberFormat="1" applyFont="1" applyBorder="1" applyAlignment="1" applyProtection="1">
      <alignment horizontal="center"/>
    </xf>
    <xf numFmtId="166" fontId="27" fillId="0" borderId="31" xfId="0" applyNumberFormat="1" applyFont="1" applyBorder="1" applyAlignment="1" applyProtection="1">
      <alignment horizontal="left"/>
      <protection locked="0"/>
    </xf>
    <xf numFmtId="0" fontId="2" fillId="0" borderId="31" xfId="0" applyFont="1" applyBorder="1" applyProtection="1">
      <protection locked="0"/>
    </xf>
    <xf numFmtId="0" fontId="2" fillId="46" borderId="31" xfId="39" applyFill="1" applyBorder="1" applyAlignment="1" applyProtection="1">
      <protection locked="0"/>
    </xf>
    <xf numFmtId="0" fontId="86" fillId="0" borderId="0" xfId="39" applyFont="1" applyFill="1" applyBorder="1" applyAlignment="1" applyProtection="1">
      <protection locked="0"/>
    </xf>
    <xf numFmtId="0" fontId="28" fillId="0" borderId="0" xfId="0" applyFont="1" applyFill="1" applyBorder="1" applyAlignment="1" applyProtection="1">
      <alignment horizontal="left"/>
      <protection locked="0"/>
    </xf>
    <xf numFmtId="0" fontId="33" fillId="40" borderId="45" xfId="0" applyFont="1" applyFill="1" applyBorder="1" applyProtection="1">
      <protection locked="0"/>
    </xf>
    <xf numFmtId="0" fontId="33" fillId="40" borderId="44" xfId="0" applyFont="1" applyFill="1" applyBorder="1" applyProtection="1">
      <protection locked="0"/>
    </xf>
    <xf numFmtId="0" fontId="33" fillId="40" borderId="15" xfId="0" applyFont="1" applyFill="1" applyBorder="1" applyProtection="1">
      <protection locked="0"/>
    </xf>
    <xf numFmtId="0" fontId="34" fillId="40" borderId="60" xfId="0" applyFont="1" applyFill="1" applyBorder="1" applyAlignment="1" applyProtection="1">
      <alignment horizontal="centerContinuous"/>
      <protection locked="0"/>
    </xf>
    <xf numFmtId="0" fontId="34" fillId="40" borderId="0" xfId="0" applyFont="1" applyFill="1" applyBorder="1" applyAlignment="1" applyProtection="1">
      <alignment horizontal="centerContinuous"/>
      <protection locked="0"/>
    </xf>
    <xf numFmtId="0" fontId="34" fillId="40" borderId="61" xfId="0" applyFont="1" applyFill="1" applyBorder="1" applyAlignment="1" applyProtection="1">
      <alignment horizontal="centerContinuous"/>
      <protection locked="0"/>
    </xf>
    <xf numFmtId="0" fontId="34" fillId="40" borderId="46" xfId="0" applyFont="1" applyFill="1" applyBorder="1" applyAlignment="1" applyProtection="1">
      <alignment horizontal="centerContinuous"/>
      <protection locked="0"/>
    </xf>
    <xf numFmtId="0" fontId="34" fillId="40" borderId="37" xfId="0" applyFont="1" applyFill="1" applyBorder="1" applyAlignment="1" applyProtection="1">
      <alignment horizontal="centerContinuous"/>
      <protection locked="0"/>
    </xf>
    <xf numFmtId="0" fontId="34" fillId="40" borderId="16" xfId="0" applyFont="1" applyFill="1" applyBorder="1" applyAlignment="1" applyProtection="1">
      <alignment horizontal="centerContinuous"/>
      <protection locked="0"/>
    </xf>
    <xf numFmtId="0" fontId="42" fillId="0" borderId="0" xfId="0" applyFont="1" applyBorder="1" applyProtection="1">
      <protection locked="0"/>
    </xf>
    <xf numFmtId="0" fontId="42" fillId="0" borderId="0" xfId="0" applyFont="1" applyProtection="1">
      <protection locked="0"/>
    </xf>
    <xf numFmtId="0" fontId="33" fillId="0" borderId="0" xfId="0" applyFont="1" applyFill="1" applyBorder="1" applyProtection="1"/>
    <xf numFmtId="0" fontId="2" fillId="0" borderId="0" xfId="0" applyFont="1" applyFill="1" applyBorder="1" applyProtection="1"/>
    <xf numFmtId="0" fontId="2" fillId="0" borderId="0" xfId="0" applyFont="1" applyFill="1" applyBorder="1" applyAlignment="1" applyProtection="1">
      <alignment horizontal="centerContinuous"/>
    </xf>
    <xf numFmtId="0" fontId="33" fillId="0" borderId="0" xfId="0" applyFont="1" applyFill="1" applyBorder="1" applyAlignment="1" applyProtection="1">
      <alignment horizontal="centerContinuous"/>
    </xf>
    <xf numFmtId="0" fontId="81" fillId="0" borderId="0" xfId="0" applyFont="1" applyFill="1" applyBorder="1" applyProtection="1"/>
    <xf numFmtId="0" fontId="27" fillId="0" borderId="0" xfId="0" applyFont="1" applyBorder="1" applyProtection="1"/>
    <xf numFmtId="5" fontId="27" fillId="0" borderId="0" xfId="0" applyNumberFormat="1" applyFont="1" applyBorder="1" applyProtection="1"/>
    <xf numFmtId="0" fontId="42" fillId="0" borderId="0" xfId="0" applyFont="1" applyFill="1" applyBorder="1" applyProtection="1"/>
    <xf numFmtId="0" fontId="2" fillId="0" borderId="0" xfId="0" applyFont="1" applyBorder="1" applyAlignment="1" applyProtection="1">
      <alignment horizontal="center"/>
    </xf>
    <xf numFmtId="0" fontId="29" fillId="0" borderId="0" xfId="0" applyFont="1" applyBorder="1" applyAlignment="1" applyProtection="1">
      <alignment horizontal="center"/>
    </xf>
    <xf numFmtId="5" fontId="2" fillId="0" borderId="0" xfId="0" applyNumberFormat="1" applyFont="1" applyBorder="1" applyProtection="1"/>
    <xf numFmtId="0" fontId="2" fillId="0" borderId="0" xfId="0" applyFont="1" applyFill="1" applyBorder="1" applyAlignment="1" applyProtection="1">
      <alignment horizontal="center"/>
    </xf>
    <xf numFmtId="0" fontId="86" fillId="0" borderId="0" xfId="0" applyFont="1" applyFill="1" applyBorder="1" applyAlignment="1" applyProtection="1">
      <alignment horizontal="center"/>
    </xf>
    <xf numFmtId="5" fontId="86" fillId="0" borderId="0" xfId="0" applyNumberFormat="1" applyFont="1" applyBorder="1" applyProtection="1"/>
    <xf numFmtId="0" fontId="29" fillId="0" borderId="0" xfId="0" applyFont="1" applyFill="1" applyBorder="1" applyAlignment="1" applyProtection="1">
      <alignment horizontal="center"/>
    </xf>
    <xf numFmtId="0" fontId="2" fillId="0" borderId="0" xfId="0" applyFont="1" applyBorder="1" applyAlignment="1" applyProtection="1">
      <alignment horizontal="right"/>
    </xf>
    <xf numFmtId="0" fontId="28" fillId="0" borderId="0" xfId="0" applyFont="1" applyBorder="1" applyProtection="1"/>
    <xf numFmtId="0" fontId="28" fillId="0" borderId="0" xfId="0" applyFont="1" applyBorder="1" applyAlignment="1" applyProtection="1">
      <alignment horizontal="right"/>
    </xf>
    <xf numFmtId="5" fontId="28" fillId="0" borderId="0" xfId="0" applyNumberFormat="1" applyFont="1" applyBorder="1" applyProtection="1"/>
    <xf numFmtId="0" fontId="42" fillId="0" borderId="0" xfId="0" applyFont="1" applyBorder="1" applyProtection="1"/>
    <xf numFmtId="0" fontId="43" fillId="0" borderId="0" xfId="0" applyFont="1" applyBorder="1" applyAlignment="1" applyProtection="1">
      <alignment horizontal="right"/>
    </xf>
    <xf numFmtId="5" fontId="42" fillId="0" borderId="0" xfId="0" applyNumberFormat="1" applyFont="1" applyBorder="1" applyProtection="1"/>
    <xf numFmtId="5" fontId="101" fillId="0" borderId="0" xfId="0" applyNumberFormat="1" applyFont="1" applyBorder="1" applyProtection="1"/>
    <xf numFmtId="0" fontId="0" fillId="0" borderId="23" xfId="0" applyBorder="1" applyAlignment="1" applyProtection="1">
      <alignment wrapText="1"/>
    </xf>
    <xf numFmtId="0" fontId="0" fillId="0" borderId="10" xfId="0" applyBorder="1" applyAlignment="1" applyProtection="1">
      <alignment wrapText="1"/>
    </xf>
    <xf numFmtId="0" fontId="2" fillId="0" borderId="23" xfId="0" applyFont="1" applyBorder="1" applyAlignment="1" applyProtection="1">
      <alignment wrapText="1"/>
    </xf>
    <xf numFmtId="0" fontId="0" fillId="0" borderId="23" xfId="0" applyBorder="1" applyAlignment="1" applyProtection="1">
      <alignment horizontal="left" wrapText="1"/>
    </xf>
    <xf numFmtId="0" fontId="38" fillId="0" borderId="0" xfId="0" applyFont="1" applyProtection="1">
      <protection locked="0"/>
    </xf>
    <xf numFmtId="6" fontId="2" fillId="0" borderId="91" xfId="0" applyNumberFormat="1" applyFont="1" applyBorder="1" applyProtection="1">
      <protection locked="0"/>
    </xf>
    <xf numFmtId="6" fontId="2" fillId="0" borderId="40" xfId="0" applyNumberFormat="1" applyFont="1" applyBorder="1" applyProtection="1">
      <protection locked="0"/>
    </xf>
    <xf numFmtId="0" fontId="2" fillId="0" borderId="0" xfId="0" applyFont="1" applyBorder="1" applyAlignment="1" applyProtection="1">
      <alignment horizontal="center"/>
      <protection locked="0"/>
    </xf>
    <xf numFmtId="166" fontId="28" fillId="0" borderId="0" xfId="0" applyNumberFormat="1" applyFont="1" applyBorder="1" applyAlignment="1" applyProtection="1">
      <alignment horizontal="left"/>
    </xf>
    <xf numFmtId="6" fontId="2" fillId="0" borderId="56" xfId="0" applyNumberFormat="1" applyFont="1" applyBorder="1" applyProtection="1"/>
    <xf numFmtId="6" fontId="2" fillId="0" borderId="57" xfId="0" applyNumberFormat="1" applyFont="1" applyBorder="1" applyProtection="1"/>
    <xf numFmtId="6" fontId="2" fillId="0" borderId="58" xfId="0" applyNumberFormat="1" applyFont="1" applyBorder="1" applyProtection="1"/>
    <xf numFmtId="0" fontId="2" fillId="0" borderId="45" xfId="0" applyFont="1" applyBorder="1" applyProtection="1"/>
    <xf numFmtId="166" fontId="2" fillId="0" borderId="0" xfId="0" applyNumberFormat="1" applyFont="1" applyAlignment="1" applyProtection="1">
      <alignment horizontal="left"/>
      <protection locked="0"/>
    </xf>
    <xf numFmtId="6" fontId="2" fillId="0" borderId="0" xfId="0" applyNumberFormat="1" applyFont="1" applyProtection="1">
      <protection locked="0"/>
    </xf>
    <xf numFmtId="17" fontId="98" fillId="0" borderId="0" xfId="0" applyNumberFormat="1" applyFont="1"/>
    <xf numFmtId="0" fontId="89" fillId="0" borderId="0" xfId="0" applyFont="1" applyFill="1" applyAlignment="1">
      <alignment wrapText="1"/>
    </xf>
    <xf numFmtId="0" fontId="94" fillId="46" borderId="0" xfId="0" applyFont="1" applyFill="1" applyBorder="1"/>
    <xf numFmtId="6" fontId="94" fillId="46" borderId="0" xfId="0" applyNumberFormat="1" applyFont="1" applyFill="1" applyBorder="1"/>
    <xf numFmtId="176" fontId="94" fillId="0" borderId="0" xfId="28" applyNumberFormat="1" applyFont="1" applyFill="1" applyAlignment="1">
      <alignment horizontal="center"/>
    </xf>
    <xf numFmtId="0" fontId="94" fillId="0" borderId="0" xfId="0" applyFont="1" applyFill="1" applyAlignment="1">
      <alignment horizontal="center"/>
    </xf>
    <xf numFmtId="0" fontId="94" fillId="0" borderId="0" xfId="0" applyFont="1" applyFill="1" applyAlignment="1">
      <alignment horizontal="right"/>
    </xf>
    <xf numFmtId="0" fontId="55" fillId="0" borderId="23" xfId="0" applyFont="1" applyBorder="1" applyAlignment="1" applyProtection="1">
      <alignment wrapText="1"/>
    </xf>
    <xf numFmtId="0" fontId="87" fillId="0" borderId="0" xfId="0" applyFont="1" applyFill="1" applyAlignment="1" applyProtection="1">
      <alignment horizontal="left" wrapText="1"/>
    </xf>
    <xf numFmtId="0" fontId="79" fillId="46" borderId="23" xfId="0" applyFont="1" applyFill="1" applyBorder="1" applyAlignment="1" applyProtection="1">
      <alignment horizontal="center"/>
      <protection locked="0"/>
    </xf>
    <xf numFmtId="0" fontId="27" fillId="46" borderId="53" xfId="0" applyFont="1" applyFill="1" applyBorder="1" applyAlignment="1" applyProtection="1">
      <alignment horizontal="center"/>
      <protection locked="0"/>
    </xf>
    <xf numFmtId="5" fontId="0" fillId="36" borderId="20" xfId="0" applyNumberFormat="1" applyFill="1" applyBorder="1" applyAlignment="1" applyProtection="1">
      <alignment horizontal="centerContinuous"/>
    </xf>
    <xf numFmtId="5" fontId="0" fillId="36" borderId="21" xfId="0" applyNumberFormat="1" applyFill="1" applyBorder="1" applyAlignment="1" applyProtection="1">
      <alignment horizontal="centerContinuous"/>
    </xf>
    <xf numFmtId="6" fontId="0" fillId="36" borderId="21" xfId="0" applyNumberFormat="1" applyFill="1" applyBorder="1" applyAlignment="1" applyProtection="1">
      <alignment horizontal="centerContinuous"/>
    </xf>
    <xf numFmtId="0" fontId="0" fillId="36" borderId="21" xfId="0" applyFill="1" applyBorder="1" applyAlignment="1" applyProtection="1">
      <alignment horizontal="centerContinuous"/>
    </xf>
    <xf numFmtId="5" fontId="29" fillId="36" borderId="21" xfId="0" applyNumberFormat="1" applyFont="1" applyFill="1" applyBorder="1" applyAlignment="1" applyProtection="1">
      <alignment horizontal="centerContinuous"/>
    </xf>
    <xf numFmtId="0" fontId="0" fillId="36" borderId="22" xfId="0" applyFill="1" applyBorder="1" applyAlignment="1" applyProtection="1">
      <alignment horizontal="centerContinuous"/>
    </xf>
    <xf numFmtId="0" fontId="35" fillId="36" borderId="10" xfId="0" applyFont="1" applyFill="1" applyBorder="1" applyAlignment="1" applyProtection="1">
      <alignment horizontal="centerContinuous"/>
    </xf>
    <xf numFmtId="5" fontId="0" fillId="36" borderId="0" xfId="0" applyNumberFormat="1" applyFill="1" applyBorder="1" applyAlignment="1" applyProtection="1">
      <alignment horizontal="centerContinuous"/>
    </xf>
    <xf numFmtId="6" fontId="0" fillId="36" borderId="0" xfId="0" applyNumberFormat="1" applyFill="1" applyBorder="1" applyAlignment="1" applyProtection="1">
      <alignment horizontal="centerContinuous"/>
    </xf>
    <xf numFmtId="0" fontId="0" fillId="36" borderId="0" xfId="0" applyFill="1" applyBorder="1" applyAlignment="1" applyProtection="1">
      <alignment horizontal="centerContinuous"/>
    </xf>
    <xf numFmtId="5" fontId="29" fillId="36" borderId="0" xfId="0" applyNumberFormat="1" applyFont="1" applyFill="1" applyBorder="1" applyAlignment="1" applyProtection="1">
      <alignment horizontal="centerContinuous"/>
    </xf>
    <xf numFmtId="0" fontId="0" fillId="36" borderId="23" xfId="0" applyFill="1" applyBorder="1" applyAlignment="1" applyProtection="1">
      <alignment horizontal="centerContinuous"/>
    </xf>
    <xf numFmtId="0" fontId="35" fillId="36" borderId="14" xfId="0" applyFont="1" applyFill="1" applyBorder="1" applyAlignment="1" applyProtection="1">
      <alignment horizontal="centerContinuous"/>
    </xf>
    <xf numFmtId="5" fontId="0" fillId="36" borderId="19" xfId="0" applyNumberFormat="1" applyFill="1" applyBorder="1" applyAlignment="1" applyProtection="1">
      <alignment horizontal="centerContinuous"/>
    </xf>
    <xf numFmtId="6" fontId="0" fillId="36" borderId="19" xfId="0" applyNumberFormat="1" applyFill="1" applyBorder="1" applyAlignment="1" applyProtection="1">
      <alignment horizontal="centerContinuous"/>
    </xf>
    <xf numFmtId="0" fontId="0" fillId="36" borderId="19" xfId="0" applyFill="1" applyBorder="1" applyAlignment="1" applyProtection="1">
      <alignment horizontal="centerContinuous"/>
    </xf>
    <xf numFmtId="5" fontId="29" fillId="36" borderId="19" xfId="0" applyNumberFormat="1" applyFont="1" applyFill="1" applyBorder="1" applyAlignment="1" applyProtection="1">
      <alignment horizontal="centerContinuous"/>
    </xf>
    <xf numFmtId="0" fontId="0" fillId="36" borderId="34" xfId="0" applyFill="1" applyBorder="1" applyAlignment="1" applyProtection="1">
      <alignment horizontal="centerContinuous"/>
    </xf>
    <xf numFmtId="0" fontId="35" fillId="0" borderId="0" xfId="0" applyFont="1" applyFill="1" applyBorder="1" applyAlignment="1" applyProtection="1">
      <alignment horizontal="centerContinuous"/>
    </xf>
    <xf numFmtId="5" fontId="0" fillId="0" borderId="0" xfId="0" applyNumberFormat="1" applyFill="1" applyBorder="1" applyAlignment="1" applyProtection="1">
      <alignment horizontal="centerContinuous"/>
    </xf>
    <xf numFmtId="6" fontId="0" fillId="0" borderId="0" xfId="0" applyNumberFormat="1" applyFill="1" applyBorder="1" applyAlignment="1" applyProtection="1">
      <alignment horizontal="centerContinuous"/>
    </xf>
    <xf numFmtId="0" fontId="0" fillId="0" borderId="0" xfId="0" applyFill="1" applyBorder="1" applyAlignment="1" applyProtection="1">
      <alignment horizontal="centerContinuous"/>
    </xf>
    <xf numFmtId="5" fontId="29" fillId="0" borderId="0" xfId="0" applyNumberFormat="1" applyFont="1" applyFill="1" applyBorder="1" applyAlignment="1" applyProtection="1">
      <alignment horizontal="centerContinuous"/>
    </xf>
    <xf numFmtId="0" fontId="82" fillId="0" borderId="0" xfId="0" applyFont="1" applyFill="1" applyBorder="1" applyAlignment="1" applyProtection="1">
      <alignment horizontal="centerContinuous"/>
    </xf>
    <xf numFmtId="0" fontId="83" fillId="0" borderId="0" xfId="0" applyFont="1" applyFill="1" applyBorder="1" applyAlignment="1" applyProtection="1">
      <alignment horizontal="centerContinuous"/>
    </xf>
    <xf numFmtId="0" fontId="83" fillId="0" borderId="0" xfId="0" applyFont="1" applyBorder="1" applyProtection="1"/>
    <xf numFmtId="0" fontId="77" fillId="32" borderId="24" xfId="0" applyFont="1" applyFill="1" applyBorder="1" applyAlignment="1" applyProtection="1">
      <alignment horizontal="centerContinuous"/>
    </xf>
    <xf numFmtId="166" fontId="77" fillId="32" borderId="43" xfId="0" applyNumberFormat="1" applyFont="1" applyFill="1" applyBorder="1" applyAlignment="1" applyProtection="1">
      <alignment horizontal="centerContinuous"/>
    </xf>
    <xf numFmtId="0" fontId="77" fillId="32" borderId="43" xfId="0" applyFont="1" applyFill="1" applyBorder="1" applyAlignment="1" applyProtection="1">
      <alignment horizontal="centerContinuous"/>
    </xf>
    <xf numFmtId="5" fontId="77" fillId="32" borderId="25" xfId="0" applyNumberFormat="1" applyFont="1" applyFill="1" applyBorder="1" applyAlignment="1" applyProtection="1">
      <alignment horizontal="centerContinuous"/>
    </xf>
    <xf numFmtId="0" fontId="62" fillId="0" borderId="0" xfId="0" applyFont="1" applyBorder="1" applyAlignment="1" applyProtection="1">
      <alignment horizontal="right"/>
    </xf>
    <xf numFmtId="0" fontId="62" fillId="0" borderId="0" xfId="0" applyFont="1" applyProtection="1"/>
    <xf numFmtId="0" fontId="62" fillId="0" borderId="0" xfId="0" applyFont="1" applyFill="1" applyBorder="1" applyProtection="1"/>
    <xf numFmtId="0" fontId="62" fillId="0" borderId="20" xfId="0" applyFont="1" applyBorder="1" applyProtection="1"/>
    <xf numFmtId="0" fontId="62" fillId="0" borderId="21" xfId="0" applyFont="1" applyBorder="1" applyProtection="1"/>
    <xf numFmtId="0" fontId="62" fillId="0" borderId="21" xfId="0" applyFont="1" applyFill="1" applyBorder="1" applyProtection="1"/>
    <xf numFmtId="0" fontId="62" fillId="0" borderId="22" xfId="0" applyFont="1" applyBorder="1" applyProtection="1"/>
    <xf numFmtId="0" fontId="62" fillId="0" borderId="10" xfId="0" applyFont="1" applyBorder="1" applyProtection="1"/>
    <xf numFmtId="0" fontId="62" fillId="0" borderId="0" xfId="0" applyFont="1" applyBorder="1" applyProtection="1"/>
    <xf numFmtId="0" fontId="62" fillId="0" borderId="23" xfId="0" applyFont="1" applyBorder="1" applyProtection="1"/>
    <xf numFmtId="0" fontId="62" fillId="0" borderId="14" xfId="0" applyFont="1" applyBorder="1" applyAlignment="1" applyProtection="1">
      <alignment wrapText="1"/>
    </xf>
    <xf numFmtId="0" fontId="62" fillId="0" borderId="19" xfId="0" applyFont="1" applyBorder="1" applyAlignment="1" applyProtection="1">
      <alignment wrapText="1"/>
    </xf>
    <xf numFmtId="0" fontId="62" fillId="0" borderId="34" xfId="0" applyFont="1" applyBorder="1" applyAlignment="1" applyProtection="1">
      <alignment wrapText="1"/>
    </xf>
    <xf numFmtId="0" fontId="62" fillId="0" borderId="0" xfId="0" applyFont="1" applyAlignment="1" applyProtection="1">
      <alignment wrapText="1"/>
    </xf>
    <xf numFmtId="0" fontId="65" fillId="0" borderId="0" xfId="0" applyFont="1" applyFill="1" applyProtection="1"/>
    <xf numFmtId="166" fontId="62" fillId="0" borderId="0" xfId="0" applyNumberFormat="1" applyFont="1" applyAlignment="1" applyProtection="1">
      <alignment horizontal="left"/>
    </xf>
    <xf numFmtId="0" fontId="62" fillId="0" borderId="0" xfId="0" applyFont="1" applyAlignment="1" applyProtection="1">
      <alignment horizontal="right"/>
    </xf>
    <xf numFmtId="5" fontId="62" fillId="0" borderId="0" xfId="0" applyNumberFormat="1" applyFont="1" applyProtection="1"/>
    <xf numFmtId="0" fontId="62" fillId="0" borderId="0" xfId="0" applyFont="1" applyFill="1" applyProtection="1"/>
    <xf numFmtId="0" fontId="66" fillId="0" borderId="0" xfId="0" applyFont="1" applyFill="1" applyBorder="1" applyProtection="1"/>
    <xf numFmtId="166" fontId="62" fillId="0" borderId="0" xfId="0" applyNumberFormat="1" applyFont="1" applyBorder="1" applyAlignment="1" applyProtection="1">
      <alignment horizontal="left"/>
    </xf>
    <xf numFmtId="5" fontId="62" fillId="0" borderId="0" xfId="0" applyNumberFormat="1" applyFont="1" applyBorder="1" applyProtection="1"/>
    <xf numFmtId="0" fontId="65" fillId="0" borderId="0" xfId="0" applyFont="1" applyBorder="1" applyAlignment="1" applyProtection="1">
      <alignment horizontal="right"/>
    </xf>
    <xf numFmtId="0" fontId="65" fillId="0" borderId="0" xfId="0" applyFont="1" applyAlignment="1" applyProtection="1">
      <alignment horizontal="right"/>
    </xf>
    <xf numFmtId="0" fontId="65" fillId="0" borderId="0" xfId="0" applyFont="1" applyFill="1" applyBorder="1" applyAlignment="1" applyProtection="1">
      <alignment horizontal="right"/>
    </xf>
    <xf numFmtId="0" fontId="78" fillId="0" borderId="0" xfId="0" applyFont="1" applyFill="1" applyAlignment="1" applyProtection="1">
      <alignment vertical="top"/>
    </xf>
    <xf numFmtId="166" fontId="2" fillId="0" borderId="0" xfId="0" applyNumberFormat="1" applyFont="1" applyAlignment="1" applyProtection="1">
      <alignment horizontal="left"/>
    </xf>
    <xf numFmtId="0" fontId="27" fillId="0" borderId="0" xfId="0" applyFont="1" applyAlignment="1" applyProtection="1">
      <alignment horizontal="right"/>
    </xf>
    <xf numFmtId="5" fontId="2" fillId="0" borderId="0" xfId="0" applyNumberFormat="1" applyFont="1" applyProtection="1"/>
    <xf numFmtId="0" fontId="27" fillId="0" borderId="0" xfId="0" applyFont="1" applyBorder="1" applyAlignment="1" applyProtection="1">
      <alignment horizontal="right"/>
    </xf>
    <xf numFmtId="0" fontId="2" fillId="24" borderId="20" xfId="0" applyFont="1" applyFill="1" applyBorder="1" applyProtection="1"/>
    <xf numFmtId="166" fontId="2" fillId="24" borderId="21" xfId="0" applyNumberFormat="1" applyFont="1" applyFill="1" applyBorder="1" applyAlignment="1" applyProtection="1">
      <alignment horizontal="left"/>
    </xf>
    <xf numFmtId="0" fontId="2" fillId="24" borderId="21" xfId="0" applyFont="1" applyFill="1" applyBorder="1" applyProtection="1"/>
    <xf numFmtId="0" fontId="27" fillId="24" borderId="21" xfId="0" applyFont="1" applyFill="1" applyBorder="1" applyAlignment="1" applyProtection="1">
      <alignment horizontal="right"/>
    </xf>
    <xf numFmtId="5" fontId="2" fillId="24" borderId="22" xfId="0" applyNumberFormat="1" applyFont="1" applyFill="1" applyBorder="1" applyProtection="1"/>
    <xf numFmtId="0" fontId="27" fillId="24" borderId="10" xfId="0" applyFont="1" applyFill="1" applyBorder="1" applyAlignment="1" applyProtection="1">
      <alignment horizontal="centerContinuous" vertical="center"/>
    </xf>
    <xf numFmtId="0" fontId="27" fillId="24" borderId="0" xfId="0" applyFont="1" applyFill="1" applyBorder="1" applyAlignment="1" applyProtection="1">
      <alignment horizontal="centerContinuous" vertical="center"/>
    </xf>
    <xf numFmtId="0" fontId="0" fillId="24" borderId="0" xfId="0" applyFill="1" applyBorder="1" applyAlignment="1" applyProtection="1">
      <alignment horizontal="centerContinuous" vertical="center"/>
    </xf>
    <xf numFmtId="0" fontId="0" fillId="24" borderId="23" xfId="0" applyFill="1" applyBorder="1" applyAlignment="1" applyProtection="1">
      <alignment horizontal="centerContinuous" vertical="center"/>
    </xf>
    <xf numFmtId="0" fontId="78" fillId="24" borderId="10" xfId="0" applyFont="1" applyFill="1" applyBorder="1" applyAlignment="1" applyProtection="1">
      <alignment horizontal="centerContinuous" vertical="center"/>
    </xf>
    <xf numFmtId="0" fontId="27" fillId="24" borderId="14" xfId="0" applyFont="1" applyFill="1" applyBorder="1" applyAlignment="1" applyProtection="1">
      <alignment horizontal="centerContinuous" vertical="center"/>
    </xf>
    <xf numFmtId="0" fontId="27" fillId="24" borderId="19" xfId="0" applyFont="1" applyFill="1" applyBorder="1" applyAlignment="1" applyProtection="1">
      <alignment horizontal="centerContinuous" vertical="center"/>
    </xf>
    <xf numFmtId="0" fontId="0" fillId="24" borderId="19" xfId="0" applyFill="1" applyBorder="1" applyAlignment="1" applyProtection="1">
      <alignment horizontal="centerContinuous" vertical="center"/>
    </xf>
    <xf numFmtId="0" fontId="0" fillId="24" borderId="34" xfId="0" applyFill="1" applyBorder="1" applyAlignment="1" applyProtection="1">
      <alignment horizontal="centerContinuous" vertical="center"/>
    </xf>
    <xf numFmtId="0" fontId="27" fillId="0" borderId="0" xfId="0" applyFont="1" applyFill="1" applyBorder="1" applyAlignment="1" applyProtection="1">
      <alignment horizontal="centerContinuous"/>
    </xf>
    <xf numFmtId="0" fontId="0" fillId="0" borderId="23" xfId="0" applyFill="1" applyBorder="1" applyProtection="1"/>
    <xf numFmtId="0" fontId="27" fillId="0" borderId="10" xfId="0" applyFont="1" applyBorder="1" applyProtection="1"/>
    <xf numFmtId="0" fontId="0" fillId="0" borderId="22" xfId="0" applyBorder="1" applyProtection="1"/>
    <xf numFmtId="166" fontId="79" fillId="0" borderId="23" xfId="0" applyNumberFormat="1" applyFont="1" applyBorder="1" applyAlignment="1" applyProtection="1">
      <alignment horizontal="center"/>
    </xf>
    <xf numFmtId="15" fontId="79" fillId="0" borderId="23" xfId="0" applyNumberFormat="1" applyFont="1" applyBorder="1" applyAlignment="1" applyProtection="1">
      <alignment horizontal="center"/>
    </xf>
    <xf numFmtId="0" fontId="0" fillId="0" borderId="23" xfId="0" applyFill="1" applyBorder="1" applyAlignment="1" applyProtection="1">
      <alignment horizontal="center"/>
    </xf>
    <xf numFmtId="166" fontId="0" fillId="0" borderId="0" xfId="0" applyNumberFormat="1" applyBorder="1" applyProtection="1"/>
    <xf numFmtId="0" fontId="27" fillId="0" borderId="24" xfId="0" applyFont="1" applyFill="1" applyBorder="1" applyAlignment="1" applyProtection="1">
      <alignment horizontal="center"/>
    </xf>
    <xf numFmtId="0" fontId="27" fillId="0" borderId="43" xfId="0" applyFont="1" applyFill="1" applyBorder="1" applyAlignment="1" applyProtection="1">
      <alignment horizontal="center"/>
    </xf>
    <xf numFmtId="0" fontId="27" fillId="0" borderId="25" xfId="0" applyFont="1" applyFill="1" applyBorder="1" applyAlignment="1" applyProtection="1">
      <alignment horizontal="center"/>
    </xf>
    <xf numFmtId="0" fontId="27" fillId="0" borderId="24" xfId="0" applyFont="1" applyBorder="1" applyAlignment="1" applyProtection="1">
      <alignment horizontal="center"/>
    </xf>
    <xf numFmtId="170" fontId="27" fillId="0" borderId="25" xfId="0" applyNumberFormat="1" applyFont="1" applyBorder="1" applyAlignment="1" applyProtection="1">
      <alignment horizontal="center"/>
    </xf>
    <xf numFmtId="0" fontId="28" fillId="0" borderId="23" xfId="0" applyFont="1" applyFill="1" applyBorder="1" applyAlignment="1" applyProtection="1">
      <alignment horizontal="center"/>
    </xf>
    <xf numFmtId="0" fontId="28" fillId="0" borderId="0" xfId="0" applyFont="1" applyBorder="1" applyAlignment="1" applyProtection="1">
      <alignment horizontal="center"/>
    </xf>
    <xf numFmtId="166" fontId="79" fillId="0" borderId="10" xfId="0" applyNumberFormat="1" applyFont="1" applyBorder="1" applyAlignment="1" applyProtection="1">
      <alignment horizontal="left"/>
    </xf>
    <xf numFmtId="0" fontId="79" fillId="0" borderId="23" xfId="0" applyFont="1" applyBorder="1" applyAlignment="1" applyProtection="1">
      <alignment horizontal="center"/>
    </xf>
    <xf numFmtId="174" fontId="79" fillId="0" borderId="0" xfId="0" applyNumberFormat="1" applyFont="1" applyBorder="1" applyProtection="1"/>
    <xf numFmtId="0" fontId="52" fillId="0" borderId="23" xfId="0" applyFont="1" applyBorder="1" applyAlignment="1" applyProtection="1">
      <alignment horizontal="center"/>
    </xf>
    <xf numFmtId="171" fontId="2" fillId="0" borderId="10" xfId="0" applyNumberFormat="1" applyFont="1" applyBorder="1" applyAlignment="1" applyProtection="1">
      <alignment horizontal="left"/>
    </xf>
    <xf numFmtId="15" fontId="0" fillId="0" borderId="10" xfId="0" applyNumberFormat="1" applyBorder="1" applyProtection="1"/>
    <xf numFmtId="174" fontId="0" fillId="0" borderId="0" xfId="0" applyNumberFormat="1" applyBorder="1" applyProtection="1"/>
    <xf numFmtId="174" fontId="0" fillId="0" borderId="43" xfId="0" applyNumberFormat="1" applyBorder="1" applyProtection="1"/>
    <xf numFmtId="0" fontId="0" fillId="0" borderId="14" xfId="0" applyBorder="1" applyProtection="1"/>
    <xf numFmtId="0" fontId="0" fillId="0" borderId="19" xfId="0" applyBorder="1" applyProtection="1"/>
    <xf numFmtId="0" fontId="0" fillId="0" borderId="34" xfId="0" applyFill="1" applyBorder="1" applyProtection="1"/>
    <xf numFmtId="0" fontId="32" fillId="29" borderId="45" xfId="0" applyFont="1" applyFill="1" applyBorder="1" applyProtection="1"/>
    <xf numFmtId="0" fontId="32" fillId="29" borderId="44" xfId="0" applyFont="1" applyFill="1" applyBorder="1" applyProtection="1"/>
    <xf numFmtId="0" fontId="32" fillId="29" borderId="15" xfId="0" applyFont="1" applyFill="1" applyBorder="1" applyAlignment="1" applyProtection="1">
      <alignment horizontal="center"/>
    </xf>
    <xf numFmtId="0" fontId="32" fillId="0" borderId="0" xfId="0" applyFont="1" applyFill="1" applyBorder="1" applyAlignment="1" applyProtection="1">
      <alignment horizontal="center"/>
    </xf>
    <xf numFmtId="0" fontId="46" fillId="29" borderId="45" xfId="0" applyFont="1" applyFill="1" applyBorder="1" applyProtection="1"/>
    <xf numFmtId="0" fontId="46" fillId="29" borderId="15" xfId="0" applyFont="1" applyFill="1" applyBorder="1" applyProtection="1"/>
    <xf numFmtId="0" fontId="32" fillId="29" borderId="50" xfId="0" applyFont="1" applyFill="1" applyBorder="1" applyAlignment="1" applyProtection="1">
      <alignment horizontal="center"/>
    </xf>
    <xf numFmtId="0" fontId="27" fillId="0" borderId="62" xfId="0" applyFont="1" applyBorder="1" applyAlignment="1" applyProtection="1">
      <alignment horizontal="center"/>
    </xf>
    <xf numFmtId="0" fontId="27" fillId="0" borderId="33" xfId="0" applyFont="1" applyBorder="1" applyAlignment="1" applyProtection="1">
      <alignment horizontal="center"/>
    </xf>
    <xf numFmtId="0" fontId="27" fillId="0" borderId="52" xfId="0" applyFont="1" applyBorder="1" applyAlignment="1" applyProtection="1">
      <alignment horizontal="center"/>
    </xf>
    <xf numFmtId="0" fontId="27" fillId="0" borderId="0" xfId="0" applyFont="1" applyFill="1" applyBorder="1" applyAlignment="1" applyProtection="1">
      <alignment horizontal="center"/>
    </xf>
    <xf numFmtId="0" fontId="27" fillId="0" borderId="50" xfId="0" applyFont="1" applyBorder="1" applyAlignment="1" applyProtection="1">
      <alignment horizontal="center"/>
    </xf>
    <xf numFmtId="0" fontId="27" fillId="0" borderId="15" xfId="0" applyFont="1" applyBorder="1" applyAlignment="1" applyProtection="1">
      <alignment horizontal="center"/>
    </xf>
    <xf numFmtId="0" fontId="27" fillId="0" borderId="52" xfId="0" applyFont="1" applyFill="1" applyBorder="1" applyAlignment="1" applyProtection="1">
      <alignment horizontal="center"/>
    </xf>
    <xf numFmtId="0" fontId="27" fillId="0" borderId="53" xfId="0" applyFont="1" applyBorder="1" applyAlignment="1" applyProtection="1">
      <alignment horizontal="center"/>
    </xf>
    <xf numFmtId="0" fontId="27" fillId="0" borderId="61" xfId="0" applyFont="1" applyBorder="1" applyAlignment="1" applyProtection="1">
      <alignment horizontal="center"/>
    </xf>
    <xf numFmtId="0" fontId="27" fillId="0" borderId="53" xfId="0" applyFont="1" applyFill="1" applyBorder="1" applyAlignment="1" applyProtection="1">
      <alignment horizontal="center"/>
    </xf>
    <xf numFmtId="174" fontId="27" fillId="0" borderId="33" xfId="0" applyNumberFormat="1" applyFont="1" applyBorder="1" applyAlignment="1" applyProtection="1">
      <alignment horizontal="center"/>
    </xf>
    <xf numFmtId="0" fontId="27" fillId="0" borderId="55" xfId="0" applyFont="1" applyBorder="1" applyAlignment="1" applyProtection="1">
      <alignment horizontal="center"/>
    </xf>
    <xf numFmtId="0" fontId="27" fillId="0" borderId="11" xfId="0" applyFont="1" applyBorder="1" applyAlignment="1" applyProtection="1">
      <alignment horizontal="center"/>
    </xf>
    <xf numFmtId="174" fontId="27" fillId="0" borderId="42" xfId="0" applyNumberFormat="1" applyFont="1" applyBorder="1" applyAlignment="1" applyProtection="1">
      <alignment horizontal="center"/>
    </xf>
    <xf numFmtId="0" fontId="27" fillId="0" borderId="38" xfId="0" applyFont="1" applyBorder="1" applyAlignment="1" applyProtection="1">
      <alignment horizontal="center"/>
    </xf>
    <xf numFmtId="0" fontId="47" fillId="0" borderId="63" xfId="0" applyFont="1" applyBorder="1" applyAlignment="1" applyProtection="1">
      <alignment horizontal="center"/>
    </xf>
    <xf numFmtId="0" fontId="27" fillId="0" borderId="54" xfId="0" applyFont="1" applyBorder="1" applyAlignment="1" applyProtection="1">
      <alignment horizontal="center"/>
    </xf>
    <xf numFmtId="0" fontId="27" fillId="0" borderId="16" xfId="0" applyFont="1" applyBorder="1" applyAlignment="1" applyProtection="1">
      <alignment horizontal="center"/>
    </xf>
    <xf numFmtId="0" fontId="47" fillId="0" borderId="54" xfId="0" applyFont="1" applyBorder="1" applyAlignment="1" applyProtection="1">
      <alignment horizontal="center"/>
    </xf>
    <xf numFmtId="0" fontId="0" fillId="0" borderId="13" xfId="0" applyBorder="1" applyProtection="1"/>
    <xf numFmtId="0" fontId="0" fillId="0" borderId="50" xfId="0" applyBorder="1" applyProtection="1"/>
    <xf numFmtId="0" fontId="0" fillId="0" borderId="64" xfId="0" applyBorder="1" applyAlignment="1" applyProtection="1">
      <alignment horizontal="center"/>
    </xf>
    <xf numFmtId="0" fontId="0" fillId="0" borderId="0" xfId="0" applyFill="1" applyBorder="1" applyAlignment="1" applyProtection="1">
      <alignment horizontal="center"/>
    </xf>
    <xf numFmtId="0" fontId="0" fillId="0" borderId="62" xfId="0" applyBorder="1" applyProtection="1"/>
    <xf numFmtId="0" fontId="0" fillId="0" borderId="52" xfId="0" applyBorder="1" applyProtection="1"/>
    <xf numFmtId="0" fontId="60" fillId="0" borderId="13" xfId="0" applyFont="1" applyBorder="1" applyProtection="1"/>
    <xf numFmtId="0" fontId="60" fillId="0" borderId="10" xfId="0" applyFont="1" applyBorder="1" applyProtection="1"/>
    <xf numFmtId="0" fontId="60" fillId="0" borderId="53" xfId="0" applyFont="1" applyBorder="1" applyProtection="1"/>
    <xf numFmtId="0" fontId="60" fillId="0" borderId="47" xfId="0" applyFont="1" applyBorder="1" applyAlignment="1" applyProtection="1">
      <alignment horizontal="center"/>
    </xf>
    <xf numFmtId="0" fontId="60" fillId="0" borderId="0" xfId="0" applyFont="1" applyFill="1" applyBorder="1" applyAlignment="1" applyProtection="1">
      <alignment horizontal="center"/>
    </xf>
    <xf numFmtId="0" fontId="60" fillId="0" borderId="60" xfId="0" applyFont="1" applyBorder="1" applyProtection="1"/>
    <xf numFmtId="14" fontId="47" fillId="0" borderId="13" xfId="0" applyNumberFormat="1" applyFont="1" applyFill="1" applyBorder="1" applyAlignment="1" applyProtection="1">
      <alignment horizontal="left"/>
    </xf>
    <xf numFmtId="173" fontId="60" fillId="0" borderId="13" xfId="0" applyNumberFormat="1" applyFont="1" applyBorder="1" applyAlignment="1" applyProtection="1">
      <alignment horizontal="center"/>
    </xf>
    <xf numFmtId="172" fontId="60" fillId="0" borderId="13" xfId="0" applyNumberFormat="1" applyFont="1" applyBorder="1" applyAlignment="1" applyProtection="1">
      <alignment horizontal="center"/>
    </xf>
    <xf numFmtId="172" fontId="60" fillId="0" borderId="10" xfId="0" applyNumberFormat="1" applyFont="1" applyBorder="1" applyAlignment="1" applyProtection="1">
      <alignment horizontal="center"/>
    </xf>
    <xf numFmtId="172" fontId="60" fillId="0" borderId="53" xfId="0" applyNumberFormat="1" applyFont="1" applyBorder="1" applyAlignment="1" applyProtection="1">
      <alignment horizontal="center"/>
    </xf>
    <xf numFmtId="172" fontId="60" fillId="0" borderId="47" xfId="0" applyNumberFormat="1" applyFont="1" applyBorder="1" applyAlignment="1" applyProtection="1">
      <alignment horizontal="center"/>
    </xf>
    <xf numFmtId="172" fontId="60" fillId="0" borderId="0" xfId="0" applyNumberFormat="1" applyFont="1" applyFill="1" applyBorder="1" applyAlignment="1" applyProtection="1">
      <alignment horizontal="center"/>
    </xf>
    <xf numFmtId="172" fontId="60" fillId="0" borderId="60" xfId="0" applyNumberFormat="1" applyFont="1" applyBorder="1" applyAlignment="1" applyProtection="1">
      <alignment horizontal="center"/>
    </xf>
    <xf numFmtId="172" fontId="0" fillId="0" borderId="52" xfId="0" applyNumberFormat="1" applyBorder="1" applyProtection="1"/>
    <xf numFmtId="14" fontId="0" fillId="0" borderId="13" xfId="0" applyNumberFormat="1" applyFill="1" applyBorder="1" applyAlignment="1" applyProtection="1">
      <alignment horizontal="left"/>
    </xf>
    <xf numFmtId="173" fontId="0" fillId="0" borderId="13" xfId="0" applyNumberFormat="1" applyBorder="1" applyAlignment="1" applyProtection="1">
      <alignment horizontal="center"/>
    </xf>
    <xf numFmtId="172" fontId="0" fillId="0" borderId="13" xfId="0" applyNumberFormat="1" applyBorder="1" applyAlignment="1" applyProtection="1">
      <alignment horizontal="center"/>
    </xf>
    <xf numFmtId="172" fontId="0" fillId="0" borderId="10" xfId="0" applyNumberFormat="1" applyBorder="1" applyAlignment="1" applyProtection="1">
      <alignment horizontal="center"/>
    </xf>
    <xf numFmtId="172" fontId="0" fillId="0" borderId="53" xfId="0" applyNumberFormat="1" applyBorder="1" applyAlignment="1" applyProtection="1">
      <alignment horizontal="center"/>
    </xf>
    <xf numFmtId="172" fontId="0" fillId="0" borderId="47" xfId="0" applyNumberFormat="1" applyBorder="1" applyAlignment="1" applyProtection="1">
      <alignment horizontal="center"/>
    </xf>
    <xf numFmtId="172" fontId="0" fillId="0" borderId="0" xfId="0" applyNumberFormat="1" applyFill="1" applyBorder="1" applyAlignment="1" applyProtection="1">
      <alignment horizontal="center"/>
    </xf>
    <xf numFmtId="172" fontId="0" fillId="0" borderId="60" xfId="0" applyNumberFormat="1" applyBorder="1" applyAlignment="1" applyProtection="1">
      <alignment horizontal="center"/>
    </xf>
    <xf numFmtId="0" fontId="0" fillId="0" borderId="11" xfId="0" applyBorder="1" applyProtection="1"/>
    <xf numFmtId="169" fontId="0" fillId="0" borderId="11" xfId="0" applyNumberFormat="1" applyBorder="1" applyProtection="1"/>
    <xf numFmtId="172" fontId="0" fillId="0" borderId="11" xfId="0" applyNumberFormat="1" applyBorder="1" applyAlignment="1" applyProtection="1">
      <alignment horizontal="center"/>
    </xf>
    <xf numFmtId="172" fontId="0" fillId="0" borderId="40" xfId="0" applyNumberFormat="1" applyBorder="1" applyAlignment="1" applyProtection="1">
      <alignment horizontal="center"/>
    </xf>
    <xf numFmtId="172" fontId="0" fillId="0" borderId="54" xfId="0" applyNumberFormat="1" applyBorder="1" applyAlignment="1" applyProtection="1">
      <alignment horizontal="center"/>
    </xf>
    <xf numFmtId="172" fontId="0" fillId="0" borderId="48" xfId="0" applyNumberFormat="1" applyBorder="1" applyAlignment="1" applyProtection="1">
      <alignment horizontal="center"/>
    </xf>
    <xf numFmtId="172" fontId="0" fillId="0" borderId="55" xfId="0" applyNumberFormat="1" applyBorder="1" applyAlignment="1" applyProtection="1">
      <alignment horizontal="center"/>
    </xf>
    <xf numFmtId="0" fontId="0" fillId="0" borderId="63" xfId="0" applyBorder="1" applyProtection="1"/>
    <xf numFmtId="0" fontId="0" fillId="0" borderId="44" xfId="0" applyBorder="1" applyProtection="1"/>
    <xf numFmtId="169" fontId="0" fillId="0" borderId="44" xfId="0" applyNumberFormat="1" applyBorder="1" applyProtection="1"/>
    <xf numFmtId="172" fontId="0" fillId="0" borderId="49" xfId="0" applyNumberFormat="1" applyBorder="1" applyAlignment="1" applyProtection="1">
      <alignment horizontal="center"/>
    </xf>
    <xf numFmtId="172" fontId="0" fillId="27" borderId="50" xfId="0" applyNumberFormat="1" applyFill="1" applyBorder="1" applyAlignment="1" applyProtection="1">
      <alignment horizontal="center"/>
    </xf>
    <xf numFmtId="172" fontId="0" fillId="25" borderId="51" xfId="0" applyNumberFormat="1" applyFill="1" applyBorder="1" applyAlignment="1" applyProtection="1">
      <alignment horizontal="center"/>
    </xf>
    <xf numFmtId="172" fontId="0" fillId="0" borderId="0" xfId="0" applyNumberFormat="1" applyProtection="1"/>
    <xf numFmtId="172" fontId="0" fillId="28" borderId="53" xfId="0" applyNumberFormat="1" applyFill="1" applyBorder="1" applyAlignment="1" applyProtection="1">
      <alignment horizontal="center"/>
    </xf>
    <xf numFmtId="0" fontId="30" fillId="0" borderId="0" xfId="0" applyFont="1" applyFill="1" applyBorder="1" applyProtection="1"/>
    <xf numFmtId="172" fontId="47" fillId="0" borderId="13" xfId="0" applyNumberFormat="1" applyFont="1" applyBorder="1" applyAlignment="1" applyProtection="1">
      <alignment horizontal="center"/>
    </xf>
    <xf numFmtId="172" fontId="47" fillId="0" borderId="52" xfId="0" applyNumberFormat="1" applyFont="1" applyBorder="1" applyProtection="1"/>
    <xf numFmtId="172" fontId="47" fillId="27" borderId="53" xfId="0" applyNumberFormat="1" applyFont="1" applyFill="1" applyBorder="1" applyAlignment="1" applyProtection="1">
      <alignment horizontal="center"/>
    </xf>
    <xf numFmtId="172" fontId="47" fillId="25" borderId="62" xfId="0" applyNumberFormat="1" applyFont="1" applyFill="1" applyBorder="1" applyAlignment="1" applyProtection="1">
      <alignment horizontal="center"/>
    </xf>
    <xf numFmtId="172" fontId="47" fillId="0" borderId="0" xfId="0" applyNumberFormat="1" applyFont="1" applyFill="1" applyBorder="1" applyAlignment="1" applyProtection="1">
      <alignment horizontal="center"/>
    </xf>
    <xf numFmtId="172" fontId="47" fillId="0" borderId="0" xfId="0" applyNumberFormat="1" applyFont="1" applyProtection="1"/>
    <xf numFmtId="0" fontId="47" fillId="0" borderId="0" xfId="0" applyFont="1" applyProtection="1"/>
    <xf numFmtId="172" fontId="47" fillId="28" borderId="53" xfId="0" applyNumberFormat="1" applyFont="1" applyFill="1" applyBorder="1" applyAlignment="1" applyProtection="1">
      <alignment horizontal="center"/>
    </xf>
    <xf numFmtId="169" fontId="0" fillId="0" borderId="0" xfId="0" applyNumberFormat="1" applyBorder="1" applyProtection="1"/>
    <xf numFmtId="170" fontId="0" fillId="0" borderId="29" xfId="0" applyNumberFormat="1" applyBorder="1" applyAlignment="1" applyProtection="1">
      <alignment horizontal="center"/>
    </xf>
    <xf numFmtId="172" fontId="0" fillId="0" borderId="52" xfId="0" applyNumberFormat="1" applyBorder="1" applyAlignment="1" applyProtection="1">
      <alignment horizontal="center"/>
    </xf>
    <xf numFmtId="172" fontId="0" fillId="27" borderId="54" xfId="0" applyNumberFormat="1" applyFill="1" applyBorder="1" applyAlignment="1" applyProtection="1">
      <alignment horizontal="center"/>
    </xf>
    <xf numFmtId="172" fontId="0" fillId="25" borderId="55" xfId="0" applyNumberFormat="1" applyFill="1" applyBorder="1" applyAlignment="1" applyProtection="1">
      <alignment horizontal="center"/>
    </xf>
    <xf numFmtId="172" fontId="0" fillId="28" borderId="54" xfId="0" applyNumberFormat="1" applyFill="1" applyBorder="1" applyAlignment="1" applyProtection="1">
      <alignment horizontal="center"/>
    </xf>
    <xf numFmtId="170" fontId="0" fillId="0" borderId="0" xfId="0" applyNumberFormat="1" applyBorder="1" applyAlignment="1" applyProtection="1">
      <alignment horizontal="center"/>
    </xf>
    <xf numFmtId="170" fontId="0" fillId="0" borderId="0" xfId="0" applyNumberFormat="1" applyProtection="1"/>
    <xf numFmtId="170" fontId="0" fillId="0" borderId="0" xfId="0" applyNumberFormat="1" applyFill="1" applyBorder="1" applyProtection="1"/>
    <xf numFmtId="0" fontId="30" fillId="27" borderId="45" xfId="0" applyFont="1" applyFill="1" applyBorder="1" applyProtection="1"/>
    <xf numFmtId="169" fontId="0" fillId="27" borderId="44" xfId="0" applyNumberFormat="1" applyFill="1" applyBorder="1" applyProtection="1"/>
    <xf numFmtId="170" fontId="0" fillId="27" borderId="44" xfId="0" applyNumberFormat="1" applyFill="1" applyBorder="1" applyProtection="1"/>
    <xf numFmtId="0" fontId="0" fillId="27" borderId="44" xfId="0" applyFill="1" applyBorder="1" applyProtection="1"/>
    <xf numFmtId="172" fontId="47" fillId="27" borderId="15" xfId="0" applyNumberFormat="1" applyFont="1" applyFill="1" applyBorder="1" applyAlignment="1" applyProtection="1">
      <alignment horizontal="center"/>
    </xf>
    <xf numFmtId="0" fontId="30" fillId="27" borderId="46" xfId="0" applyFont="1" applyFill="1" applyBorder="1" applyProtection="1"/>
    <xf numFmtId="169" fontId="0" fillId="27" borderId="37" xfId="0" applyNumberFormat="1" applyFill="1" applyBorder="1" applyProtection="1"/>
    <xf numFmtId="170" fontId="0" fillId="27" borderId="37" xfId="0" applyNumberFormat="1" applyFill="1" applyBorder="1" applyProtection="1"/>
    <xf numFmtId="170" fontId="0" fillId="27" borderId="37" xfId="0" applyNumberFormat="1" applyFill="1" applyBorder="1" applyAlignment="1" applyProtection="1">
      <alignment horizontal="center"/>
    </xf>
    <xf numFmtId="172" fontId="0" fillId="27" borderId="16" xfId="0" applyNumberFormat="1" applyFill="1" applyBorder="1" applyAlignment="1" applyProtection="1">
      <alignment horizontal="center"/>
    </xf>
    <xf numFmtId="169" fontId="0" fillId="0" borderId="0" xfId="0" applyNumberFormat="1" applyFill="1" applyBorder="1" applyProtection="1"/>
    <xf numFmtId="170" fontId="0" fillId="0" borderId="0" xfId="0" applyNumberFormat="1" applyFill="1" applyBorder="1" applyAlignment="1" applyProtection="1">
      <alignment horizontal="center"/>
    </xf>
    <xf numFmtId="172" fontId="0" fillId="0" borderId="0" xfId="0" applyNumberFormat="1" applyFill="1" applyBorder="1" applyProtection="1"/>
    <xf numFmtId="169" fontId="30" fillId="25" borderId="45" xfId="0" applyNumberFormat="1" applyFont="1" applyFill="1" applyBorder="1" applyProtection="1"/>
    <xf numFmtId="170" fontId="0" fillId="25" borderId="44" xfId="0" applyNumberFormat="1" applyFill="1" applyBorder="1" applyProtection="1"/>
    <xf numFmtId="172" fontId="0" fillId="25" borderId="44" xfId="0" applyNumberFormat="1" applyFill="1" applyBorder="1" applyProtection="1"/>
    <xf numFmtId="172" fontId="47" fillId="25" borderId="15" xfId="0" applyNumberFormat="1" applyFont="1" applyFill="1" applyBorder="1" applyAlignment="1" applyProtection="1">
      <alignment horizontal="center"/>
    </xf>
    <xf numFmtId="169" fontId="30" fillId="25" borderId="46" xfId="0" applyNumberFormat="1" applyFont="1" applyFill="1" applyBorder="1" applyProtection="1"/>
    <xf numFmtId="170" fontId="0" fillId="25" borderId="37" xfId="0" applyNumberFormat="1" applyFill="1" applyBorder="1" applyProtection="1"/>
    <xf numFmtId="172" fontId="0" fillId="25" borderId="37" xfId="0" applyNumberFormat="1" applyFill="1" applyBorder="1" applyProtection="1"/>
    <xf numFmtId="172" fontId="0" fillId="25" borderId="16" xfId="0" applyNumberFormat="1" applyFill="1" applyBorder="1" applyAlignment="1" applyProtection="1">
      <alignment horizontal="center"/>
    </xf>
    <xf numFmtId="169" fontId="30" fillId="28" borderId="45" xfId="0" applyNumberFormat="1" applyFont="1" applyFill="1" applyBorder="1" applyProtection="1"/>
    <xf numFmtId="170" fontId="0" fillId="28" borderId="44" xfId="0" applyNumberFormat="1" applyFill="1" applyBorder="1" applyProtection="1"/>
    <xf numFmtId="172" fontId="0" fillId="28" borderId="15" xfId="0" applyNumberFormat="1" applyFill="1" applyBorder="1" applyAlignment="1" applyProtection="1">
      <alignment horizontal="center"/>
    </xf>
    <xf numFmtId="169" fontId="30" fillId="28" borderId="46" xfId="0" applyNumberFormat="1" applyFont="1" applyFill="1" applyBorder="1" applyProtection="1"/>
    <xf numFmtId="170" fontId="0" fillId="28" borderId="37" xfId="0" applyNumberFormat="1" applyFill="1" applyBorder="1" applyProtection="1"/>
    <xf numFmtId="172" fontId="0" fillId="28" borderId="16" xfId="0" applyNumberFormat="1" applyFill="1" applyBorder="1" applyAlignment="1" applyProtection="1">
      <alignment horizontal="center"/>
    </xf>
    <xf numFmtId="0" fontId="32" fillId="29" borderId="10" xfId="0" applyFont="1" applyFill="1" applyBorder="1" applyProtection="1"/>
    <xf numFmtId="0" fontId="32" fillId="29" borderId="0" xfId="0" applyFont="1" applyFill="1" applyBorder="1" applyProtection="1"/>
    <xf numFmtId="0" fontId="32" fillId="29" borderId="0" xfId="0" applyFont="1" applyFill="1" applyBorder="1" applyAlignment="1" applyProtection="1">
      <alignment horizontal="center"/>
    </xf>
    <xf numFmtId="0" fontId="46" fillId="29" borderId="13" xfId="0" applyFont="1" applyFill="1" applyBorder="1" applyProtection="1"/>
    <xf numFmtId="0" fontId="46" fillId="29" borderId="0" xfId="0" applyFont="1" applyFill="1" applyProtection="1"/>
    <xf numFmtId="0" fontId="32" fillId="29" borderId="61" xfId="0" applyFont="1" applyFill="1" applyBorder="1" applyAlignment="1" applyProtection="1">
      <alignment horizontal="center"/>
    </xf>
    <xf numFmtId="174" fontId="27" fillId="0" borderId="10" xfId="0" applyNumberFormat="1" applyFont="1" applyBorder="1" applyAlignment="1" applyProtection="1">
      <alignment horizontal="center"/>
    </xf>
    <xf numFmtId="174" fontId="27" fillId="0" borderId="40" xfId="0" applyNumberFormat="1" applyFont="1" applyBorder="1" applyAlignment="1" applyProtection="1">
      <alignment horizontal="center"/>
    </xf>
    <xf numFmtId="0" fontId="60" fillId="0" borderId="65" xfId="0" applyFont="1" applyBorder="1" applyProtection="1"/>
    <xf numFmtId="0" fontId="60" fillId="0" borderId="66" xfId="0" applyFont="1" applyBorder="1" applyProtection="1"/>
    <xf numFmtId="0" fontId="0" fillId="0" borderId="49" xfId="0" applyBorder="1" applyProtection="1"/>
    <xf numFmtId="14" fontId="60" fillId="0" borderId="13" xfId="0" applyNumberFormat="1" applyFont="1" applyBorder="1" applyAlignment="1" applyProtection="1">
      <alignment horizontal="left"/>
    </xf>
    <xf numFmtId="172" fontId="60" fillId="0" borderId="13" xfId="0" applyNumberFormat="1" applyFont="1" applyBorder="1" applyProtection="1"/>
    <xf numFmtId="0" fontId="0" fillId="0" borderId="29" xfId="0" applyBorder="1" applyProtection="1"/>
    <xf numFmtId="172" fontId="0" fillId="0" borderId="29" xfId="0" applyNumberFormat="1" applyBorder="1" applyAlignment="1" applyProtection="1">
      <alignment horizontal="center"/>
    </xf>
    <xf numFmtId="172" fontId="0" fillId="0" borderId="14" xfId="0" applyNumberFormat="1" applyBorder="1" applyAlignment="1" applyProtection="1">
      <alignment horizontal="center"/>
    </xf>
    <xf numFmtId="172" fontId="28" fillId="0" borderId="29" xfId="0" applyNumberFormat="1" applyFont="1" applyBorder="1" applyProtection="1"/>
    <xf numFmtId="0" fontId="0" fillId="0" borderId="21" xfId="0" applyBorder="1" applyProtection="1"/>
    <xf numFmtId="172" fontId="0" fillId="0" borderId="12" xfId="0" applyNumberFormat="1" applyBorder="1" applyAlignment="1" applyProtection="1">
      <alignment horizontal="center"/>
    </xf>
    <xf numFmtId="172" fontId="0" fillId="0" borderId="20" xfId="0" applyNumberFormat="1" applyBorder="1" applyAlignment="1" applyProtection="1">
      <alignment horizontal="center"/>
    </xf>
    <xf numFmtId="172" fontId="0" fillId="27" borderId="53" xfId="0" applyNumberFormat="1" applyFill="1" applyBorder="1" applyAlignment="1" applyProtection="1">
      <alignment horizontal="center"/>
    </xf>
    <xf numFmtId="172" fontId="0" fillId="25" borderId="53" xfId="0" applyNumberFormat="1" applyFill="1" applyBorder="1" applyAlignment="1" applyProtection="1">
      <alignment horizontal="center"/>
    </xf>
    <xf numFmtId="172" fontId="28" fillId="30" borderId="53" xfId="0" applyNumberFormat="1" applyFont="1" applyFill="1" applyBorder="1" applyAlignment="1" applyProtection="1">
      <alignment horizontal="center"/>
    </xf>
    <xf numFmtId="172" fontId="47" fillId="0" borderId="10" xfId="0" applyNumberFormat="1" applyFont="1" applyBorder="1" applyAlignment="1" applyProtection="1">
      <alignment horizontal="center"/>
    </xf>
    <xf numFmtId="172" fontId="47" fillId="25" borderId="53" xfId="0" applyNumberFormat="1" applyFont="1" applyFill="1" applyBorder="1" applyAlignment="1" applyProtection="1">
      <alignment horizontal="center"/>
    </xf>
    <xf numFmtId="172" fontId="47" fillId="30" borderId="53" xfId="0" applyNumberFormat="1" applyFont="1" applyFill="1" applyBorder="1" applyAlignment="1" applyProtection="1">
      <alignment horizontal="center"/>
    </xf>
    <xf numFmtId="172" fontId="0" fillId="25" borderId="54" xfId="0" applyNumberFormat="1" applyFill="1" applyBorder="1" applyAlignment="1" applyProtection="1">
      <alignment horizontal="center"/>
    </xf>
    <xf numFmtId="172" fontId="28" fillId="30" borderId="54" xfId="0" applyNumberFormat="1" applyFont="1" applyFill="1" applyBorder="1" applyAlignment="1" applyProtection="1">
      <alignment horizontal="center"/>
    </xf>
    <xf numFmtId="5" fontId="0" fillId="0" borderId="0" xfId="0" applyNumberFormat="1" applyBorder="1" applyAlignment="1" applyProtection="1">
      <alignment horizontal="center"/>
    </xf>
    <xf numFmtId="5" fontId="47" fillId="27" borderId="15" xfId="0" applyNumberFormat="1" applyFont="1" applyFill="1" applyBorder="1" applyAlignment="1" applyProtection="1">
      <alignment horizontal="center"/>
    </xf>
    <xf numFmtId="0" fontId="0" fillId="27" borderId="37" xfId="0" applyFill="1" applyBorder="1" applyProtection="1"/>
    <xf numFmtId="5" fontId="30" fillId="27" borderId="37" xfId="0" applyNumberFormat="1" applyFont="1" applyFill="1" applyBorder="1" applyAlignment="1" applyProtection="1">
      <alignment horizontal="center"/>
    </xf>
    <xf numFmtId="168" fontId="0" fillId="27" borderId="37" xfId="0" applyNumberFormat="1" applyFill="1" applyBorder="1" applyAlignment="1" applyProtection="1">
      <alignment horizontal="center"/>
    </xf>
    <xf numFmtId="168" fontId="0" fillId="27" borderId="16" xfId="0" applyNumberFormat="1" applyFill="1" applyBorder="1" applyAlignment="1" applyProtection="1">
      <alignment horizontal="center"/>
    </xf>
    <xf numFmtId="0" fontId="30" fillId="25" borderId="45" xfId="0" applyFont="1" applyFill="1" applyBorder="1" applyProtection="1"/>
    <xf numFmtId="0" fontId="0" fillId="25" borderId="44" xfId="0" applyFill="1" applyBorder="1" applyProtection="1"/>
    <xf numFmtId="5" fontId="47" fillId="25" borderId="15" xfId="0" applyNumberFormat="1" applyFont="1" applyFill="1" applyBorder="1" applyAlignment="1" applyProtection="1">
      <alignment horizontal="center"/>
    </xf>
    <xf numFmtId="5" fontId="0" fillId="0" borderId="0" xfId="0" applyNumberFormat="1" applyFill="1" applyBorder="1" applyAlignment="1" applyProtection="1">
      <alignment horizontal="center"/>
    </xf>
    <xf numFmtId="0" fontId="30" fillId="25" borderId="46" xfId="0" applyFont="1" applyFill="1" applyBorder="1" applyProtection="1"/>
    <xf numFmtId="0" fontId="0" fillId="25" borderId="37" xfId="0" applyFill="1" applyBorder="1" applyProtection="1"/>
    <xf numFmtId="168" fontId="0" fillId="25" borderId="16" xfId="0" applyNumberFormat="1" applyFill="1" applyBorder="1" applyAlignment="1" applyProtection="1">
      <alignment horizontal="center"/>
    </xf>
    <xf numFmtId="168" fontId="0" fillId="0" borderId="0" xfId="0" applyNumberFormat="1" applyFill="1" applyBorder="1" applyAlignment="1" applyProtection="1">
      <alignment horizontal="center"/>
    </xf>
    <xf numFmtId="169" fontId="30" fillId="30" borderId="45" xfId="0" applyNumberFormat="1" applyFont="1" applyFill="1" applyBorder="1" applyProtection="1"/>
    <xf numFmtId="170" fontId="0" fillId="30" borderId="44" xfId="0" applyNumberFormat="1" applyFill="1" applyBorder="1" applyProtection="1"/>
    <xf numFmtId="5" fontId="27" fillId="30" borderId="15" xfId="0" applyNumberFormat="1" applyFont="1" applyFill="1" applyBorder="1" applyAlignment="1" applyProtection="1">
      <alignment horizontal="center"/>
    </xf>
    <xf numFmtId="169" fontId="30" fillId="30" borderId="46" xfId="0" applyNumberFormat="1" applyFont="1" applyFill="1" applyBorder="1" applyProtection="1"/>
    <xf numFmtId="170" fontId="0" fillId="30" borderId="37" xfId="0" applyNumberFormat="1" applyFill="1" applyBorder="1" applyProtection="1"/>
    <xf numFmtId="168" fontId="0" fillId="30" borderId="16" xfId="0" applyNumberFormat="1" applyFill="1" applyBorder="1" applyAlignment="1" applyProtection="1">
      <alignment horizontal="center"/>
    </xf>
    <xf numFmtId="0" fontId="85" fillId="0" borderId="0" xfId="0" applyFont="1" applyBorder="1" applyAlignment="1" applyProtection="1">
      <alignment horizontal="left"/>
    </xf>
    <xf numFmtId="0" fontId="86" fillId="0" borderId="0" xfId="39" applyFont="1" applyFill="1" applyBorder="1" applyAlignment="1" applyProtection="1">
      <alignment wrapText="1"/>
      <protection locked="0"/>
    </xf>
    <xf numFmtId="0" fontId="27" fillId="0" borderId="10" xfId="0" applyFont="1" applyFill="1" applyBorder="1" applyAlignment="1" applyProtection="1">
      <alignment horizontal="left"/>
    </xf>
    <xf numFmtId="0" fontId="27" fillId="0" borderId="0" xfId="0" applyFont="1" applyAlignment="1" applyProtection="1">
      <alignment horizontal="right"/>
      <protection locked="0"/>
    </xf>
    <xf numFmtId="0" fontId="2" fillId="0" borderId="0" xfId="0" applyFont="1" applyBorder="1" applyAlignment="1">
      <alignment horizontal="center"/>
    </xf>
    <xf numFmtId="6" fontId="2" fillId="0" borderId="0" xfId="0" applyNumberFormat="1" applyFont="1" applyBorder="1" applyAlignment="1">
      <alignment horizontal="center"/>
    </xf>
    <xf numFmtId="0" fontId="86" fillId="0" borderId="32" xfId="0" applyFont="1" applyBorder="1"/>
    <xf numFmtId="0" fontId="80" fillId="0" borderId="16" xfId="0" applyFont="1" applyFill="1" applyBorder="1" applyAlignment="1">
      <alignment horizontal="center"/>
    </xf>
    <xf numFmtId="166" fontId="27" fillId="0" borderId="29" xfId="0" applyNumberFormat="1" applyFont="1" applyBorder="1" applyAlignment="1" applyProtection="1">
      <alignment horizontal="left"/>
      <protection locked="0"/>
    </xf>
    <xf numFmtId="5" fontId="2" fillId="0" borderId="81" xfId="39" applyNumberFormat="1" applyFill="1" applyBorder="1" applyAlignment="1" applyProtection="1">
      <alignment horizontal="right"/>
      <protection locked="0"/>
    </xf>
    <xf numFmtId="0" fontId="2" fillId="0" borderId="10" xfId="0" applyFont="1" applyBorder="1" applyAlignment="1" applyProtection="1">
      <alignment wrapText="1"/>
    </xf>
    <xf numFmtId="0" fontId="0" fillId="0" borderId="23" xfId="0" applyBorder="1" applyAlignment="1" applyProtection="1">
      <alignment wrapText="1"/>
    </xf>
    <xf numFmtId="0" fontId="0" fillId="0" borderId="10" xfId="0" applyBorder="1" applyAlignment="1" applyProtection="1">
      <alignment wrapText="1"/>
    </xf>
    <xf numFmtId="0" fontId="27" fillId="0" borderId="10" xfId="0" applyFont="1" applyFill="1" applyBorder="1" applyAlignment="1" applyProtection="1">
      <alignment wrapText="1"/>
    </xf>
    <xf numFmtId="0" fontId="2" fillId="0" borderId="10" xfId="0" applyFont="1" applyFill="1" applyBorder="1" applyAlignment="1" applyProtection="1">
      <alignment wrapText="1"/>
    </xf>
    <xf numFmtId="0" fontId="2" fillId="0" borderId="23" xfId="0" applyFont="1" applyBorder="1" applyAlignment="1" applyProtection="1">
      <alignment horizontal="left" wrapText="1"/>
    </xf>
    <xf numFmtId="0" fontId="55" fillId="0" borderId="23" xfId="0" applyFont="1" applyBorder="1" applyAlignment="1" applyProtection="1">
      <alignment horizontal="left" wrapText="1"/>
    </xf>
    <xf numFmtId="0" fontId="2" fillId="0" borderId="23" xfId="0" applyFont="1" applyBorder="1" applyAlignment="1" applyProtection="1">
      <alignment wrapText="1"/>
    </xf>
    <xf numFmtId="0" fontId="55" fillId="0" borderId="23" xfId="0" applyFont="1" applyBorder="1" applyAlignment="1" applyProtection="1">
      <alignment wrapText="1"/>
    </xf>
    <xf numFmtId="0" fontId="2" fillId="0" borderId="10" xfId="0" applyFont="1" applyBorder="1" applyAlignment="1" applyProtection="1">
      <alignment horizontal="left" wrapText="1"/>
    </xf>
    <xf numFmtId="0" fontId="0" fillId="0" borderId="23" xfId="0" applyBorder="1" applyAlignment="1" applyProtection="1">
      <alignment horizontal="left" wrapText="1"/>
    </xf>
    <xf numFmtId="0" fontId="0" fillId="0" borderId="10" xfId="0" applyBorder="1" applyAlignment="1" applyProtection="1">
      <alignment horizontal="left" wrapText="1"/>
    </xf>
    <xf numFmtId="0" fontId="2" fillId="0" borderId="10" xfId="0" applyNumberFormat="1" applyFont="1" applyBorder="1" applyAlignment="1" applyProtection="1">
      <alignment wrapText="1"/>
    </xf>
    <xf numFmtId="0" fontId="2" fillId="0" borderId="10" xfId="0" applyNumberFormat="1" applyFont="1" applyBorder="1" applyAlignment="1" applyProtection="1">
      <alignment horizontal="left" wrapText="1"/>
    </xf>
    <xf numFmtId="0" fontId="27" fillId="0" borderId="10" xfId="0" applyFont="1" applyFill="1" applyBorder="1" applyAlignment="1" applyProtection="1">
      <alignment horizontal="left" wrapText="1"/>
    </xf>
    <xf numFmtId="0" fontId="2" fillId="0" borderId="10" xfId="0" applyNumberFormat="1" applyFont="1" applyFill="1" applyBorder="1" applyAlignment="1" applyProtection="1">
      <alignment wrapText="1"/>
    </xf>
    <xf numFmtId="0" fontId="25" fillId="46" borderId="44" xfId="0" applyFont="1" applyFill="1" applyBorder="1" applyAlignment="1" applyProtection="1">
      <alignment horizontal="left"/>
      <protection locked="0"/>
    </xf>
    <xf numFmtId="0" fontId="25" fillId="46" borderId="0" xfId="0" applyFont="1" applyFill="1" applyBorder="1" applyAlignment="1" applyProtection="1">
      <alignment horizontal="left"/>
      <protection locked="0"/>
    </xf>
    <xf numFmtId="0" fontId="90" fillId="0" borderId="60" xfId="0" applyFont="1" applyFill="1" applyBorder="1" applyAlignment="1">
      <alignment horizontal="left" wrapText="1"/>
    </xf>
    <xf numFmtId="0" fontId="90" fillId="0" borderId="0" xfId="0" applyFont="1" applyFill="1" applyBorder="1" applyAlignment="1">
      <alignment horizontal="left" wrapText="1"/>
    </xf>
    <xf numFmtId="0" fontId="90" fillId="0" borderId="61" xfId="0" applyFont="1" applyFill="1" applyBorder="1" applyAlignment="1">
      <alignment horizontal="left" wrapText="1"/>
    </xf>
    <xf numFmtId="0" fontId="22" fillId="0" borderId="60" xfId="0" applyFont="1" applyFill="1" applyBorder="1" applyAlignment="1">
      <alignment wrapText="1"/>
    </xf>
    <xf numFmtId="0" fontId="2" fillId="0" borderId="0" xfId="0" applyFont="1" applyFill="1" applyBorder="1" applyAlignment="1">
      <alignment wrapText="1"/>
    </xf>
    <xf numFmtId="0" fontId="2" fillId="0" borderId="60" xfId="0" applyFont="1" applyFill="1" applyBorder="1" applyAlignment="1">
      <alignment wrapText="1"/>
    </xf>
    <xf numFmtId="0" fontId="25" fillId="0" borderId="10" xfId="0" applyFont="1" applyBorder="1" applyAlignment="1">
      <alignment wrapText="1"/>
    </xf>
    <xf numFmtId="0" fontId="25" fillId="0" borderId="0" xfId="0" applyFont="1" applyBorder="1" applyAlignment="1">
      <alignment wrapText="1"/>
    </xf>
    <xf numFmtId="0" fontId="25" fillId="0" borderId="23" xfId="0" applyFont="1" applyBorder="1" applyAlignment="1">
      <alignment wrapText="1"/>
    </xf>
    <xf numFmtId="0" fontId="61" fillId="0" borderId="13" xfId="0" applyFont="1" applyBorder="1" applyAlignment="1">
      <alignment horizontal="center" wrapText="1"/>
    </xf>
    <xf numFmtId="0" fontId="80" fillId="0" borderId="11" xfId="0" applyFont="1" applyBorder="1" applyAlignment="1">
      <alignment horizontal="center" wrapText="1"/>
    </xf>
    <xf numFmtId="164" fontId="21" fillId="27" borderId="66" xfId="28" applyNumberFormat="1" applyFont="1" applyFill="1" applyBorder="1" applyAlignment="1">
      <alignment horizontal="center" vertical="top" wrapText="1"/>
    </xf>
    <xf numFmtId="164" fontId="21" fillId="27" borderId="13" xfId="28" applyNumberFormat="1" applyFont="1" applyFill="1" applyBorder="1" applyAlignment="1">
      <alignment horizontal="center" vertical="top" wrapText="1"/>
    </xf>
    <xf numFmtId="164" fontId="21" fillId="27" borderId="11" xfId="28" applyNumberFormat="1" applyFont="1" applyFill="1" applyBorder="1" applyAlignment="1">
      <alignment horizontal="center" vertical="top" wrapText="1"/>
    </xf>
    <xf numFmtId="0" fontId="22" fillId="0" borderId="45" xfId="0" applyFont="1" applyBorder="1" applyAlignment="1">
      <alignment wrapText="1"/>
    </xf>
    <xf numFmtId="0" fontId="22" fillId="0" borderId="44" xfId="0" applyFont="1" applyBorder="1" applyAlignment="1">
      <alignment wrapText="1"/>
    </xf>
    <xf numFmtId="0" fontId="22" fillId="0" borderId="15" xfId="0" applyFont="1" applyBorder="1" applyAlignment="1">
      <alignment wrapText="1"/>
    </xf>
    <xf numFmtId="0" fontId="22" fillId="0" borderId="60" xfId="0" applyFont="1" applyBorder="1" applyAlignment="1">
      <alignment wrapText="1"/>
    </xf>
    <xf numFmtId="0" fontId="22" fillId="0" borderId="0" xfId="0" applyFont="1" applyBorder="1" applyAlignment="1">
      <alignment wrapText="1"/>
    </xf>
    <xf numFmtId="0" fontId="22" fillId="0" borderId="61" xfId="0" applyFont="1" applyBorder="1" applyAlignment="1">
      <alignment wrapText="1"/>
    </xf>
    <xf numFmtId="0" fontId="96" fillId="0" borderId="14" xfId="0" applyFont="1" applyBorder="1" applyAlignment="1">
      <alignment horizontal="left" wrapText="1"/>
    </xf>
    <xf numFmtId="0" fontId="96" fillId="0" borderId="19" xfId="0" applyFont="1" applyBorder="1" applyAlignment="1">
      <alignment horizontal="left" wrapText="1"/>
    </xf>
    <xf numFmtId="0" fontId="87" fillId="0" borderId="21" xfId="0" applyFont="1" applyBorder="1" applyAlignment="1" applyProtection="1">
      <alignment horizontal="center" wrapText="1"/>
    </xf>
    <xf numFmtId="0" fontId="87" fillId="0" borderId="0" xfId="0" applyFont="1" applyBorder="1" applyAlignment="1" applyProtection="1">
      <alignment horizontal="center" wrapText="1"/>
    </xf>
    <xf numFmtId="0" fontId="87" fillId="0" borderId="21" xfId="0" applyFont="1" applyFill="1" applyBorder="1" applyAlignment="1" applyProtection="1">
      <alignment horizontal="center" wrapText="1"/>
    </xf>
    <xf numFmtId="0" fontId="87" fillId="0" borderId="19" xfId="0" applyFont="1" applyFill="1" applyBorder="1" applyAlignment="1" applyProtection="1">
      <alignment horizontal="center" wrapText="1"/>
    </xf>
    <xf numFmtId="0" fontId="87" fillId="0" borderId="0" xfId="0" applyFont="1" applyFill="1" applyBorder="1" applyAlignment="1" applyProtection="1">
      <alignment horizontal="center" wrapText="1"/>
    </xf>
    <xf numFmtId="0" fontId="27" fillId="24" borderId="20" xfId="0" applyFont="1" applyFill="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27" fillId="0" borderId="22" xfId="0" applyFont="1" applyBorder="1" applyAlignment="1" applyProtection="1">
      <alignment horizontal="center" wrapText="1"/>
      <protection locked="0"/>
    </xf>
    <xf numFmtId="0" fontId="27" fillId="0" borderId="14" xfId="0" applyFont="1" applyBorder="1" applyAlignment="1" applyProtection="1">
      <alignment horizontal="center" wrapText="1"/>
      <protection locked="0"/>
    </xf>
    <xf numFmtId="0" fontId="27" fillId="0" borderId="19" xfId="0" applyFont="1" applyBorder="1" applyAlignment="1" applyProtection="1">
      <alignment horizontal="center" wrapText="1"/>
      <protection locked="0"/>
    </xf>
    <xf numFmtId="0" fontId="27" fillId="0" borderId="34" xfId="0" applyFont="1"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34" xfId="0" applyBorder="1" applyAlignment="1" applyProtection="1">
      <alignment horizontal="center" wrapText="1"/>
      <protection locked="0"/>
    </xf>
    <xf numFmtId="0" fontId="62" fillId="0" borderId="10" xfId="0" applyFont="1" applyBorder="1" applyAlignment="1" applyProtection="1">
      <alignment horizontal="left" wrapText="1"/>
    </xf>
    <xf numFmtId="0" fontId="62" fillId="0" borderId="0" xfId="0" applyFont="1" applyBorder="1" applyAlignment="1" applyProtection="1">
      <alignment wrapText="1"/>
    </xf>
    <xf numFmtId="0" fontId="62" fillId="0" borderId="23" xfId="0" applyFont="1" applyBorder="1" applyAlignment="1" applyProtection="1">
      <alignment wrapText="1"/>
    </xf>
    <xf numFmtId="0" fontId="62" fillId="0" borderId="10" xfId="0" applyFont="1" applyBorder="1" applyAlignment="1" applyProtection="1">
      <alignment wrapText="1"/>
    </xf>
    <xf numFmtId="0" fontId="62" fillId="0" borderId="10" xfId="0" applyNumberFormat="1" applyFont="1" applyBorder="1" applyAlignment="1" applyProtection="1">
      <alignment wrapText="1"/>
    </xf>
    <xf numFmtId="0" fontId="27" fillId="24" borderId="20" xfId="0" applyFont="1" applyFill="1" applyBorder="1" applyAlignment="1" applyProtection="1">
      <alignment horizontal="center" wrapText="1"/>
    </xf>
    <xf numFmtId="0" fontId="27" fillId="0" borderId="21" xfId="0" applyFont="1" applyBorder="1" applyAlignment="1" applyProtection="1">
      <alignment horizontal="center" wrapText="1"/>
    </xf>
    <xf numFmtId="0" fontId="27" fillId="0" borderId="22" xfId="0" applyFont="1" applyBorder="1" applyAlignment="1" applyProtection="1">
      <alignment horizontal="center" wrapText="1"/>
    </xf>
    <xf numFmtId="0" fontId="27" fillId="0" borderId="14" xfId="0" applyFont="1" applyBorder="1" applyAlignment="1" applyProtection="1">
      <alignment horizontal="center" wrapText="1"/>
    </xf>
    <xf numFmtId="0" fontId="27" fillId="0" borderId="19" xfId="0" applyFont="1" applyBorder="1" applyAlignment="1" applyProtection="1">
      <alignment horizontal="center" wrapText="1"/>
    </xf>
    <xf numFmtId="0" fontId="27" fillId="0" borderId="34" xfId="0" applyFont="1" applyBorder="1" applyAlignment="1" applyProtection="1">
      <alignment horizontal="center" wrapText="1"/>
    </xf>
    <xf numFmtId="0" fontId="62" fillId="0" borderId="10" xfId="0" applyFont="1" applyFill="1" applyBorder="1" applyAlignment="1" applyProtection="1">
      <alignment wrapText="1"/>
    </xf>
    <xf numFmtId="0" fontId="62" fillId="0" borderId="0" xfId="0" applyFont="1" applyFill="1" applyBorder="1" applyAlignment="1" applyProtection="1">
      <alignment wrapText="1"/>
    </xf>
    <xf numFmtId="0" fontId="62" fillId="0" borderId="0" xfId="0" applyFont="1" applyAlignment="1" applyProtection="1">
      <alignment wrapText="1"/>
    </xf>
    <xf numFmtId="0" fontId="62" fillId="0" borderId="0" xfId="0" applyFont="1" applyFill="1" applyAlignment="1" applyProtection="1">
      <alignment wrapText="1"/>
    </xf>
    <xf numFmtId="0" fontId="0" fillId="0" borderId="21" xfId="0" applyBorder="1" applyAlignment="1" applyProtection="1">
      <alignment horizontal="center" wrapText="1"/>
    </xf>
    <xf numFmtId="0" fontId="0" fillId="0" borderId="22" xfId="0" applyBorder="1" applyAlignment="1" applyProtection="1">
      <alignment horizontal="center" wrapText="1"/>
    </xf>
    <xf numFmtId="0" fontId="0" fillId="0" borderId="14" xfId="0" applyBorder="1" applyAlignment="1" applyProtection="1">
      <alignment horizontal="center" wrapText="1"/>
    </xf>
    <xf numFmtId="0" fontId="0" fillId="0" borderId="19" xfId="0" applyBorder="1" applyAlignment="1" applyProtection="1">
      <alignment horizontal="center" wrapText="1"/>
    </xf>
    <xf numFmtId="0" fontId="0" fillId="0" borderId="34" xfId="0" applyBorder="1" applyAlignment="1" applyProtection="1">
      <alignment horizontal="center" wrapText="1"/>
    </xf>
    <xf numFmtId="0" fontId="2" fillId="0" borderId="0" xfId="0" applyFont="1" applyAlignment="1" applyProtection="1">
      <alignment horizontal="left" wrapText="1"/>
    </xf>
    <xf numFmtId="0" fontId="0" fillId="0" borderId="0" xfId="0" applyAlignment="1" applyProtection="1">
      <alignment horizontal="left" wrapText="1"/>
    </xf>
    <xf numFmtId="0" fontId="87" fillId="0" borderId="0" xfId="39" applyFont="1" applyFill="1" applyBorder="1" applyAlignment="1">
      <alignment horizontal="left" wrapText="1"/>
    </xf>
    <xf numFmtId="0" fontId="87" fillId="0" borderId="0" xfId="39" applyFont="1" applyFill="1" applyBorder="1" applyAlignment="1">
      <alignment wrapText="1"/>
    </xf>
    <xf numFmtId="0" fontId="87" fillId="0" borderId="0" xfId="39" applyFont="1" applyAlignment="1">
      <alignment wrapText="1"/>
    </xf>
    <xf numFmtId="0" fontId="2" fillId="0" borderId="0" xfId="39" applyFont="1" applyFill="1" applyAlignment="1" applyProtection="1">
      <alignment wrapText="1"/>
    </xf>
    <xf numFmtId="0" fontId="2" fillId="0" borderId="0" xfId="39" applyAlignment="1" applyProtection="1">
      <alignment wrapText="1"/>
    </xf>
    <xf numFmtId="0" fontId="2" fillId="0" borderId="0" xfId="39" applyFont="1" applyAlignment="1" applyProtection="1">
      <alignment wrapText="1"/>
    </xf>
    <xf numFmtId="0" fontId="2" fillId="0" borderId="0" xfId="39" applyAlignment="1">
      <alignment wrapText="1"/>
    </xf>
    <xf numFmtId="0" fontId="78" fillId="0" borderId="13" xfId="0" applyFont="1" applyBorder="1" applyAlignment="1">
      <alignment horizontal="left" wrapText="1"/>
    </xf>
    <xf numFmtId="0" fontId="79" fillId="0" borderId="13" xfId="0" applyFont="1" applyBorder="1" applyAlignment="1">
      <alignment wrapText="1"/>
    </xf>
    <xf numFmtId="0" fontId="78" fillId="0" borderId="13" xfId="0" applyFont="1" applyBorder="1" applyAlignment="1" applyProtection="1">
      <alignment horizontal="left" wrapText="1"/>
    </xf>
    <xf numFmtId="0" fontId="79" fillId="0" borderId="29" xfId="0" applyFont="1" applyBorder="1" applyAlignment="1" applyProtection="1">
      <alignment wrapText="1"/>
    </xf>
    <xf numFmtId="166" fontId="30" fillId="46" borderId="0" xfId="0" applyNumberFormat="1" applyFont="1" applyFill="1" applyBorder="1" applyAlignment="1" applyProtection="1">
      <alignment horizontal="left"/>
    </xf>
    <xf numFmtId="0" fontId="2" fillId="0" borderId="0" xfId="0" applyFont="1" applyFill="1" applyAlignment="1">
      <alignment horizontal="center" wrapText="1"/>
    </xf>
    <xf numFmtId="0" fontId="87" fillId="0" borderId="60" xfId="0" applyFont="1" applyBorder="1" applyAlignment="1" applyProtection="1">
      <alignment horizontal="left" wrapText="1"/>
      <protection locked="0"/>
    </xf>
    <xf numFmtId="0" fontId="87" fillId="0" borderId="0" xfId="0" applyFont="1" applyBorder="1" applyAlignment="1" applyProtection="1">
      <alignment horizontal="left" wrapText="1"/>
      <protection locked="0"/>
    </xf>
    <xf numFmtId="166" fontId="98" fillId="0" borderId="21" xfId="0" applyNumberFormat="1" applyFont="1" applyBorder="1" applyAlignment="1" applyProtection="1">
      <alignment horizontal="center" wrapText="1"/>
      <protection locked="0"/>
    </xf>
    <xf numFmtId="166" fontId="98" fillId="0" borderId="0" xfId="0" applyNumberFormat="1" applyFont="1" applyAlignment="1" applyProtection="1">
      <alignment horizontal="center"/>
      <protection locked="0"/>
    </xf>
    <xf numFmtId="166" fontId="98" fillId="0" borderId="0" xfId="0" applyNumberFormat="1" applyFont="1" applyBorder="1" applyAlignment="1" applyProtection="1">
      <alignment horizontal="center" wrapText="1"/>
      <protection locked="0"/>
    </xf>
    <xf numFmtId="0" fontId="2" fillId="0" borderId="0" xfId="0" applyFont="1" applyFill="1" applyBorder="1" applyAlignment="1" applyProtection="1">
      <alignment horizont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45"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39"/>
    <cellStyle name="Normal 3" xfId="46"/>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9">
    <dxf>
      <fill>
        <patternFill>
          <bgColor theme="6" tint="0.59996337778862885"/>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rgb="FFFFFF99"/>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0" tint="-0.24994659260841701"/>
        </patternFill>
      </fill>
    </dxf>
    <dxf>
      <fill>
        <patternFill>
          <bgColor theme="0" tint="-0.14996795556505021"/>
        </patternFill>
      </fill>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51</xdr:row>
      <xdr:rowOff>0</xdr:rowOff>
    </xdr:from>
    <xdr:to>
      <xdr:col>4</xdr:col>
      <xdr:colOff>1168400</xdr:colOff>
      <xdr:row>54</xdr:row>
      <xdr:rowOff>92075</xdr:rowOff>
    </xdr:to>
    <xdr:sp macro="" textlink="">
      <xdr:nvSpPr>
        <xdr:cNvPr id="2" name="TextBox 1"/>
        <xdr:cNvSpPr txBox="1"/>
      </xdr:nvSpPr>
      <xdr:spPr>
        <a:xfrm>
          <a:off x="3600450" y="9591675"/>
          <a:ext cx="2387600" cy="57785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666749</xdr:colOff>
      <xdr:row>19</xdr:row>
      <xdr:rowOff>4763</xdr:rowOff>
    </xdr:from>
    <xdr:to>
      <xdr:col>3</xdr:col>
      <xdr:colOff>547687</xdr:colOff>
      <xdr:row>21</xdr:row>
      <xdr:rowOff>78582</xdr:rowOff>
    </xdr:to>
    <xdr:sp macro="" textlink="">
      <xdr:nvSpPr>
        <xdr:cNvPr id="2" name="TextBox 1"/>
        <xdr:cNvSpPr txBox="1"/>
      </xdr:nvSpPr>
      <xdr:spPr>
        <a:xfrm>
          <a:off x="1404937" y="5517357"/>
          <a:ext cx="2297906" cy="561975"/>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615950</xdr:colOff>
      <xdr:row>24</xdr:row>
      <xdr:rowOff>53975</xdr:rowOff>
    </xdr:from>
    <xdr:to>
      <xdr:col>3</xdr:col>
      <xdr:colOff>609600</xdr:colOff>
      <xdr:row>29</xdr:row>
      <xdr:rowOff>57150</xdr:rowOff>
    </xdr:to>
    <xdr:sp macro="" textlink="">
      <xdr:nvSpPr>
        <xdr:cNvPr id="2" name="TextBox 1"/>
        <xdr:cNvSpPr txBox="1"/>
      </xdr:nvSpPr>
      <xdr:spPr>
        <a:xfrm>
          <a:off x="1177925" y="3959225"/>
          <a:ext cx="2413000" cy="85090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5</xdr:col>
      <xdr:colOff>390525</xdr:colOff>
      <xdr:row>19</xdr:row>
      <xdr:rowOff>171450</xdr:rowOff>
    </xdr:to>
    <xdr:sp macro="" textlink="">
      <xdr:nvSpPr>
        <xdr:cNvPr id="11309" name="AutoShape 1"/>
        <xdr:cNvSpPr>
          <a:spLocks noChangeArrowheads="1"/>
        </xdr:cNvSpPr>
      </xdr:nvSpPr>
      <xdr:spPr bwMode="auto">
        <a:xfrm>
          <a:off x="3581400" y="3209925"/>
          <a:ext cx="228600" cy="76200"/>
        </a:xfrm>
        <a:prstGeom prst="rightArrow">
          <a:avLst>
            <a:gd name="adj1" fmla="val 50000"/>
            <a:gd name="adj2" fmla="val 75000"/>
          </a:avLst>
        </a:prstGeom>
        <a:solidFill>
          <a:srgbClr val="FFFFFF"/>
        </a:solidFill>
        <a:ln w="9525">
          <a:solidFill>
            <a:srgbClr val="000000"/>
          </a:solidFill>
          <a:miter lim="800000"/>
          <a:headEnd/>
          <a:tailEnd/>
        </a:ln>
      </xdr:spPr>
    </xdr:sp>
    <xdr:clientData/>
  </xdr:twoCellAnchor>
  <xdr:twoCellAnchor>
    <xdr:from>
      <xdr:col>5</xdr:col>
      <xdr:colOff>161925</xdr:colOff>
      <xdr:row>20</xdr:row>
      <xdr:rowOff>66675</xdr:rowOff>
    </xdr:from>
    <xdr:to>
      <xdr:col>5</xdr:col>
      <xdr:colOff>390525</xdr:colOff>
      <xdr:row>20</xdr:row>
      <xdr:rowOff>152400</xdr:rowOff>
    </xdr:to>
    <xdr:sp macro="" textlink="">
      <xdr:nvSpPr>
        <xdr:cNvPr id="11310" name="AutoShape 2"/>
        <xdr:cNvSpPr>
          <a:spLocks noChangeArrowheads="1"/>
        </xdr:cNvSpPr>
      </xdr:nvSpPr>
      <xdr:spPr bwMode="auto">
        <a:xfrm>
          <a:off x="3581400" y="33528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22</xdr:row>
      <xdr:rowOff>66675</xdr:rowOff>
    </xdr:from>
    <xdr:to>
      <xdr:col>5</xdr:col>
      <xdr:colOff>390525</xdr:colOff>
      <xdr:row>22</xdr:row>
      <xdr:rowOff>152400</xdr:rowOff>
    </xdr:to>
    <xdr:sp macro="" textlink="">
      <xdr:nvSpPr>
        <xdr:cNvPr id="11311" name="AutoShape 3"/>
        <xdr:cNvSpPr>
          <a:spLocks noChangeArrowheads="1"/>
        </xdr:cNvSpPr>
      </xdr:nvSpPr>
      <xdr:spPr bwMode="auto">
        <a:xfrm>
          <a:off x="3581400" y="36766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23</xdr:row>
      <xdr:rowOff>66675</xdr:rowOff>
    </xdr:from>
    <xdr:to>
      <xdr:col>5</xdr:col>
      <xdr:colOff>390525</xdr:colOff>
      <xdr:row>23</xdr:row>
      <xdr:rowOff>152400</xdr:rowOff>
    </xdr:to>
    <xdr:sp macro="" textlink="">
      <xdr:nvSpPr>
        <xdr:cNvPr id="11312" name="AutoShape 4"/>
        <xdr:cNvSpPr>
          <a:spLocks noChangeArrowheads="1"/>
        </xdr:cNvSpPr>
      </xdr:nvSpPr>
      <xdr:spPr bwMode="auto">
        <a:xfrm>
          <a:off x="3581400" y="38385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0</xdr:rowOff>
    </xdr:from>
    <xdr:to>
      <xdr:col>5</xdr:col>
      <xdr:colOff>390525</xdr:colOff>
      <xdr:row>25</xdr:row>
      <xdr:rowOff>0</xdr:rowOff>
    </xdr:to>
    <xdr:sp macro="" textlink="">
      <xdr:nvSpPr>
        <xdr:cNvPr id="11313" name="AutoShape 5"/>
        <xdr:cNvSpPr>
          <a:spLocks noChangeArrowheads="1"/>
        </xdr:cNvSpPr>
      </xdr:nvSpPr>
      <xdr:spPr bwMode="auto">
        <a:xfrm>
          <a:off x="3581400" y="40957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0</xdr:rowOff>
    </xdr:from>
    <xdr:to>
      <xdr:col>5</xdr:col>
      <xdr:colOff>390525</xdr:colOff>
      <xdr:row>25</xdr:row>
      <xdr:rowOff>0</xdr:rowOff>
    </xdr:to>
    <xdr:sp macro="" textlink="">
      <xdr:nvSpPr>
        <xdr:cNvPr id="11314" name="AutoShape 6"/>
        <xdr:cNvSpPr>
          <a:spLocks noChangeArrowheads="1"/>
        </xdr:cNvSpPr>
      </xdr:nvSpPr>
      <xdr:spPr bwMode="auto">
        <a:xfrm>
          <a:off x="3581400" y="40957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66675</xdr:rowOff>
    </xdr:from>
    <xdr:to>
      <xdr:col>5</xdr:col>
      <xdr:colOff>390525</xdr:colOff>
      <xdr:row>25</xdr:row>
      <xdr:rowOff>152400</xdr:rowOff>
    </xdr:to>
    <xdr:sp macro="" textlink="">
      <xdr:nvSpPr>
        <xdr:cNvPr id="11315" name="AutoShape 7"/>
        <xdr:cNvSpPr>
          <a:spLocks noChangeArrowheads="1"/>
        </xdr:cNvSpPr>
      </xdr:nvSpPr>
      <xdr:spPr bwMode="auto">
        <a:xfrm>
          <a:off x="3581400" y="41624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26</xdr:row>
      <xdr:rowOff>66675</xdr:rowOff>
    </xdr:from>
    <xdr:to>
      <xdr:col>5</xdr:col>
      <xdr:colOff>390525</xdr:colOff>
      <xdr:row>26</xdr:row>
      <xdr:rowOff>152400</xdr:rowOff>
    </xdr:to>
    <xdr:sp macro="" textlink="">
      <xdr:nvSpPr>
        <xdr:cNvPr id="11316" name="AutoShape 8"/>
        <xdr:cNvSpPr>
          <a:spLocks noChangeArrowheads="1"/>
        </xdr:cNvSpPr>
      </xdr:nvSpPr>
      <xdr:spPr bwMode="auto">
        <a:xfrm>
          <a:off x="3581400" y="43243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34</xdr:row>
      <xdr:rowOff>66675</xdr:rowOff>
    </xdr:from>
    <xdr:to>
      <xdr:col>5</xdr:col>
      <xdr:colOff>390525</xdr:colOff>
      <xdr:row>34</xdr:row>
      <xdr:rowOff>152400</xdr:rowOff>
    </xdr:to>
    <xdr:sp macro="" textlink="">
      <xdr:nvSpPr>
        <xdr:cNvPr id="11317" name="AutoShape 9"/>
        <xdr:cNvSpPr>
          <a:spLocks noChangeArrowheads="1"/>
        </xdr:cNvSpPr>
      </xdr:nvSpPr>
      <xdr:spPr bwMode="auto">
        <a:xfrm>
          <a:off x="3581400" y="56197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35</xdr:row>
      <xdr:rowOff>66675</xdr:rowOff>
    </xdr:from>
    <xdr:to>
      <xdr:col>5</xdr:col>
      <xdr:colOff>390525</xdr:colOff>
      <xdr:row>35</xdr:row>
      <xdr:rowOff>152400</xdr:rowOff>
    </xdr:to>
    <xdr:sp macro="" textlink="">
      <xdr:nvSpPr>
        <xdr:cNvPr id="11318" name="AutoShape 10"/>
        <xdr:cNvSpPr>
          <a:spLocks noChangeArrowheads="1"/>
        </xdr:cNvSpPr>
      </xdr:nvSpPr>
      <xdr:spPr bwMode="auto">
        <a:xfrm>
          <a:off x="3581400" y="57816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28</xdr:row>
      <xdr:rowOff>66675</xdr:rowOff>
    </xdr:from>
    <xdr:to>
      <xdr:col>5</xdr:col>
      <xdr:colOff>390525</xdr:colOff>
      <xdr:row>28</xdr:row>
      <xdr:rowOff>152400</xdr:rowOff>
    </xdr:to>
    <xdr:sp macro="" textlink="">
      <xdr:nvSpPr>
        <xdr:cNvPr id="11319" name="AutoShape 7"/>
        <xdr:cNvSpPr>
          <a:spLocks noChangeArrowheads="1"/>
        </xdr:cNvSpPr>
      </xdr:nvSpPr>
      <xdr:spPr bwMode="auto">
        <a:xfrm>
          <a:off x="3581400" y="46482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29</xdr:row>
      <xdr:rowOff>66675</xdr:rowOff>
    </xdr:from>
    <xdr:to>
      <xdr:col>5</xdr:col>
      <xdr:colOff>390525</xdr:colOff>
      <xdr:row>29</xdr:row>
      <xdr:rowOff>152400</xdr:rowOff>
    </xdr:to>
    <xdr:sp macro="" textlink="">
      <xdr:nvSpPr>
        <xdr:cNvPr id="11320" name="AutoShape 8"/>
        <xdr:cNvSpPr>
          <a:spLocks noChangeArrowheads="1"/>
        </xdr:cNvSpPr>
      </xdr:nvSpPr>
      <xdr:spPr bwMode="auto">
        <a:xfrm>
          <a:off x="3581400" y="48101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31</xdr:row>
      <xdr:rowOff>66675</xdr:rowOff>
    </xdr:from>
    <xdr:to>
      <xdr:col>5</xdr:col>
      <xdr:colOff>390525</xdr:colOff>
      <xdr:row>31</xdr:row>
      <xdr:rowOff>152400</xdr:rowOff>
    </xdr:to>
    <xdr:sp macro="" textlink="">
      <xdr:nvSpPr>
        <xdr:cNvPr id="11321" name="AutoShape 7"/>
        <xdr:cNvSpPr>
          <a:spLocks noChangeArrowheads="1"/>
        </xdr:cNvSpPr>
      </xdr:nvSpPr>
      <xdr:spPr bwMode="auto">
        <a:xfrm>
          <a:off x="3581400" y="51339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32</xdr:row>
      <xdr:rowOff>66675</xdr:rowOff>
    </xdr:from>
    <xdr:to>
      <xdr:col>5</xdr:col>
      <xdr:colOff>390525</xdr:colOff>
      <xdr:row>32</xdr:row>
      <xdr:rowOff>152400</xdr:rowOff>
    </xdr:to>
    <xdr:sp macro="" textlink="">
      <xdr:nvSpPr>
        <xdr:cNvPr id="11322" name="AutoShape 8"/>
        <xdr:cNvSpPr>
          <a:spLocks noChangeArrowheads="1"/>
        </xdr:cNvSpPr>
      </xdr:nvSpPr>
      <xdr:spPr bwMode="auto">
        <a:xfrm>
          <a:off x="3581400" y="52959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51</xdr:row>
      <xdr:rowOff>85725</xdr:rowOff>
    </xdr:from>
    <xdr:to>
      <xdr:col>5</xdr:col>
      <xdr:colOff>390525</xdr:colOff>
      <xdr:row>51</xdr:row>
      <xdr:rowOff>171450</xdr:rowOff>
    </xdr:to>
    <xdr:sp macro="" textlink="">
      <xdr:nvSpPr>
        <xdr:cNvPr id="11323" name="AutoShape 1"/>
        <xdr:cNvSpPr>
          <a:spLocks noChangeArrowheads="1"/>
        </xdr:cNvSpPr>
      </xdr:nvSpPr>
      <xdr:spPr bwMode="auto">
        <a:xfrm>
          <a:off x="3581400" y="7934325"/>
          <a:ext cx="228600" cy="76200"/>
        </a:xfrm>
        <a:prstGeom prst="rightArrow">
          <a:avLst>
            <a:gd name="adj1" fmla="val 50000"/>
            <a:gd name="adj2" fmla="val 75000"/>
          </a:avLst>
        </a:prstGeom>
        <a:solidFill>
          <a:srgbClr val="FFFFFF"/>
        </a:solidFill>
        <a:ln w="9525">
          <a:solidFill>
            <a:srgbClr val="000000"/>
          </a:solidFill>
          <a:miter lim="800000"/>
          <a:headEnd/>
          <a:tailEnd/>
        </a:ln>
      </xdr:spPr>
    </xdr:sp>
    <xdr:clientData/>
  </xdr:twoCellAnchor>
  <xdr:twoCellAnchor>
    <xdr:from>
      <xdr:col>5</xdr:col>
      <xdr:colOff>161925</xdr:colOff>
      <xdr:row>52</xdr:row>
      <xdr:rowOff>66675</xdr:rowOff>
    </xdr:from>
    <xdr:to>
      <xdr:col>5</xdr:col>
      <xdr:colOff>390525</xdr:colOff>
      <xdr:row>52</xdr:row>
      <xdr:rowOff>152400</xdr:rowOff>
    </xdr:to>
    <xdr:sp macro="" textlink="">
      <xdr:nvSpPr>
        <xdr:cNvPr id="11324" name="AutoShape 2"/>
        <xdr:cNvSpPr>
          <a:spLocks noChangeArrowheads="1"/>
        </xdr:cNvSpPr>
      </xdr:nvSpPr>
      <xdr:spPr bwMode="auto">
        <a:xfrm>
          <a:off x="3581400" y="80772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72</xdr:row>
      <xdr:rowOff>66675</xdr:rowOff>
    </xdr:from>
    <xdr:to>
      <xdr:col>5</xdr:col>
      <xdr:colOff>390525</xdr:colOff>
      <xdr:row>72</xdr:row>
      <xdr:rowOff>152400</xdr:rowOff>
    </xdr:to>
    <xdr:sp macro="" textlink="">
      <xdr:nvSpPr>
        <xdr:cNvPr id="11325" name="AutoShape 3"/>
        <xdr:cNvSpPr>
          <a:spLocks noChangeArrowheads="1"/>
        </xdr:cNvSpPr>
      </xdr:nvSpPr>
      <xdr:spPr bwMode="auto">
        <a:xfrm>
          <a:off x="3581400" y="113157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73</xdr:row>
      <xdr:rowOff>66675</xdr:rowOff>
    </xdr:from>
    <xdr:to>
      <xdr:col>5</xdr:col>
      <xdr:colOff>390525</xdr:colOff>
      <xdr:row>73</xdr:row>
      <xdr:rowOff>152400</xdr:rowOff>
    </xdr:to>
    <xdr:sp macro="" textlink="">
      <xdr:nvSpPr>
        <xdr:cNvPr id="11326" name="AutoShape 4"/>
        <xdr:cNvSpPr>
          <a:spLocks noChangeArrowheads="1"/>
        </xdr:cNvSpPr>
      </xdr:nvSpPr>
      <xdr:spPr bwMode="auto">
        <a:xfrm>
          <a:off x="3581400" y="114776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75</xdr:row>
      <xdr:rowOff>0</xdr:rowOff>
    </xdr:from>
    <xdr:to>
      <xdr:col>5</xdr:col>
      <xdr:colOff>390525</xdr:colOff>
      <xdr:row>75</xdr:row>
      <xdr:rowOff>0</xdr:rowOff>
    </xdr:to>
    <xdr:sp macro="" textlink="">
      <xdr:nvSpPr>
        <xdr:cNvPr id="11327" name="AutoShape 5"/>
        <xdr:cNvSpPr>
          <a:spLocks noChangeArrowheads="1"/>
        </xdr:cNvSpPr>
      </xdr:nvSpPr>
      <xdr:spPr bwMode="auto">
        <a:xfrm>
          <a:off x="3581400" y="1173480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75</xdr:row>
      <xdr:rowOff>0</xdr:rowOff>
    </xdr:from>
    <xdr:to>
      <xdr:col>5</xdr:col>
      <xdr:colOff>390525</xdr:colOff>
      <xdr:row>75</xdr:row>
      <xdr:rowOff>0</xdr:rowOff>
    </xdr:to>
    <xdr:sp macro="" textlink="">
      <xdr:nvSpPr>
        <xdr:cNvPr id="11328" name="AutoShape 6"/>
        <xdr:cNvSpPr>
          <a:spLocks noChangeArrowheads="1"/>
        </xdr:cNvSpPr>
      </xdr:nvSpPr>
      <xdr:spPr bwMode="auto">
        <a:xfrm>
          <a:off x="3581400" y="1173480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75</xdr:row>
      <xdr:rowOff>66675</xdr:rowOff>
    </xdr:from>
    <xdr:to>
      <xdr:col>5</xdr:col>
      <xdr:colOff>390525</xdr:colOff>
      <xdr:row>75</xdr:row>
      <xdr:rowOff>152400</xdr:rowOff>
    </xdr:to>
    <xdr:sp macro="" textlink="">
      <xdr:nvSpPr>
        <xdr:cNvPr id="11329" name="AutoShape 7"/>
        <xdr:cNvSpPr>
          <a:spLocks noChangeArrowheads="1"/>
        </xdr:cNvSpPr>
      </xdr:nvSpPr>
      <xdr:spPr bwMode="auto">
        <a:xfrm>
          <a:off x="3581400" y="118014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76</xdr:row>
      <xdr:rowOff>66675</xdr:rowOff>
    </xdr:from>
    <xdr:to>
      <xdr:col>5</xdr:col>
      <xdr:colOff>390525</xdr:colOff>
      <xdr:row>76</xdr:row>
      <xdr:rowOff>152400</xdr:rowOff>
    </xdr:to>
    <xdr:sp macro="" textlink="">
      <xdr:nvSpPr>
        <xdr:cNvPr id="11330" name="AutoShape 8"/>
        <xdr:cNvSpPr>
          <a:spLocks noChangeArrowheads="1"/>
        </xdr:cNvSpPr>
      </xdr:nvSpPr>
      <xdr:spPr bwMode="auto">
        <a:xfrm>
          <a:off x="3581400" y="119634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84</xdr:row>
      <xdr:rowOff>66675</xdr:rowOff>
    </xdr:from>
    <xdr:to>
      <xdr:col>5</xdr:col>
      <xdr:colOff>390525</xdr:colOff>
      <xdr:row>84</xdr:row>
      <xdr:rowOff>152400</xdr:rowOff>
    </xdr:to>
    <xdr:sp macro="" textlink="">
      <xdr:nvSpPr>
        <xdr:cNvPr id="11331" name="AutoShape 9"/>
        <xdr:cNvSpPr>
          <a:spLocks noChangeArrowheads="1"/>
        </xdr:cNvSpPr>
      </xdr:nvSpPr>
      <xdr:spPr bwMode="auto">
        <a:xfrm>
          <a:off x="3581400" y="132588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85</xdr:row>
      <xdr:rowOff>66675</xdr:rowOff>
    </xdr:from>
    <xdr:to>
      <xdr:col>5</xdr:col>
      <xdr:colOff>390525</xdr:colOff>
      <xdr:row>85</xdr:row>
      <xdr:rowOff>152400</xdr:rowOff>
    </xdr:to>
    <xdr:sp macro="" textlink="">
      <xdr:nvSpPr>
        <xdr:cNvPr id="11332" name="AutoShape 10"/>
        <xdr:cNvSpPr>
          <a:spLocks noChangeArrowheads="1"/>
        </xdr:cNvSpPr>
      </xdr:nvSpPr>
      <xdr:spPr bwMode="auto">
        <a:xfrm>
          <a:off x="3581400" y="134207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78</xdr:row>
      <xdr:rowOff>66675</xdr:rowOff>
    </xdr:from>
    <xdr:to>
      <xdr:col>5</xdr:col>
      <xdr:colOff>390525</xdr:colOff>
      <xdr:row>78</xdr:row>
      <xdr:rowOff>152400</xdr:rowOff>
    </xdr:to>
    <xdr:sp macro="" textlink="">
      <xdr:nvSpPr>
        <xdr:cNvPr id="11333" name="AutoShape 7"/>
        <xdr:cNvSpPr>
          <a:spLocks noChangeArrowheads="1"/>
        </xdr:cNvSpPr>
      </xdr:nvSpPr>
      <xdr:spPr bwMode="auto">
        <a:xfrm>
          <a:off x="3581400" y="122872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79</xdr:row>
      <xdr:rowOff>66675</xdr:rowOff>
    </xdr:from>
    <xdr:to>
      <xdr:col>5</xdr:col>
      <xdr:colOff>390525</xdr:colOff>
      <xdr:row>79</xdr:row>
      <xdr:rowOff>152400</xdr:rowOff>
    </xdr:to>
    <xdr:sp macro="" textlink="">
      <xdr:nvSpPr>
        <xdr:cNvPr id="11334" name="AutoShape 8"/>
        <xdr:cNvSpPr>
          <a:spLocks noChangeArrowheads="1"/>
        </xdr:cNvSpPr>
      </xdr:nvSpPr>
      <xdr:spPr bwMode="auto">
        <a:xfrm>
          <a:off x="3581400" y="124491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81</xdr:row>
      <xdr:rowOff>66675</xdr:rowOff>
    </xdr:from>
    <xdr:to>
      <xdr:col>5</xdr:col>
      <xdr:colOff>390525</xdr:colOff>
      <xdr:row>81</xdr:row>
      <xdr:rowOff>152400</xdr:rowOff>
    </xdr:to>
    <xdr:sp macro="" textlink="">
      <xdr:nvSpPr>
        <xdr:cNvPr id="11335" name="AutoShape 7"/>
        <xdr:cNvSpPr>
          <a:spLocks noChangeArrowheads="1"/>
        </xdr:cNvSpPr>
      </xdr:nvSpPr>
      <xdr:spPr bwMode="auto">
        <a:xfrm>
          <a:off x="3581400" y="127730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82</xdr:row>
      <xdr:rowOff>66675</xdr:rowOff>
    </xdr:from>
    <xdr:to>
      <xdr:col>5</xdr:col>
      <xdr:colOff>390525</xdr:colOff>
      <xdr:row>82</xdr:row>
      <xdr:rowOff>152400</xdr:rowOff>
    </xdr:to>
    <xdr:sp macro="" textlink="">
      <xdr:nvSpPr>
        <xdr:cNvPr id="11336" name="AutoShape 8"/>
        <xdr:cNvSpPr>
          <a:spLocks noChangeArrowheads="1"/>
        </xdr:cNvSpPr>
      </xdr:nvSpPr>
      <xdr:spPr bwMode="auto">
        <a:xfrm>
          <a:off x="3581400" y="129349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63</xdr:row>
      <xdr:rowOff>66675</xdr:rowOff>
    </xdr:from>
    <xdr:to>
      <xdr:col>5</xdr:col>
      <xdr:colOff>390525</xdr:colOff>
      <xdr:row>63</xdr:row>
      <xdr:rowOff>152400</xdr:rowOff>
    </xdr:to>
    <xdr:sp macro="" textlink="">
      <xdr:nvSpPr>
        <xdr:cNvPr id="11337" name="AutoShape 3"/>
        <xdr:cNvSpPr>
          <a:spLocks noChangeArrowheads="1"/>
        </xdr:cNvSpPr>
      </xdr:nvSpPr>
      <xdr:spPr bwMode="auto">
        <a:xfrm>
          <a:off x="3581400" y="98583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64</xdr:row>
      <xdr:rowOff>66675</xdr:rowOff>
    </xdr:from>
    <xdr:to>
      <xdr:col>5</xdr:col>
      <xdr:colOff>390525</xdr:colOff>
      <xdr:row>64</xdr:row>
      <xdr:rowOff>152400</xdr:rowOff>
    </xdr:to>
    <xdr:sp macro="" textlink="">
      <xdr:nvSpPr>
        <xdr:cNvPr id="11338" name="AutoShape 4"/>
        <xdr:cNvSpPr>
          <a:spLocks noChangeArrowheads="1"/>
        </xdr:cNvSpPr>
      </xdr:nvSpPr>
      <xdr:spPr bwMode="auto">
        <a:xfrm>
          <a:off x="3581400" y="100203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66</xdr:row>
      <xdr:rowOff>0</xdr:rowOff>
    </xdr:from>
    <xdr:to>
      <xdr:col>5</xdr:col>
      <xdr:colOff>390525</xdr:colOff>
      <xdr:row>66</xdr:row>
      <xdr:rowOff>0</xdr:rowOff>
    </xdr:to>
    <xdr:sp macro="" textlink="">
      <xdr:nvSpPr>
        <xdr:cNvPr id="11339" name="AutoShape 5"/>
        <xdr:cNvSpPr>
          <a:spLocks noChangeArrowheads="1"/>
        </xdr:cNvSpPr>
      </xdr:nvSpPr>
      <xdr:spPr bwMode="auto">
        <a:xfrm>
          <a:off x="3581400" y="10277475"/>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66</xdr:row>
      <xdr:rowOff>0</xdr:rowOff>
    </xdr:from>
    <xdr:to>
      <xdr:col>5</xdr:col>
      <xdr:colOff>390525</xdr:colOff>
      <xdr:row>66</xdr:row>
      <xdr:rowOff>0</xdr:rowOff>
    </xdr:to>
    <xdr:sp macro="" textlink="">
      <xdr:nvSpPr>
        <xdr:cNvPr id="11340" name="AutoShape 6"/>
        <xdr:cNvSpPr>
          <a:spLocks noChangeArrowheads="1"/>
        </xdr:cNvSpPr>
      </xdr:nvSpPr>
      <xdr:spPr bwMode="auto">
        <a:xfrm>
          <a:off x="3581400" y="10277475"/>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66</xdr:row>
      <xdr:rowOff>66675</xdr:rowOff>
    </xdr:from>
    <xdr:to>
      <xdr:col>5</xdr:col>
      <xdr:colOff>390525</xdr:colOff>
      <xdr:row>66</xdr:row>
      <xdr:rowOff>152400</xdr:rowOff>
    </xdr:to>
    <xdr:sp macro="" textlink="">
      <xdr:nvSpPr>
        <xdr:cNvPr id="11341" name="AutoShape 7"/>
        <xdr:cNvSpPr>
          <a:spLocks noChangeArrowheads="1"/>
        </xdr:cNvSpPr>
      </xdr:nvSpPr>
      <xdr:spPr bwMode="auto">
        <a:xfrm>
          <a:off x="3581400" y="103441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67</xdr:row>
      <xdr:rowOff>66675</xdr:rowOff>
    </xdr:from>
    <xdr:to>
      <xdr:col>5</xdr:col>
      <xdr:colOff>390525</xdr:colOff>
      <xdr:row>67</xdr:row>
      <xdr:rowOff>152400</xdr:rowOff>
    </xdr:to>
    <xdr:sp macro="" textlink="">
      <xdr:nvSpPr>
        <xdr:cNvPr id="11342" name="AutoShape 8"/>
        <xdr:cNvSpPr>
          <a:spLocks noChangeArrowheads="1"/>
        </xdr:cNvSpPr>
      </xdr:nvSpPr>
      <xdr:spPr bwMode="auto">
        <a:xfrm>
          <a:off x="3581400" y="105060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69</xdr:row>
      <xdr:rowOff>66675</xdr:rowOff>
    </xdr:from>
    <xdr:to>
      <xdr:col>5</xdr:col>
      <xdr:colOff>390525</xdr:colOff>
      <xdr:row>69</xdr:row>
      <xdr:rowOff>152400</xdr:rowOff>
    </xdr:to>
    <xdr:sp macro="" textlink="">
      <xdr:nvSpPr>
        <xdr:cNvPr id="11343" name="AutoShape 7"/>
        <xdr:cNvSpPr>
          <a:spLocks noChangeArrowheads="1"/>
        </xdr:cNvSpPr>
      </xdr:nvSpPr>
      <xdr:spPr bwMode="auto">
        <a:xfrm>
          <a:off x="3581400" y="108299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70</xdr:row>
      <xdr:rowOff>66675</xdr:rowOff>
    </xdr:from>
    <xdr:to>
      <xdr:col>5</xdr:col>
      <xdr:colOff>390525</xdr:colOff>
      <xdr:row>70</xdr:row>
      <xdr:rowOff>152400</xdr:rowOff>
    </xdr:to>
    <xdr:sp macro="" textlink="">
      <xdr:nvSpPr>
        <xdr:cNvPr id="11344" name="AutoShape 8"/>
        <xdr:cNvSpPr>
          <a:spLocks noChangeArrowheads="1"/>
        </xdr:cNvSpPr>
      </xdr:nvSpPr>
      <xdr:spPr bwMode="auto">
        <a:xfrm>
          <a:off x="3581400" y="109918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54</xdr:row>
      <xdr:rowOff>66675</xdr:rowOff>
    </xdr:from>
    <xdr:to>
      <xdr:col>5</xdr:col>
      <xdr:colOff>390525</xdr:colOff>
      <xdr:row>54</xdr:row>
      <xdr:rowOff>152400</xdr:rowOff>
    </xdr:to>
    <xdr:sp macro="" textlink="">
      <xdr:nvSpPr>
        <xdr:cNvPr id="11345" name="AutoShape 3"/>
        <xdr:cNvSpPr>
          <a:spLocks noChangeArrowheads="1"/>
        </xdr:cNvSpPr>
      </xdr:nvSpPr>
      <xdr:spPr bwMode="auto">
        <a:xfrm>
          <a:off x="3581400" y="84010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55</xdr:row>
      <xdr:rowOff>66675</xdr:rowOff>
    </xdr:from>
    <xdr:to>
      <xdr:col>5</xdr:col>
      <xdr:colOff>390525</xdr:colOff>
      <xdr:row>55</xdr:row>
      <xdr:rowOff>152400</xdr:rowOff>
    </xdr:to>
    <xdr:sp macro="" textlink="">
      <xdr:nvSpPr>
        <xdr:cNvPr id="11346" name="AutoShape 4"/>
        <xdr:cNvSpPr>
          <a:spLocks noChangeArrowheads="1"/>
        </xdr:cNvSpPr>
      </xdr:nvSpPr>
      <xdr:spPr bwMode="auto">
        <a:xfrm>
          <a:off x="3581400" y="85629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57</xdr:row>
      <xdr:rowOff>0</xdr:rowOff>
    </xdr:from>
    <xdr:to>
      <xdr:col>5</xdr:col>
      <xdr:colOff>390525</xdr:colOff>
      <xdr:row>57</xdr:row>
      <xdr:rowOff>0</xdr:rowOff>
    </xdr:to>
    <xdr:sp macro="" textlink="">
      <xdr:nvSpPr>
        <xdr:cNvPr id="11347" name="AutoShape 5"/>
        <xdr:cNvSpPr>
          <a:spLocks noChangeArrowheads="1"/>
        </xdr:cNvSpPr>
      </xdr:nvSpPr>
      <xdr:spPr bwMode="auto">
        <a:xfrm>
          <a:off x="3581400" y="88201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57</xdr:row>
      <xdr:rowOff>0</xdr:rowOff>
    </xdr:from>
    <xdr:to>
      <xdr:col>5</xdr:col>
      <xdr:colOff>390525</xdr:colOff>
      <xdr:row>57</xdr:row>
      <xdr:rowOff>0</xdr:rowOff>
    </xdr:to>
    <xdr:sp macro="" textlink="">
      <xdr:nvSpPr>
        <xdr:cNvPr id="11348" name="AutoShape 6"/>
        <xdr:cNvSpPr>
          <a:spLocks noChangeArrowheads="1"/>
        </xdr:cNvSpPr>
      </xdr:nvSpPr>
      <xdr:spPr bwMode="auto">
        <a:xfrm>
          <a:off x="3581400" y="88201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57</xdr:row>
      <xdr:rowOff>66675</xdr:rowOff>
    </xdr:from>
    <xdr:to>
      <xdr:col>5</xdr:col>
      <xdr:colOff>390525</xdr:colOff>
      <xdr:row>57</xdr:row>
      <xdr:rowOff>152400</xdr:rowOff>
    </xdr:to>
    <xdr:sp macro="" textlink="">
      <xdr:nvSpPr>
        <xdr:cNvPr id="11349" name="AutoShape 7"/>
        <xdr:cNvSpPr>
          <a:spLocks noChangeArrowheads="1"/>
        </xdr:cNvSpPr>
      </xdr:nvSpPr>
      <xdr:spPr bwMode="auto">
        <a:xfrm>
          <a:off x="3581400" y="88868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58</xdr:row>
      <xdr:rowOff>66675</xdr:rowOff>
    </xdr:from>
    <xdr:to>
      <xdr:col>5</xdr:col>
      <xdr:colOff>390525</xdr:colOff>
      <xdr:row>58</xdr:row>
      <xdr:rowOff>152400</xdr:rowOff>
    </xdr:to>
    <xdr:sp macro="" textlink="">
      <xdr:nvSpPr>
        <xdr:cNvPr id="11350" name="AutoShape 8"/>
        <xdr:cNvSpPr>
          <a:spLocks noChangeArrowheads="1"/>
        </xdr:cNvSpPr>
      </xdr:nvSpPr>
      <xdr:spPr bwMode="auto">
        <a:xfrm>
          <a:off x="3581400" y="90487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60</xdr:row>
      <xdr:rowOff>66675</xdr:rowOff>
    </xdr:from>
    <xdr:to>
      <xdr:col>5</xdr:col>
      <xdr:colOff>390525</xdr:colOff>
      <xdr:row>60</xdr:row>
      <xdr:rowOff>152400</xdr:rowOff>
    </xdr:to>
    <xdr:sp macro="" textlink="">
      <xdr:nvSpPr>
        <xdr:cNvPr id="11351" name="AutoShape 7"/>
        <xdr:cNvSpPr>
          <a:spLocks noChangeArrowheads="1"/>
        </xdr:cNvSpPr>
      </xdr:nvSpPr>
      <xdr:spPr bwMode="auto">
        <a:xfrm>
          <a:off x="3581400" y="93726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61</xdr:row>
      <xdr:rowOff>66675</xdr:rowOff>
    </xdr:from>
    <xdr:to>
      <xdr:col>5</xdr:col>
      <xdr:colOff>390525</xdr:colOff>
      <xdr:row>61</xdr:row>
      <xdr:rowOff>152400</xdr:rowOff>
    </xdr:to>
    <xdr:sp macro="" textlink="">
      <xdr:nvSpPr>
        <xdr:cNvPr id="11352" name="AutoShape 8"/>
        <xdr:cNvSpPr>
          <a:spLocks noChangeArrowheads="1"/>
        </xdr:cNvSpPr>
      </xdr:nvSpPr>
      <xdr:spPr bwMode="auto">
        <a:xfrm>
          <a:off x="3581400" y="95345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8</xdr:col>
      <xdr:colOff>0</xdr:colOff>
      <xdr:row>24</xdr:row>
      <xdr:rowOff>0</xdr:rowOff>
    </xdr:from>
    <xdr:to>
      <xdr:col>11</xdr:col>
      <xdr:colOff>269551</xdr:colOff>
      <xdr:row>27</xdr:row>
      <xdr:rowOff>82161</xdr:rowOff>
    </xdr:to>
    <xdr:sp macro="" textlink="">
      <xdr:nvSpPr>
        <xdr:cNvPr id="46" name="TextBox 45"/>
        <xdr:cNvSpPr txBox="1"/>
      </xdr:nvSpPr>
      <xdr:spPr>
        <a:xfrm>
          <a:off x="5792755" y="4014107"/>
          <a:ext cx="2349500" cy="57785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1262063</xdr:colOff>
      <xdr:row>25</xdr:row>
      <xdr:rowOff>39687</xdr:rowOff>
    </xdr:from>
    <xdr:to>
      <xdr:col>6</xdr:col>
      <xdr:colOff>619126</xdr:colOff>
      <xdr:row>28</xdr:row>
      <xdr:rowOff>141287</xdr:rowOff>
    </xdr:to>
    <xdr:sp macro="" textlink="">
      <xdr:nvSpPr>
        <xdr:cNvPr id="2" name="TextBox 1"/>
        <xdr:cNvSpPr txBox="1"/>
      </xdr:nvSpPr>
      <xdr:spPr>
        <a:xfrm>
          <a:off x="3460751" y="3937000"/>
          <a:ext cx="2349500" cy="744537"/>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461210</xdr:colOff>
      <xdr:row>20</xdr:row>
      <xdr:rowOff>80210</xdr:rowOff>
    </xdr:from>
    <xdr:to>
      <xdr:col>8</xdr:col>
      <xdr:colOff>284078</xdr:colOff>
      <xdr:row>24</xdr:row>
      <xdr:rowOff>16375</xdr:rowOff>
    </xdr:to>
    <xdr:sp macro="" textlink="">
      <xdr:nvSpPr>
        <xdr:cNvPr id="2" name="TextBox 1"/>
        <xdr:cNvSpPr txBox="1"/>
      </xdr:nvSpPr>
      <xdr:spPr>
        <a:xfrm>
          <a:off x="3920289" y="3298657"/>
          <a:ext cx="2349500" cy="57785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350346</xdr:colOff>
      <xdr:row>25</xdr:row>
      <xdr:rowOff>54741</xdr:rowOff>
    </xdr:from>
    <xdr:to>
      <xdr:col>3</xdr:col>
      <xdr:colOff>302174</xdr:colOff>
      <xdr:row>28</xdr:row>
      <xdr:rowOff>139919</xdr:rowOff>
    </xdr:to>
    <xdr:sp macro="" textlink="">
      <xdr:nvSpPr>
        <xdr:cNvPr id="2" name="TextBox 1"/>
        <xdr:cNvSpPr txBox="1"/>
      </xdr:nvSpPr>
      <xdr:spPr>
        <a:xfrm>
          <a:off x="350346" y="4335517"/>
          <a:ext cx="2349500" cy="57785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158"/>
  <sheetViews>
    <sheetView tabSelected="1" view="pageLayout" zoomScaleNormal="100" workbookViewId="0">
      <selection activeCell="A159" sqref="A159"/>
    </sheetView>
  </sheetViews>
  <sheetFormatPr defaultColWidth="8.81640625" defaultRowHeight="12.5"/>
  <cols>
    <col min="1" max="1" width="4.26953125" style="1282" customWidth="1"/>
    <col min="2" max="2" width="98.453125" style="1282" customWidth="1"/>
    <col min="3" max="36" width="8.81640625" style="157" customWidth="1"/>
    <col min="37" max="16384" width="8.81640625" style="69"/>
  </cols>
  <sheetData>
    <row r="1" spans="1:36" s="164" customFormat="1" ht="23">
      <c r="A1" s="806" t="s">
        <v>105</v>
      </c>
      <c r="B1" s="807"/>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row>
    <row r="2" spans="1:36" s="164" customFormat="1" ht="23">
      <c r="A2" s="808" t="s">
        <v>350</v>
      </c>
      <c r="B2" s="809"/>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row>
    <row r="3" spans="1:36" s="164" customFormat="1" ht="23">
      <c r="A3" s="810" t="s">
        <v>324</v>
      </c>
      <c r="B3" s="811"/>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row>
    <row r="4" spans="1:36" ht="13">
      <c r="A4" s="812"/>
      <c r="B4" s="813"/>
      <c r="C4"/>
      <c r="D4"/>
      <c r="E4"/>
    </row>
    <row r="5" spans="1:36" ht="13">
      <c r="A5" s="814" t="s">
        <v>293</v>
      </c>
      <c r="B5" s="815"/>
      <c r="C5"/>
      <c r="D5"/>
      <c r="E5"/>
    </row>
    <row r="6" spans="1:36">
      <c r="A6" s="816"/>
      <c r="B6" s="683"/>
      <c r="C6"/>
      <c r="D6"/>
      <c r="E6"/>
    </row>
    <row r="7" spans="1:36" s="266" customFormat="1">
      <c r="A7" s="817" t="s">
        <v>297</v>
      </c>
      <c r="B7" s="818"/>
      <c r="C7" s="260"/>
      <c r="D7" s="260"/>
      <c r="E7" s="260"/>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row>
    <row r="8" spans="1:36" s="266" customFormat="1" ht="6" customHeight="1">
      <c r="A8" s="819"/>
      <c r="B8" s="818"/>
      <c r="C8" s="260"/>
      <c r="D8" s="260"/>
      <c r="E8" s="260"/>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row>
    <row r="9" spans="1:36">
      <c r="A9" s="1586" t="s">
        <v>313</v>
      </c>
      <c r="B9" s="1587"/>
      <c r="C9"/>
      <c r="D9"/>
      <c r="E9"/>
    </row>
    <row r="10" spans="1:36">
      <c r="A10" s="1588"/>
      <c r="B10" s="1587"/>
      <c r="C10"/>
      <c r="D10"/>
      <c r="E10"/>
    </row>
    <row r="11" spans="1:36" ht="5.25" customHeight="1">
      <c r="A11" s="817"/>
      <c r="B11" s="818"/>
      <c r="C11"/>
      <c r="D11"/>
      <c r="E11"/>
    </row>
    <row r="12" spans="1:36" ht="13">
      <c r="A12" s="820" t="s">
        <v>307</v>
      </c>
      <c r="B12" s="1582" t="s">
        <v>282</v>
      </c>
      <c r="C12"/>
      <c r="D12"/>
      <c r="E12"/>
    </row>
    <row r="13" spans="1:36">
      <c r="A13" s="821"/>
      <c r="B13" s="1587"/>
      <c r="C13"/>
      <c r="D13"/>
      <c r="E13"/>
    </row>
    <row r="14" spans="1:36" ht="4.5" customHeight="1">
      <c r="A14" s="821"/>
      <c r="B14" s="1281"/>
      <c r="C14"/>
      <c r="D14"/>
      <c r="E14"/>
    </row>
    <row r="15" spans="1:36" ht="13">
      <c r="A15" s="820" t="s">
        <v>307</v>
      </c>
      <c r="B15" s="1582" t="s">
        <v>283</v>
      </c>
      <c r="C15"/>
      <c r="D15"/>
      <c r="E15"/>
    </row>
    <row r="16" spans="1:36" ht="13">
      <c r="A16" s="822"/>
      <c r="B16" s="1587"/>
      <c r="C16"/>
      <c r="D16"/>
      <c r="E16"/>
    </row>
    <row r="17" spans="1:36" ht="13">
      <c r="A17" s="822"/>
      <c r="B17" s="1281"/>
      <c r="C17"/>
      <c r="D17"/>
      <c r="E17"/>
    </row>
    <row r="18" spans="1:36" ht="12.75" customHeight="1">
      <c r="A18" s="1586" t="s">
        <v>357</v>
      </c>
      <c r="B18" s="1587"/>
      <c r="C18"/>
      <c r="D18"/>
      <c r="E18"/>
    </row>
    <row r="19" spans="1:36">
      <c r="A19" s="1588"/>
      <c r="B19" s="1587"/>
      <c r="C19"/>
      <c r="D19"/>
      <c r="E19"/>
    </row>
    <row r="20" spans="1:36">
      <c r="A20" s="823"/>
      <c r="B20" s="824"/>
      <c r="C20"/>
      <c r="D20"/>
      <c r="E20"/>
    </row>
    <row r="21" spans="1:36">
      <c r="A21" s="817" t="s">
        <v>479</v>
      </c>
      <c r="B21" s="818"/>
    </row>
    <row r="22" spans="1:36" s="277" customFormat="1" ht="16.5">
      <c r="A22" s="575"/>
      <c r="B22" s="818"/>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row>
    <row r="23" spans="1:36">
      <c r="A23" s="825"/>
      <c r="B23" s="826"/>
    </row>
    <row r="24" spans="1:36" s="274" customFormat="1">
      <c r="A24" s="827"/>
      <c r="B24" s="827"/>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row>
    <row r="25" spans="1:36" ht="13">
      <c r="A25" s="814" t="s">
        <v>284</v>
      </c>
      <c r="B25" s="815"/>
      <c r="C25"/>
      <c r="D25"/>
      <c r="E25"/>
    </row>
    <row r="26" spans="1:36" s="63" customFormat="1">
      <c r="A26" s="816"/>
      <c r="B26" s="828"/>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row>
    <row r="27" spans="1:36" s="50" customFormat="1" ht="13">
      <c r="A27" s="1580" t="s">
        <v>575</v>
      </c>
      <c r="B27" s="1578"/>
    </row>
    <row r="28" spans="1:36" s="50" customFormat="1" ht="24" customHeight="1">
      <c r="A28" s="1579"/>
      <c r="B28" s="1578"/>
    </row>
    <row r="29" spans="1:36" s="63" customFormat="1" ht="13">
      <c r="A29" s="829" t="s">
        <v>106</v>
      </c>
      <c r="B29" s="828" t="s">
        <v>196</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row>
    <row r="30" spans="1:36" s="63" customFormat="1" ht="12" customHeight="1">
      <c r="A30" s="830" t="s">
        <v>584</v>
      </c>
      <c r="B30" s="828" t="s">
        <v>104</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row>
    <row r="31" spans="1:36" s="63" customFormat="1" ht="12" customHeight="1">
      <c r="A31" s="1569" t="s">
        <v>585</v>
      </c>
      <c r="B31" s="828" t="s">
        <v>586</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row>
    <row r="32" spans="1:36" s="63" customFormat="1" ht="12" customHeight="1">
      <c r="A32" s="831" t="s">
        <v>107</v>
      </c>
      <c r="B32" s="828" t="s">
        <v>483</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row>
    <row r="33" spans="1:36" s="63" customFormat="1" ht="13">
      <c r="A33" s="832" t="s">
        <v>108</v>
      </c>
      <c r="B33" s="828" t="s">
        <v>504</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row>
    <row r="34" spans="1:36" s="63" customFormat="1" ht="13">
      <c r="A34" s="829" t="s">
        <v>109</v>
      </c>
      <c r="B34" s="833" t="s">
        <v>285</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row>
    <row r="35" spans="1:36" s="159" customFormat="1" ht="13">
      <c r="A35" s="834" t="s">
        <v>110</v>
      </c>
      <c r="B35" s="833" t="s">
        <v>15</v>
      </c>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row>
    <row r="36" spans="1:36" s="63" customFormat="1" ht="13">
      <c r="A36" s="835" t="s">
        <v>111</v>
      </c>
      <c r="B36" s="828" t="s">
        <v>311</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row>
    <row r="37" spans="1:36" s="159" customFormat="1" ht="13">
      <c r="A37" s="836" t="s">
        <v>227</v>
      </c>
      <c r="B37" s="828" t="s">
        <v>244</v>
      </c>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row>
    <row r="38" spans="1:36" s="159" customFormat="1" ht="13">
      <c r="A38" s="837" t="s">
        <v>228</v>
      </c>
      <c r="B38" s="828" t="s">
        <v>87</v>
      </c>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row>
    <row r="39" spans="1:36" s="159" customFormat="1" ht="13">
      <c r="A39" s="838" t="s">
        <v>229</v>
      </c>
      <c r="B39" s="828" t="s">
        <v>245</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row>
    <row r="40" spans="1:36" s="159" customFormat="1" ht="13">
      <c r="A40" s="839" t="s">
        <v>230</v>
      </c>
      <c r="B40" s="828" t="s">
        <v>231</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row>
    <row r="41" spans="1:36" s="159" customFormat="1" ht="13">
      <c r="A41" s="840"/>
      <c r="B41" s="841"/>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row>
    <row r="42" spans="1:36" s="159" customFormat="1" ht="13">
      <c r="A42" s="842"/>
      <c r="B42" s="843"/>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row>
    <row r="43" spans="1:36" s="63" customFormat="1" ht="13">
      <c r="A43" s="844" t="s">
        <v>306</v>
      </c>
      <c r="B43" s="845"/>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row>
    <row r="44" spans="1:36" s="63" customFormat="1">
      <c r="A44" s="816"/>
      <c r="B44" s="828"/>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row>
    <row r="45" spans="1:36" s="63" customFormat="1">
      <c r="A45" s="1591" t="s">
        <v>340</v>
      </c>
      <c r="B45" s="1587"/>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row>
    <row r="46" spans="1:36" s="63" customFormat="1">
      <c r="A46" s="1588"/>
      <c r="B46" s="1587"/>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row>
    <row r="47" spans="1:36" s="63" customFormat="1">
      <c r="A47" s="823"/>
      <c r="B47" s="824"/>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row>
    <row r="48" spans="1:36" s="63" customFormat="1" ht="13">
      <c r="A48" s="846" t="s">
        <v>307</v>
      </c>
      <c r="B48" s="1582" t="s">
        <v>298</v>
      </c>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row>
    <row r="49" spans="1:36" s="63" customFormat="1">
      <c r="A49" s="816"/>
      <c r="B49" s="1583"/>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row>
    <row r="50" spans="1:36" s="63" customFormat="1">
      <c r="A50" s="816"/>
      <c r="B50" s="1583"/>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row>
    <row r="51" spans="1:36" s="63" customFormat="1">
      <c r="A51" s="816"/>
      <c r="B51" s="828"/>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row>
    <row r="52" spans="1:36" s="63" customFormat="1" ht="13">
      <c r="A52" s="846" t="s">
        <v>307</v>
      </c>
      <c r="B52" s="1584" t="s">
        <v>345</v>
      </c>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row>
    <row r="53" spans="1:36" s="63" customFormat="1">
      <c r="A53" s="816"/>
      <c r="B53" s="158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row>
    <row r="54" spans="1:36" s="63" customFormat="1">
      <c r="A54" s="816"/>
      <c r="B54" s="828"/>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row>
    <row r="55" spans="1:36" s="63" customFormat="1" ht="13">
      <c r="A55" s="846" t="s">
        <v>307</v>
      </c>
      <c r="B55" s="847" t="s">
        <v>375</v>
      </c>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row>
    <row r="56" spans="1:36" s="67" customFormat="1">
      <c r="A56" s="848"/>
      <c r="B56" s="83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row>
    <row r="57" spans="1:36" s="67" customFormat="1" ht="13">
      <c r="A57" s="846" t="s">
        <v>307</v>
      </c>
      <c r="B57" s="1584" t="s">
        <v>358</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row>
    <row r="58" spans="1:36" s="159" customFormat="1" ht="13">
      <c r="A58" s="849"/>
      <c r="B58" s="1585"/>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row>
    <row r="59" spans="1:36" s="159" customFormat="1" ht="15" customHeight="1">
      <c r="A59" s="849"/>
      <c r="B59" s="1585"/>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row>
    <row r="60" spans="1:36" s="159" customFormat="1" ht="15" customHeight="1">
      <c r="A60" s="849"/>
      <c r="B60" s="1300"/>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row>
    <row r="61" spans="1:36" s="159" customFormat="1" ht="15" customHeight="1">
      <c r="A61" s="846" t="s">
        <v>307</v>
      </c>
      <c r="B61" s="828" t="s">
        <v>577</v>
      </c>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row>
    <row r="62" spans="1:36" s="63" customFormat="1">
      <c r="A62" s="816"/>
      <c r="B62" s="828"/>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s="63" customFormat="1" ht="13">
      <c r="A63" s="850" t="s">
        <v>307</v>
      </c>
      <c r="B63" s="851" t="s">
        <v>576</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s="63" customFormat="1" ht="13">
      <c r="A64" s="852" t="s">
        <v>330</v>
      </c>
      <c r="B64" s="853"/>
      <c r="C64" s="61"/>
      <c r="D64" s="61"/>
      <c r="E64" s="61"/>
      <c r="F64" s="61"/>
      <c r="G64" s="134"/>
      <c r="H64" s="148"/>
      <c r="I64" s="181"/>
      <c r="J64" s="182"/>
      <c r="K64" s="72"/>
      <c r="L64" s="72"/>
      <c r="M64" s="72"/>
      <c r="N64" s="72"/>
      <c r="O64" s="72"/>
      <c r="P64" s="72"/>
      <c r="Q64" s="72"/>
      <c r="R64" s="72"/>
      <c r="S64" s="72"/>
      <c r="T64" s="61"/>
      <c r="U64" s="61"/>
      <c r="V64" s="61"/>
      <c r="W64" s="61"/>
      <c r="X64" s="61"/>
      <c r="Y64" s="61"/>
      <c r="Z64" s="61"/>
      <c r="AA64" s="61"/>
      <c r="AB64" s="61"/>
      <c r="AC64" s="61"/>
      <c r="AD64" s="61"/>
      <c r="AE64" s="61"/>
      <c r="AF64" s="61"/>
      <c r="AG64" s="61"/>
      <c r="AH64" s="61"/>
      <c r="AI64" s="61"/>
      <c r="AJ64" s="61"/>
    </row>
    <row r="65" spans="1:36" s="63" customFormat="1" ht="13">
      <c r="A65" s="854"/>
      <c r="B65" s="828"/>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s="63" customFormat="1" ht="13">
      <c r="A66" s="855" t="s">
        <v>286</v>
      </c>
      <c r="B66" s="1278"/>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s="63" customFormat="1">
      <c r="A67" s="855"/>
      <c r="B67" s="1278"/>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s="61" customFormat="1">
      <c r="A68" s="1592" t="s">
        <v>344</v>
      </c>
      <c r="B68" s="1578"/>
    </row>
    <row r="69" spans="1:36" s="61" customFormat="1">
      <c r="A69" s="1579"/>
      <c r="B69" s="1578"/>
    </row>
    <row r="70" spans="1:36" s="61" customFormat="1">
      <c r="A70" s="1579"/>
      <c r="B70" s="1578"/>
    </row>
    <row r="71" spans="1:36" s="61" customFormat="1">
      <c r="A71" s="856"/>
      <c r="B71" s="833"/>
    </row>
    <row r="72" spans="1:36" s="63" customFormat="1">
      <c r="A72" s="1581" t="s">
        <v>359</v>
      </c>
      <c r="B72" s="1578"/>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s="63" customFormat="1">
      <c r="A73" s="1579"/>
      <c r="B73" s="1578"/>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s="63" customFormat="1">
      <c r="A74" s="1579"/>
      <c r="B74" s="1578"/>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s="63" customFormat="1">
      <c r="A75" s="1579"/>
      <c r="B75" s="1578"/>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s="63" customFormat="1">
      <c r="A76" s="817"/>
      <c r="B76" s="1278"/>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s="63" customFormat="1">
      <c r="A77" s="857" t="s">
        <v>486</v>
      </c>
      <c r="B77" s="858"/>
      <c r="C77" s="165"/>
      <c r="D77" s="165"/>
      <c r="E77" s="165"/>
      <c r="F77" s="165"/>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s="63" customFormat="1">
      <c r="A78" s="859"/>
      <c r="B78" s="1280"/>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s="63" customFormat="1" ht="13">
      <c r="A79" s="860" t="s">
        <v>287</v>
      </c>
      <c r="B79" s="8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s="63" customFormat="1" ht="13">
      <c r="A80" s="862"/>
      <c r="B80" s="833"/>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s="63" customFormat="1">
      <c r="A81" s="1577" t="s">
        <v>376</v>
      </c>
      <c r="B81" s="1578"/>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s="63" customFormat="1">
      <c r="A82" s="1579"/>
      <c r="B82" s="1578"/>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s="63" customFormat="1">
      <c r="A83" s="1579"/>
      <c r="B83" s="1578"/>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s="63" customFormat="1">
      <c r="A84" s="1579"/>
      <c r="B84" s="1578"/>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s="63" customFormat="1">
      <c r="A85" s="1279"/>
      <c r="B85" s="1278"/>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s="63" customFormat="1">
      <c r="A86" s="1581" t="s">
        <v>578</v>
      </c>
      <c r="B86" s="1578"/>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s="63" customFormat="1">
      <c r="A87" s="1579"/>
      <c r="B87" s="1578"/>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s="63" customFormat="1">
      <c r="A88" s="1579"/>
      <c r="B88" s="1578"/>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s="63" customFormat="1">
      <c r="A89" s="863"/>
      <c r="B89" s="85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s="63" customFormat="1">
      <c r="A90" s="864"/>
      <c r="B90" s="864"/>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s="63" customFormat="1" ht="13">
      <c r="A91" s="865" t="s">
        <v>4</v>
      </c>
      <c r="B91" s="866"/>
      <c r="C91" s="7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s="63" customFormat="1" ht="13">
      <c r="A92" s="854"/>
      <c r="B92" s="828"/>
      <c r="C92" s="7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s="183" customFormat="1" ht="12.75" customHeight="1">
      <c r="A93" s="1589" t="s">
        <v>377</v>
      </c>
      <c r="B93" s="1578"/>
      <c r="C93" s="18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row>
    <row r="94" spans="1:36" s="183" customFormat="1" ht="13">
      <c r="A94" s="1579"/>
      <c r="B94" s="1578"/>
      <c r="C94" s="18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row>
    <row r="95" spans="1:36" s="183" customFormat="1" ht="13">
      <c r="A95" s="1579"/>
      <c r="B95" s="1578"/>
      <c r="C95" s="18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row>
    <row r="96" spans="1:36" s="61" customFormat="1">
      <c r="A96" s="867"/>
      <c r="B96" s="841"/>
    </row>
    <row r="97" spans="1:36" s="61" customFormat="1">
      <c r="A97" s="868"/>
      <c r="B97" s="868"/>
    </row>
    <row r="98" spans="1:36" s="173" customFormat="1" ht="13">
      <c r="A98" s="869" t="s">
        <v>44</v>
      </c>
      <c r="B98" s="870"/>
    </row>
    <row r="99" spans="1:36" s="61" customFormat="1" ht="13">
      <c r="A99" s="862"/>
      <c r="B99" s="871"/>
    </row>
    <row r="100" spans="1:36" s="61" customFormat="1">
      <c r="A100" s="1581" t="s">
        <v>292</v>
      </c>
      <c r="B100" s="1578"/>
    </row>
    <row r="101" spans="1:36" s="61" customFormat="1">
      <c r="A101" s="1579"/>
      <c r="B101" s="1578"/>
    </row>
    <row r="102" spans="1:36" s="61" customFormat="1">
      <c r="A102" s="1579"/>
      <c r="B102" s="1578"/>
    </row>
    <row r="103" spans="1:36" s="63" customFormat="1">
      <c r="A103" s="1579"/>
      <c r="B103" s="1578"/>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row>
    <row r="104" spans="1:36" s="63" customFormat="1">
      <c r="A104" s="1279"/>
      <c r="B104" s="1278"/>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row>
    <row r="105" spans="1:36" s="63" customFormat="1">
      <c r="A105" s="1586" t="s">
        <v>243</v>
      </c>
      <c r="B105" s="1587"/>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row>
    <row r="106" spans="1:36" s="63" customFormat="1">
      <c r="A106" s="1588"/>
      <c r="B106" s="1587"/>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row>
    <row r="107" spans="1:36" s="63" customFormat="1">
      <c r="A107" s="1579"/>
      <c r="B107" s="1578"/>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row>
    <row r="108" spans="1:36" s="61" customFormat="1">
      <c r="A108" s="867"/>
      <c r="B108" s="841"/>
    </row>
    <row r="109" spans="1:36" s="61" customFormat="1">
      <c r="A109" s="872"/>
      <c r="B109" s="872"/>
    </row>
    <row r="110" spans="1:36" s="61" customFormat="1" ht="13">
      <c r="A110" s="873" t="s">
        <v>45</v>
      </c>
      <c r="B110" s="874"/>
      <c r="C110" s="71"/>
    </row>
    <row r="111" spans="1:36" s="61" customFormat="1" ht="13">
      <c r="A111" s="862"/>
      <c r="B111" s="833"/>
      <c r="C111" s="71"/>
    </row>
    <row r="112" spans="1:36" s="61" customFormat="1">
      <c r="A112" s="1581" t="s">
        <v>361</v>
      </c>
      <c r="B112" s="1578"/>
    </row>
    <row r="113" spans="1:3" s="61" customFormat="1">
      <c r="A113" s="1579"/>
      <c r="B113" s="1578"/>
    </row>
    <row r="114" spans="1:3" s="61" customFormat="1">
      <c r="A114" s="1579"/>
      <c r="B114" s="1578"/>
    </row>
    <row r="115" spans="1:3" s="61" customFormat="1">
      <c r="A115" s="863"/>
      <c r="B115" s="851"/>
    </row>
    <row r="116" spans="1:3" s="61" customFormat="1">
      <c r="A116" s="875"/>
      <c r="B116" s="875"/>
    </row>
    <row r="117" spans="1:3" s="61" customFormat="1" ht="13">
      <c r="A117" s="876" t="s">
        <v>46</v>
      </c>
      <c r="B117" s="877"/>
      <c r="C117" s="71"/>
    </row>
    <row r="118" spans="1:3" s="61" customFormat="1" ht="13">
      <c r="A118" s="862"/>
      <c r="B118" s="833"/>
      <c r="C118" s="71"/>
    </row>
    <row r="119" spans="1:3" s="61" customFormat="1">
      <c r="A119" s="1581" t="s">
        <v>312</v>
      </c>
      <c r="B119" s="1578"/>
    </row>
    <row r="120" spans="1:3" s="61" customFormat="1">
      <c r="A120" s="1579"/>
      <c r="B120" s="1578"/>
    </row>
    <row r="121" spans="1:3" s="61" customFormat="1">
      <c r="A121" s="863"/>
      <c r="B121" s="851"/>
    </row>
    <row r="122" spans="1:3" s="61" customFormat="1">
      <c r="A122" s="878"/>
      <c r="B122" s="878"/>
    </row>
    <row r="123" spans="1:3" s="61" customFormat="1" ht="13">
      <c r="A123" s="879" t="s">
        <v>295</v>
      </c>
      <c r="B123" s="880"/>
      <c r="C123" s="71"/>
    </row>
    <row r="124" spans="1:3" s="61" customFormat="1" ht="6.75" customHeight="1">
      <c r="A124" s="1581" t="s">
        <v>362</v>
      </c>
      <c r="B124" s="1578"/>
    </row>
    <row r="125" spans="1:3" s="61" customFormat="1" ht="33" customHeight="1">
      <c r="A125" s="1579"/>
      <c r="B125" s="1578"/>
    </row>
    <row r="126" spans="1:3" s="61" customFormat="1">
      <c r="A126" s="881"/>
      <c r="B126" s="882"/>
    </row>
    <row r="127" spans="1:3" s="61" customFormat="1">
      <c r="A127" s="875"/>
      <c r="B127" s="875"/>
    </row>
    <row r="128" spans="1:3" s="61" customFormat="1" ht="15.75" customHeight="1">
      <c r="A128" s="879" t="s">
        <v>378</v>
      </c>
      <c r="B128" s="879"/>
      <c r="C128" s="71"/>
    </row>
    <row r="129" spans="1:36" s="61" customFormat="1" ht="7.5" customHeight="1">
      <c r="A129" s="1581" t="s">
        <v>363</v>
      </c>
      <c r="B129" s="1578"/>
    </row>
    <row r="130" spans="1:36" s="61" customFormat="1" ht="26.25" customHeight="1">
      <c r="A130" s="1579"/>
      <c r="B130" s="1578"/>
    </row>
    <row r="131" spans="1:36" s="63" customFormat="1">
      <c r="A131" s="883"/>
      <c r="B131" s="884"/>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row>
    <row r="132" spans="1:36" s="61" customFormat="1">
      <c r="A132" s="885"/>
      <c r="B132" s="885"/>
    </row>
    <row r="133" spans="1:36" s="63" customFormat="1" ht="13">
      <c r="A133" s="886" t="s">
        <v>309</v>
      </c>
      <c r="B133" s="887"/>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row>
    <row r="134" spans="1:36" s="63" customFormat="1" ht="13">
      <c r="A134" s="854"/>
      <c r="B134" s="828"/>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row>
    <row r="135" spans="1:36" s="183" customFormat="1">
      <c r="A135" s="1590" t="s">
        <v>299</v>
      </c>
      <c r="B135" s="1578"/>
      <c r="C135" s="165"/>
      <c r="D135" s="165"/>
      <c r="E135" s="165"/>
      <c r="F135" s="165"/>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row>
    <row r="136" spans="1:36" s="183" customFormat="1">
      <c r="A136" s="1579"/>
      <c r="B136" s="1578"/>
      <c r="C136" s="165"/>
      <c r="D136" s="165"/>
      <c r="E136" s="165"/>
      <c r="F136" s="165"/>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row>
    <row r="137" spans="1:36" s="183" customFormat="1">
      <c r="A137" s="1579"/>
      <c r="B137" s="1578"/>
      <c r="C137" s="165"/>
      <c r="D137" s="165"/>
      <c r="E137" s="165"/>
      <c r="F137" s="165"/>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row>
    <row r="138" spans="1:36" s="183" customFormat="1">
      <c r="A138" s="888"/>
      <c r="B138" s="889"/>
      <c r="C138" s="165"/>
      <c r="D138" s="165"/>
      <c r="E138" s="165"/>
      <c r="F138" s="165"/>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row>
    <row r="139" spans="1:36" s="183" customFormat="1">
      <c r="A139" s="1579" t="s">
        <v>296</v>
      </c>
      <c r="B139" s="1578"/>
      <c r="C139" s="165"/>
      <c r="D139" s="165"/>
      <c r="E139" s="165"/>
      <c r="F139" s="165"/>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row>
    <row r="140" spans="1:36" s="183" customFormat="1">
      <c r="A140" s="1579"/>
      <c r="B140" s="1578"/>
      <c r="C140" s="165"/>
      <c r="D140" s="165"/>
      <c r="E140" s="165"/>
      <c r="F140" s="165"/>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row>
    <row r="141" spans="1:36" s="183" customFormat="1">
      <c r="A141" s="888"/>
      <c r="B141" s="889"/>
      <c r="C141" s="165"/>
      <c r="D141" s="165"/>
      <c r="E141" s="165"/>
      <c r="F141" s="165"/>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row>
    <row r="142" spans="1:36" s="183" customFormat="1">
      <c r="A142" s="1589" t="s">
        <v>308</v>
      </c>
      <c r="B142" s="1578"/>
      <c r="C142" s="165"/>
      <c r="D142" s="165"/>
      <c r="E142" s="165"/>
      <c r="F142" s="165"/>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row>
    <row r="143" spans="1:36" s="183" customFormat="1">
      <c r="A143" s="1579"/>
      <c r="B143" s="1578"/>
      <c r="C143" s="165"/>
      <c r="D143" s="165"/>
      <c r="E143" s="165"/>
      <c r="F143" s="165"/>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row>
    <row r="144" spans="1:36" s="183" customFormat="1">
      <c r="A144" s="1579"/>
      <c r="B144" s="1578"/>
      <c r="C144" s="165"/>
      <c r="D144" s="165"/>
      <c r="E144" s="165"/>
      <c r="F144" s="165"/>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row>
    <row r="145" spans="1:36" s="183" customFormat="1">
      <c r="A145" s="888"/>
      <c r="B145" s="889"/>
      <c r="C145" s="165"/>
      <c r="D145" s="165"/>
      <c r="E145" s="165"/>
      <c r="F145" s="165"/>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row>
    <row r="146" spans="1:36" s="183" customFormat="1">
      <c r="A146" s="1577" t="s">
        <v>567</v>
      </c>
      <c r="B146" s="1578"/>
      <c r="C146" s="165"/>
      <c r="D146" s="165"/>
      <c r="E146" s="165"/>
      <c r="F146" s="165"/>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row>
    <row r="147" spans="1:36" s="183" customFormat="1">
      <c r="A147" s="1579"/>
      <c r="B147" s="1578"/>
      <c r="C147" s="165"/>
      <c r="D147" s="165"/>
      <c r="E147" s="165"/>
      <c r="F147" s="165"/>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row>
    <row r="148" spans="1:36" s="183" customFormat="1">
      <c r="A148" s="1279"/>
      <c r="B148" s="1278"/>
      <c r="C148" s="165"/>
      <c r="D148" s="165"/>
      <c r="E148" s="165"/>
      <c r="F148" s="165"/>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row>
    <row r="149" spans="1:36" s="183" customFormat="1">
      <c r="A149" s="275"/>
      <c r="B149" s="889"/>
      <c r="C149" s="165"/>
      <c r="D149" s="165"/>
      <c r="E149" s="165"/>
      <c r="F149" s="165"/>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row>
    <row r="150" spans="1:36" s="67" customFormat="1">
      <c r="A150" s="867"/>
      <c r="B150" s="841"/>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row>
    <row r="151" spans="1:36" s="67" customFormat="1">
      <c r="A151" s="843"/>
      <c r="B151" s="828"/>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row>
    <row r="152" spans="1:36" s="1" customFormat="1" ht="11.5">
      <c r="A152" s="890" t="s">
        <v>112</v>
      </c>
      <c r="B152" s="891"/>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row>
    <row r="153" spans="1:36" s="1" customFormat="1" ht="11.5">
      <c r="A153" s="892"/>
      <c r="B153" s="893"/>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row>
    <row r="154" spans="1:36" s="63" customFormat="1">
      <c r="A154" s="894" t="s">
        <v>88</v>
      </c>
      <c r="B154" s="895"/>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row>
    <row r="155" spans="1:36" s="63" customFormat="1">
      <c r="A155" s="894" t="s">
        <v>288</v>
      </c>
      <c r="B155" s="895"/>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row>
    <row r="156" spans="1:36" s="63" customFormat="1">
      <c r="A156" s="894" t="s">
        <v>150</v>
      </c>
      <c r="B156" s="895"/>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row>
    <row r="157" spans="1:36" s="67" customFormat="1">
      <c r="A157" s="894" t="s">
        <v>16</v>
      </c>
      <c r="B157" s="895"/>
      <c r="C157" s="61"/>
      <c r="D157" s="61"/>
      <c r="E157" s="61"/>
      <c r="F157" s="61"/>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row>
    <row r="158" spans="1:36" s="67" customFormat="1">
      <c r="A158" s="896" t="s">
        <v>151</v>
      </c>
      <c r="B158" s="897"/>
      <c r="C158" s="61"/>
      <c r="D158" s="61"/>
      <c r="E158" s="61"/>
      <c r="F158" s="61"/>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row>
  </sheetData>
  <sheetProtection password="CF2B" sheet="1" objects="1" scenarios="1" selectLockedCells="1"/>
  <mergeCells count="24">
    <mergeCell ref="A9:B10"/>
    <mergeCell ref="A135:B137"/>
    <mergeCell ref="A139:B140"/>
    <mergeCell ref="A142:B144"/>
    <mergeCell ref="A81:B84"/>
    <mergeCell ref="B12:B13"/>
    <mergeCell ref="B15:B16"/>
    <mergeCell ref="A18:B19"/>
    <mergeCell ref="A45:B46"/>
    <mergeCell ref="A119:B120"/>
    <mergeCell ref="A68:B70"/>
    <mergeCell ref="A72:B75"/>
    <mergeCell ref="A146:B147"/>
    <mergeCell ref="A27:B28"/>
    <mergeCell ref="A112:B114"/>
    <mergeCell ref="B48:B50"/>
    <mergeCell ref="B57:B59"/>
    <mergeCell ref="B52:B53"/>
    <mergeCell ref="A124:B125"/>
    <mergeCell ref="A129:B130"/>
    <mergeCell ref="A86:B88"/>
    <mergeCell ref="A105:B107"/>
    <mergeCell ref="A93:B95"/>
    <mergeCell ref="A100:B103"/>
  </mergeCells>
  <phoneticPr fontId="20" type="noConversion"/>
  <printOptions horizontalCentered="1"/>
  <pageMargins left="0.6692913385826772" right="0.27559055118110237" top="0.55118110236220474" bottom="0.82677165354330717" header="0.51181102362204722" footer="0.51181102362204722"/>
  <pageSetup paperSize="9" scale="90" orientation="portrait" r:id="rId1"/>
  <headerFooter alignWithMargins="0">
    <oddFooter>&amp;CJune 2016</oddFooter>
  </headerFooter>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sheetPr>
  <dimension ref="A1:AS79"/>
  <sheetViews>
    <sheetView view="pageLayout" zoomScaleNormal="100" workbookViewId="0">
      <selection activeCell="I44" sqref="I44"/>
    </sheetView>
  </sheetViews>
  <sheetFormatPr defaultColWidth="8.81640625" defaultRowHeight="12.5"/>
  <cols>
    <col min="1" max="1" width="10.1796875" style="70" customWidth="1"/>
    <col min="2" max="2" width="11.453125" style="63" customWidth="1"/>
    <col min="3" max="3" width="9.453125" style="63" customWidth="1"/>
    <col min="4" max="4" width="20.453125" style="63" customWidth="1"/>
    <col min="5" max="5" width="10.1796875" style="63" customWidth="1"/>
    <col min="6" max="6" width="11.453125" style="63" customWidth="1"/>
    <col min="7" max="7" width="12.81640625" style="63" customWidth="1"/>
    <col min="8" max="8" width="11.453125" style="68" customWidth="1"/>
    <col min="9" max="9" width="10.54296875" style="67" customWidth="1"/>
    <col min="10" max="10" width="1.453125" style="67" customWidth="1"/>
    <col min="11" max="11" width="8.81640625" style="67" hidden="1" customWidth="1"/>
    <col min="12" max="12" width="2" style="67" hidden="1" customWidth="1"/>
    <col min="13" max="13" width="5.7265625" style="67" hidden="1" customWidth="1"/>
    <col min="14" max="22" width="8.81640625" style="67" customWidth="1"/>
    <col min="23" max="45" width="8.81640625" style="67"/>
    <col min="46" max="16384" width="8.81640625" style="63"/>
  </cols>
  <sheetData>
    <row r="1" spans="1:45">
      <c r="A1" s="372"/>
      <c r="B1" s="373"/>
      <c r="C1" s="373"/>
      <c r="D1" s="373"/>
      <c r="E1" s="373"/>
      <c r="F1" s="373"/>
      <c r="G1" s="374"/>
      <c r="H1" s="375"/>
      <c r="K1" s="67" t="s">
        <v>48</v>
      </c>
    </row>
    <row r="2" spans="1:45" ht="15.5">
      <c r="A2" s="376" t="s">
        <v>336</v>
      </c>
      <c r="B2" s="377"/>
      <c r="C2" s="377"/>
      <c r="D2" s="377"/>
      <c r="E2" s="377"/>
      <c r="F2" s="377"/>
      <c r="G2" s="378"/>
      <c r="H2" s="379"/>
      <c r="K2" s="67" t="s">
        <v>238</v>
      </c>
    </row>
    <row r="3" spans="1:45">
      <c r="A3" s="380"/>
      <c r="B3" s="381"/>
      <c r="C3" s="381"/>
      <c r="D3" s="381"/>
      <c r="E3" s="381"/>
      <c r="F3" s="381"/>
      <c r="G3" s="382"/>
      <c r="H3" s="383"/>
    </row>
    <row r="5" spans="1:45" ht="15.5">
      <c r="A5" s="1672" t="s">
        <v>588</v>
      </c>
      <c r="B5" s="1672"/>
      <c r="C5" s="1672"/>
      <c r="D5" s="1672"/>
      <c r="E5" s="1672"/>
      <c r="F5" s="1672"/>
      <c r="G5" s="1672"/>
      <c r="H5" s="1672"/>
    </row>
    <row r="6" spans="1:45" ht="15.5">
      <c r="A6" s="1671" t="s">
        <v>589</v>
      </c>
      <c r="B6" s="1671"/>
      <c r="C6" s="1671"/>
      <c r="D6" s="1671"/>
      <c r="E6" s="1671"/>
      <c r="F6" s="1671"/>
      <c r="G6" s="1671"/>
      <c r="H6" s="1671"/>
    </row>
    <row r="8" spans="1:45" ht="13">
      <c r="A8" s="125" t="s">
        <v>216</v>
      </c>
      <c r="B8" s="126"/>
      <c r="C8" s="126"/>
      <c r="D8" s="126"/>
      <c r="E8" s="126"/>
      <c r="F8" s="126"/>
      <c r="G8" s="126"/>
      <c r="H8" s="127"/>
    </row>
    <row r="9" spans="1:45" ht="13">
      <c r="A9" s="128" t="s">
        <v>248</v>
      </c>
      <c r="B9" s="129"/>
      <c r="C9" s="129"/>
      <c r="D9" s="129"/>
      <c r="E9" s="129"/>
      <c r="F9" s="129"/>
      <c r="G9" s="129"/>
      <c r="H9" s="130"/>
    </row>
    <row r="10" spans="1:45" ht="13">
      <c r="A10" s="128"/>
      <c r="B10" s="129"/>
      <c r="C10" s="129"/>
      <c r="D10" s="129"/>
      <c r="E10" s="129"/>
      <c r="F10" s="129"/>
      <c r="G10" s="129"/>
      <c r="H10" s="130"/>
    </row>
    <row r="11" spans="1:45" s="72" customFormat="1">
      <c r="A11" s="1667" t="s">
        <v>536</v>
      </c>
      <c r="B11" s="1667"/>
      <c r="C11" s="1667"/>
      <c r="D11" s="1667"/>
      <c r="E11" s="1667"/>
      <c r="F11" s="1667"/>
      <c r="G11" s="1667"/>
      <c r="H11" s="1667"/>
    </row>
    <row r="12" spans="1:45" s="61" customFormat="1">
      <c r="A12" s="1667"/>
      <c r="B12" s="1667"/>
      <c r="C12" s="1667"/>
      <c r="D12" s="1667"/>
      <c r="E12" s="1667"/>
      <c r="F12" s="1667"/>
      <c r="G12" s="1667"/>
      <c r="H12" s="1667"/>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row>
    <row r="13" spans="1:45">
      <c r="A13" s="133"/>
      <c r="B13" s="131"/>
      <c r="C13" s="131"/>
      <c r="D13" s="131"/>
      <c r="E13" s="131"/>
      <c r="F13" s="131"/>
      <c r="G13" s="131"/>
      <c r="H13" s="132"/>
    </row>
    <row r="14" spans="1:45" s="61" customFormat="1" ht="13">
      <c r="A14" s="657" t="s">
        <v>538</v>
      </c>
      <c r="B14" s="656"/>
      <c r="C14" s="656"/>
      <c r="D14" s="656"/>
      <c r="E14" s="656"/>
      <c r="F14" s="656"/>
      <c r="G14" s="656"/>
      <c r="H14" s="659"/>
      <c r="I14" s="72"/>
      <c r="J14" s="72"/>
      <c r="K14" s="72"/>
      <c r="L14" s="72"/>
      <c r="M14" s="72"/>
      <c r="N14" s="67"/>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row>
    <row r="15" spans="1:45" ht="13" thickBot="1"/>
    <row r="16" spans="1:45" s="75" customFormat="1" ht="13">
      <c r="A16" s="593" t="s">
        <v>139</v>
      </c>
      <c r="B16" s="209" t="s">
        <v>160</v>
      </c>
      <c r="C16" s="209" t="s">
        <v>161</v>
      </c>
      <c r="D16" s="209" t="s">
        <v>163</v>
      </c>
      <c r="E16" s="209" t="s">
        <v>217</v>
      </c>
      <c r="F16" s="209" t="s">
        <v>164</v>
      </c>
      <c r="G16" s="209" t="s">
        <v>164</v>
      </c>
      <c r="H16" s="596" t="s">
        <v>48</v>
      </c>
      <c r="I16" s="88"/>
      <c r="J16" s="88"/>
      <c r="K16" s="88"/>
      <c r="L16" s="88"/>
      <c r="M16" s="88"/>
      <c r="N16" s="67"/>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row>
    <row r="17" spans="1:45" s="93" customFormat="1" ht="13">
      <c r="A17" s="594" t="s">
        <v>169</v>
      </c>
      <c r="B17" s="210"/>
      <c r="C17" s="210" t="s">
        <v>170</v>
      </c>
      <c r="D17" s="210" t="s">
        <v>173</v>
      </c>
      <c r="E17" s="210"/>
      <c r="F17" s="210" t="s">
        <v>218</v>
      </c>
      <c r="G17" s="210" t="s">
        <v>174</v>
      </c>
      <c r="H17" s="597" t="s">
        <v>197</v>
      </c>
      <c r="I17" s="88"/>
      <c r="J17" s="88"/>
      <c r="K17" s="88"/>
      <c r="L17" s="88"/>
      <c r="M17" s="88"/>
      <c r="N17" s="72"/>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row>
    <row r="18" spans="1:45" s="94" customFormat="1" ht="13.5" thickBot="1">
      <c r="A18" s="595" t="s">
        <v>177</v>
      </c>
      <c r="B18" s="211"/>
      <c r="C18" s="211" t="s">
        <v>178</v>
      </c>
      <c r="D18" s="211" t="s">
        <v>179</v>
      </c>
      <c r="E18" s="211"/>
      <c r="F18" s="211" t="s">
        <v>197</v>
      </c>
      <c r="G18" s="211"/>
      <c r="H18" s="598"/>
      <c r="I18" s="88"/>
      <c r="J18" s="88"/>
      <c r="K18" s="88"/>
      <c r="L18" s="88"/>
      <c r="M18" s="88"/>
      <c r="N18" s="67"/>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row>
    <row r="19" spans="1:45" ht="13">
      <c r="A19" s="599">
        <v>42055</v>
      </c>
      <c r="B19" s="102" t="s">
        <v>180</v>
      </c>
      <c r="C19" s="103" t="s">
        <v>181</v>
      </c>
      <c r="D19" s="620" t="s">
        <v>184</v>
      </c>
      <c r="E19" s="102" t="s">
        <v>70</v>
      </c>
      <c r="F19" s="102" t="s">
        <v>71</v>
      </c>
      <c r="G19" s="102" t="s">
        <v>72</v>
      </c>
      <c r="H19" s="619" t="s">
        <v>238</v>
      </c>
      <c r="N19" s="88"/>
    </row>
    <row r="20" spans="1:45" s="105" customFormat="1" ht="13">
      <c r="A20" s="600"/>
      <c r="B20" s="591"/>
      <c r="C20" s="592"/>
      <c r="D20" s="591"/>
      <c r="E20" s="591"/>
      <c r="F20" s="591"/>
      <c r="G20" s="591" t="s">
        <v>197</v>
      </c>
      <c r="H20" s="601"/>
      <c r="I20" s="67"/>
      <c r="J20" s="67"/>
      <c r="K20" s="67"/>
      <c r="L20" s="67"/>
      <c r="M20" s="67"/>
      <c r="N20" s="88"/>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row>
    <row r="21" spans="1:45" ht="25.5">
      <c r="A21" s="600">
        <v>42066</v>
      </c>
      <c r="B21" s="591" t="s">
        <v>180</v>
      </c>
      <c r="C21" s="592" t="s">
        <v>181</v>
      </c>
      <c r="D21" s="660" t="s">
        <v>537</v>
      </c>
      <c r="E21" s="591" t="s">
        <v>70</v>
      </c>
      <c r="F21" s="591" t="s">
        <v>71</v>
      </c>
      <c r="G21" s="591" t="s">
        <v>72</v>
      </c>
      <c r="H21" s="602" t="s">
        <v>48</v>
      </c>
      <c r="N21" s="88"/>
    </row>
    <row r="22" spans="1:45" s="67" customFormat="1">
      <c r="A22" s="600"/>
      <c r="B22" s="591"/>
      <c r="C22" s="592"/>
      <c r="D22" s="591"/>
      <c r="E22" s="591"/>
      <c r="F22" s="591"/>
      <c r="G22" s="591"/>
      <c r="H22" s="601"/>
    </row>
    <row r="23" spans="1:45" ht="13">
      <c r="A23" s="600">
        <v>42019</v>
      </c>
      <c r="B23" s="591" t="s">
        <v>73</v>
      </c>
      <c r="C23" s="618" t="s">
        <v>187</v>
      </c>
      <c r="D23" s="591" t="s">
        <v>189</v>
      </c>
      <c r="E23" s="591" t="s">
        <v>70</v>
      </c>
      <c r="F23" s="591" t="s">
        <v>71</v>
      </c>
      <c r="G23" s="591" t="s">
        <v>72</v>
      </c>
      <c r="H23" s="619" t="s">
        <v>238</v>
      </c>
    </row>
    <row r="24" spans="1:45" s="67" customFormat="1">
      <c r="A24" s="600"/>
      <c r="B24" s="591"/>
      <c r="C24" s="592"/>
      <c r="D24" s="591"/>
      <c r="E24" s="591"/>
      <c r="F24" s="591"/>
      <c r="G24" s="591"/>
      <c r="H24" s="601"/>
    </row>
    <row r="25" spans="1:45" s="67" customFormat="1" ht="25">
      <c r="A25" s="600">
        <v>42078</v>
      </c>
      <c r="B25" s="591" t="s">
        <v>180</v>
      </c>
      <c r="C25" s="592" t="s">
        <v>181</v>
      </c>
      <c r="D25" s="660" t="s">
        <v>537</v>
      </c>
      <c r="E25" s="591" t="s">
        <v>70</v>
      </c>
      <c r="F25" s="230" t="s">
        <v>74</v>
      </c>
      <c r="G25" s="230" t="s">
        <v>75</v>
      </c>
      <c r="H25" s="602" t="s">
        <v>48</v>
      </c>
    </row>
    <row r="26" spans="1:45" s="67" customFormat="1">
      <c r="A26" s="600"/>
      <c r="B26" s="591"/>
      <c r="C26" s="592"/>
      <c r="D26" s="591"/>
      <c r="E26" s="591"/>
      <c r="F26" s="591"/>
      <c r="G26" s="591"/>
      <c r="H26" s="601"/>
    </row>
    <row r="27" spans="1:45" ht="25">
      <c r="A27" s="600">
        <v>42066</v>
      </c>
      <c r="B27" s="591" t="s">
        <v>180</v>
      </c>
      <c r="C27" s="592" t="s">
        <v>181</v>
      </c>
      <c r="D27" s="660" t="s">
        <v>537</v>
      </c>
      <c r="E27" s="591" t="s">
        <v>70</v>
      </c>
      <c r="F27" s="591" t="s">
        <v>76</v>
      </c>
      <c r="G27" s="591" t="s">
        <v>77</v>
      </c>
      <c r="H27" s="602" t="s">
        <v>48</v>
      </c>
    </row>
    <row r="28" spans="1:45" s="67" customFormat="1">
      <c r="A28" s="600"/>
      <c r="B28" s="591"/>
      <c r="C28" s="592"/>
      <c r="D28" s="591"/>
      <c r="E28" s="591"/>
      <c r="F28" s="591"/>
      <c r="G28" s="591"/>
      <c r="H28" s="601"/>
    </row>
    <row r="29" spans="1:45" ht="13">
      <c r="A29" s="600">
        <v>42019</v>
      </c>
      <c r="B29" s="591" t="s">
        <v>73</v>
      </c>
      <c r="C29" s="618" t="s">
        <v>187</v>
      </c>
      <c r="D29" s="591" t="s">
        <v>189</v>
      </c>
      <c r="E29" s="591" t="s">
        <v>70</v>
      </c>
      <c r="F29" s="591" t="s">
        <v>76</v>
      </c>
      <c r="G29" s="591" t="s">
        <v>77</v>
      </c>
      <c r="H29" s="619" t="s">
        <v>238</v>
      </c>
    </row>
    <row r="30" spans="1:45" s="67" customFormat="1">
      <c r="A30" s="600"/>
      <c r="B30" s="591"/>
      <c r="C30" s="592"/>
      <c r="D30" s="591"/>
      <c r="E30" s="591"/>
      <c r="F30" s="591"/>
      <c r="G30" s="591"/>
      <c r="H30" s="601"/>
    </row>
    <row r="31" spans="1:45" ht="13.5" thickBot="1">
      <c r="A31" s="603">
        <v>42019</v>
      </c>
      <c r="B31" s="604" t="s">
        <v>180</v>
      </c>
      <c r="C31" s="605" t="s">
        <v>181</v>
      </c>
      <c r="D31" s="1573" t="s">
        <v>508</v>
      </c>
      <c r="E31" s="604" t="s">
        <v>70</v>
      </c>
      <c r="F31" s="604" t="s">
        <v>76</v>
      </c>
      <c r="G31" s="604" t="s">
        <v>77</v>
      </c>
      <c r="H31" s="1574" t="s">
        <v>238</v>
      </c>
    </row>
    <row r="32" spans="1:45" s="67" customFormat="1" ht="28.5" customHeight="1">
      <c r="A32" s="74"/>
      <c r="C32" s="1571"/>
      <c r="H32" s="1572"/>
    </row>
    <row r="33" spans="1:45" s="67" customFormat="1" ht="28.5" customHeight="1" thickBot="1">
      <c r="A33" s="74"/>
      <c r="C33" s="1571"/>
      <c r="H33" s="1572"/>
    </row>
    <row r="34" spans="1:45" s="67" customFormat="1" ht="13">
      <c r="A34" s="593" t="s">
        <v>139</v>
      </c>
      <c r="B34" s="209" t="s">
        <v>160</v>
      </c>
      <c r="C34" s="209" t="s">
        <v>161</v>
      </c>
      <c r="D34" s="209" t="s">
        <v>163</v>
      </c>
      <c r="E34" s="209" t="s">
        <v>217</v>
      </c>
      <c r="F34" s="209" t="s">
        <v>164</v>
      </c>
      <c r="G34" s="209" t="s">
        <v>164</v>
      </c>
      <c r="H34" s="596" t="s">
        <v>555</v>
      </c>
    </row>
    <row r="35" spans="1:45" ht="13">
      <c r="A35" s="594" t="s">
        <v>169</v>
      </c>
      <c r="B35" s="210"/>
      <c r="C35" s="210" t="s">
        <v>170</v>
      </c>
      <c r="D35" s="210" t="s">
        <v>173</v>
      </c>
      <c r="E35" s="210"/>
      <c r="F35" s="210" t="s">
        <v>218</v>
      </c>
      <c r="G35" s="210" t="s">
        <v>174</v>
      </c>
      <c r="H35" s="597" t="s">
        <v>238</v>
      </c>
    </row>
    <row r="36" spans="1:45" ht="13.5" thickBot="1">
      <c r="A36" s="595" t="s">
        <v>177</v>
      </c>
      <c r="B36" s="211"/>
      <c r="C36" s="211" t="s">
        <v>178</v>
      </c>
      <c r="D36" s="211" t="s">
        <v>179</v>
      </c>
      <c r="E36" s="211"/>
      <c r="F36" s="211" t="s">
        <v>197</v>
      </c>
      <c r="G36" s="211"/>
      <c r="H36" s="598"/>
    </row>
    <row r="37" spans="1:45" s="310" customFormat="1" ht="49.5" customHeight="1">
      <c r="A37" s="1575"/>
      <c r="B37" s="312"/>
      <c r="C37" s="312"/>
      <c r="D37" s="312"/>
      <c r="E37" s="312"/>
      <c r="F37" s="312"/>
      <c r="G37" s="312"/>
      <c r="H37" s="1576"/>
      <c r="I37" s="1668" t="s">
        <v>556</v>
      </c>
      <c r="J37" s="1669"/>
      <c r="K37" s="1669"/>
      <c r="L37" s="1669"/>
      <c r="M37" s="1669"/>
      <c r="N37" s="67"/>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03"/>
      <c r="AS37" s="303"/>
    </row>
    <row r="38" spans="1:45" s="310" customFormat="1" ht="13">
      <c r="A38" s="1239"/>
      <c r="B38" s="1240"/>
      <c r="C38" s="1240"/>
      <c r="D38" s="1240"/>
      <c r="E38" s="1240"/>
      <c r="F38" s="1240"/>
      <c r="G38" s="1240"/>
      <c r="H38" s="579"/>
      <c r="I38" s="303"/>
      <c r="J38" s="303"/>
      <c r="K38" s="303"/>
      <c r="L38" s="303"/>
      <c r="M38" s="303"/>
      <c r="N38" s="67"/>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R38" s="303"/>
      <c r="AS38" s="303"/>
    </row>
    <row r="39" spans="1:45" s="310" customFormat="1" ht="13">
      <c r="A39" s="1239"/>
      <c r="B39" s="1240"/>
      <c r="C39" s="1240"/>
      <c r="D39" s="1240"/>
      <c r="E39" s="1240"/>
      <c r="F39" s="1240"/>
      <c r="G39" s="1240"/>
      <c r="H39" s="579"/>
      <c r="I39" s="303"/>
      <c r="J39" s="303"/>
      <c r="K39" s="303"/>
      <c r="L39" s="303"/>
      <c r="M39" s="303"/>
      <c r="N39" s="67"/>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row>
    <row r="40" spans="1:45" s="310" customFormat="1" ht="13">
      <c r="A40" s="1239"/>
      <c r="B40" s="1240"/>
      <c r="C40" s="1240"/>
      <c r="D40" s="1240"/>
      <c r="E40" s="1240"/>
      <c r="F40" s="1240"/>
      <c r="G40" s="1240"/>
      <c r="H40" s="579"/>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row>
    <row r="41" spans="1:45" s="310" customFormat="1" ht="13">
      <c r="A41" s="1239"/>
      <c r="B41" s="1240"/>
      <c r="C41" s="1240"/>
      <c r="D41" s="1240"/>
      <c r="E41" s="1240"/>
      <c r="F41" s="1240"/>
      <c r="G41" s="1240"/>
      <c r="H41" s="579"/>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row>
    <row r="42" spans="1:45" s="310" customFormat="1" ht="13">
      <c r="A42" s="1239"/>
      <c r="B42" s="1240"/>
      <c r="C42" s="1240"/>
      <c r="D42" s="1240"/>
      <c r="E42" s="1240"/>
      <c r="F42" s="1240"/>
      <c r="G42" s="1240"/>
      <c r="H42" s="579"/>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3"/>
      <c r="AN42" s="303"/>
      <c r="AO42" s="303"/>
      <c r="AP42" s="303"/>
      <c r="AQ42" s="303"/>
      <c r="AR42" s="303"/>
      <c r="AS42" s="303"/>
    </row>
    <row r="43" spans="1:45" s="310" customFormat="1" ht="13">
      <c r="A43" s="1239"/>
      <c r="B43" s="1240"/>
      <c r="C43" s="1240"/>
      <c r="D43" s="1240"/>
      <c r="E43" s="1240"/>
      <c r="F43" s="1240"/>
      <c r="G43" s="1240"/>
      <c r="H43" s="579"/>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3"/>
      <c r="AP43" s="303"/>
      <c r="AQ43" s="303"/>
      <c r="AR43" s="303"/>
      <c r="AS43" s="303"/>
    </row>
    <row r="44" spans="1:45" s="310" customFormat="1" ht="13">
      <c r="A44" s="1239"/>
      <c r="B44" s="1240"/>
      <c r="C44" s="1240"/>
      <c r="D44" s="1240"/>
      <c r="E44" s="1240"/>
      <c r="F44" s="1240"/>
      <c r="G44" s="1240"/>
      <c r="H44" s="579"/>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row>
    <row r="45" spans="1:45" s="310" customFormat="1" ht="13">
      <c r="A45" s="1239"/>
      <c r="B45" s="1240"/>
      <c r="C45" s="1240"/>
      <c r="D45" s="1240"/>
      <c r="E45" s="1240"/>
      <c r="F45" s="1240"/>
      <c r="G45" s="1240"/>
      <c r="H45" s="579"/>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c r="AS45" s="303"/>
    </row>
    <row r="46" spans="1:45" s="310" customFormat="1" ht="13">
      <c r="A46" s="1239"/>
      <c r="B46" s="1240"/>
      <c r="C46" s="1240"/>
      <c r="D46" s="1240"/>
      <c r="E46" s="1240"/>
      <c r="F46" s="1240"/>
      <c r="G46" s="1240"/>
      <c r="H46" s="579"/>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c r="AJ46" s="303"/>
      <c r="AK46" s="303"/>
      <c r="AL46" s="303"/>
      <c r="AM46" s="303"/>
      <c r="AN46" s="303"/>
      <c r="AO46" s="303"/>
      <c r="AP46" s="303"/>
      <c r="AQ46" s="303"/>
      <c r="AR46" s="303"/>
      <c r="AS46" s="303"/>
    </row>
    <row r="47" spans="1:45" s="310" customFormat="1" ht="13">
      <c r="A47" s="1239"/>
      <c r="B47" s="1240"/>
      <c r="C47" s="1240"/>
      <c r="D47" s="1240"/>
      <c r="E47" s="1240"/>
      <c r="F47" s="1240"/>
      <c r="G47" s="1240"/>
      <c r="H47" s="579"/>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3"/>
      <c r="AK47" s="303"/>
      <c r="AL47" s="303"/>
      <c r="AM47" s="303"/>
      <c r="AN47" s="303"/>
      <c r="AO47" s="303"/>
      <c r="AP47" s="303"/>
      <c r="AQ47" s="303"/>
      <c r="AR47" s="303"/>
      <c r="AS47" s="303"/>
    </row>
    <row r="48" spans="1:45" s="310" customFormat="1" ht="13">
      <c r="A48" s="1239"/>
      <c r="B48" s="1240"/>
      <c r="C48" s="1240"/>
      <c r="D48" s="1240"/>
      <c r="E48" s="1240"/>
      <c r="F48" s="1240"/>
      <c r="G48" s="1240"/>
      <c r="H48" s="579"/>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03"/>
      <c r="AK48" s="303"/>
      <c r="AL48" s="303"/>
      <c r="AM48" s="303"/>
      <c r="AN48" s="303"/>
      <c r="AO48" s="303"/>
      <c r="AP48" s="303"/>
      <c r="AQ48" s="303"/>
      <c r="AR48" s="303"/>
      <c r="AS48" s="303"/>
    </row>
    <row r="49" spans="1:45" s="310" customFormat="1" ht="13">
      <c r="A49" s="1239"/>
      <c r="B49" s="1240"/>
      <c r="C49" s="1240"/>
      <c r="D49" s="1240"/>
      <c r="E49" s="1240"/>
      <c r="F49" s="1240"/>
      <c r="G49" s="1240"/>
      <c r="H49" s="579"/>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row>
    <row r="50" spans="1:45" s="310" customFormat="1" ht="13">
      <c r="A50" s="1239"/>
      <c r="B50" s="1240"/>
      <c r="C50" s="1240"/>
      <c r="D50" s="1240"/>
      <c r="E50" s="1240"/>
      <c r="F50" s="1240"/>
      <c r="G50" s="1240"/>
      <c r="H50" s="579"/>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3"/>
      <c r="AL50" s="303"/>
      <c r="AM50" s="303"/>
      <c r="AN50" s="303"/>
      <c r="AO50" s="303"/>
      <c r="AP50" s="303"/>
      <c r="AQ50" s="303"/>
      <c r="AR50" s="303"/>
      <c r="AS50" s="303"/>
    </row>
    <row r="51" spans="1:45" s="310" customFormat="1" ht="13">
      <c r="A51" s="1239"/>
      <c r="B51" s="1240"/>
      <c r="C51" s="1240"/>
      <c r="D51" s="1240"/>
      <c r="E51" s="1240"/>
      <c r="F51" s="1240"/>
      <c r="G51" s="1240"/>
      <c r="H51" s="579"/>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303"/>
      <c r="AL51" s="303"/>
      <c r="AM51" s="303"/>
      <c r="AN51" s="303"/>
      <c r="AO51" s="303"/>
      <c r="AP51" s="303"/>
      <c r="AQ51" s="303"/>
      <c r="AR51" s="303"/>
      <c r="AS51" s="303"/>
    </row>
    <row r="52" spans="1:45" s="310" customFormat="1" ht="13">
      <c r="A52" s="1239"/>
      <c r="B52" s="1240"/>
      <c r="C52" s="1240"/>
      <c r="D52" s="1240"/>
      <c r="E52" s="1240"/>
      <c r="F52" s="1240"/>
      <c r="G52" s="1240"/>
      <c r="H52" s="579"/>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c r="AS52" s="303"/>
    </row>
    <row r="53" spans="1:45" s="310" customFormat="1" ht="13">
      <c r="A53" s="1239"/>
      <c r="B53" s="1240"/>
      <c r="C53" s="1240"/>
      <c r="D53" s="1240"/>
      <c r="E53" s="1240"/>
      <c r="F53" s="1240"/>
      <c r="G53" s="1240"/>
      <c r="H53" s="579"/>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3"/>
      <c r="AS53" s="303"/>
    </row>
    <row r="54" spans="1:45" s="310" customFormat="1" ht="34.5" customHeight="1">
      <c r="A54" s="1670" t="s">
        <v>588</v>
      </c>
      <c r="B54" s="1670"/>
      <c r="C54" s="1670"/>
      <c r="D54" s="1670"/>
      <c r="E54" s="1670"/>
      <c r="F54" s="1670"/>
      <c r="G54" s="1670"/>
      <c r="H54" s="1670"/>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c r="AS54" s="303"/>
    </row>
    <row r="55" spans="1:45" s="310" customFormat="1" ht="15.5">
      <c r="A55" s="1671" t="s">
        <v>589</v>
      </c>
      <c r="B55" s="1671"/>
      <c r="C55" s="1671"/>
      <c r="D55" s="1671"/>
      <c r="E55" s="1671"/>
      <c r="F55" s="1671"/>
      <c r="G55" s="1671"/>
      <c r="H55" s="1671"/>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c r="AS55" s="303"/>
    </row>
    <row r="56" spans="1:45" s="310" customFormat="1" ht="13">
      <c r="G56" s="1570"/>
      <c r="H56" s="1292"/>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3"/>
      <c r="AO56" s="303"/>
      <c r="AP56" s="303"/>
      <c r="AQ56" s="303"/>
      <c r="AR56" s="303"/>
      <c r="AS56" s="303"/>
    </row>
    <row r="57" spans="1:45" s="310" customFormat="1">
      <c r="A57" s="1291"/>
      <c r="H57" s="1292"/>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row>
    <row r="58" spans="1:45" s="310" customFormat="1">
      <c r="A58" s="1291"/>
      <c r="H58" s="1292"/>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row>
    <row r="59" spans="1:45" s="310" customFormat="1">
      <c r="A59" s="1291"/>
      <c r="H59" s="1292"/>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row>
    <row r="60" spans="1:45" s="310" customFormat="1">
      <c r="A60" s="1291"/>
      <c r="H60" s="1292"/>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row>
    <row r="61" spans="1:45" s="310" customFormat="1">
      <c r="A61" s="1291"/>
      <c r="H61" s="1292"/>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row>
    <row r="62" spans="1:45" s="310" customFormat="1">
      <c r="A62" s="1291"/>
      <c r="H62" s="1292"/>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row>
    <row r="63" spans="1:45" s="310" customFormat="1">
      <c r="A63" s="1291"/>
      <c r="H63" s="1292"/>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row>
    <row r="64" spans="1:45" s="310" customFormat="1">
      <c r="A64" s="1291"/>
      <c r="H64" s="1292"/>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row>
    <row r="65" spans="1:45" s="310" customFormat="1">
      <c r="A65" s="1291"/>
      <c r="H65" s="1292"/>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row>
    <row r="66" spans="1:45" s="310" customFormat="1">
      <c r="A66" s="1291"/>
      <c r="H66" s="1292"/>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row>
    <row r="67" spans="1:45" s="310" customFormat="1">
      <c r="A67" s="1291"/>
      <c r="H67" s="1292"/>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row>
    <row r="68" spans="1:45" s="310" customFormat="1">
      <c r="A68" s="1291"/>
      <c r="H68" s="1292"/>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row>
    <row r="69" spans="1:45" s="310" customFormat="1">
      <c r="A69" s="1291"/>
      <c r="H69" s="1292"/>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row>
    <row r="70" spans="1:45" s="310" customFormat="1">
      <c r="A70" s="1291"/>
      <c r="H70" s="1292"/>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row>
    <row r="71" spans="1:45" s="310" customFormat="1">
      <c r="A71" s="1291"/>
      <c r="H71" s="1292"/>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row>
    <row r="72" spans="1:45" s="310" customFormat="1">
      <c r="A72" s="1291"/>
      <c r="H72" s="1292"/>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row>
    <row r="73" spans="1:45" s="310" customFormat="1">
      <c r="A73" s="1291"/>
      <c r="H73" s="1292"/>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row>
    <row r="74" spans="1:45" s="310" customFormat="1">
      <c r="A74" s="1291"/>
      <c r="H74" s="1292"/>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row>
    <row r="75" spans="1:45" s="310" customFormat="1">
      <c r="A75" s="1291"/>
      <c r="H75" s="1292"/>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row>
    <row r="76" spans="1:45" s="310" customFormat="1">
      <c r="A76" s="1291"/>
      <c r="H76" s="1292"/>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row>
    <row r="77" spans="1:45">
      <c r="N77" s="303"/>
    </row>
    <row r="78" spans="1:45">
      <c r="N78" s="303"/>
    </row>
    <row r="79" spans="1:45">
      <c r="N79" s="303"/>
    </row>
  </sheetData>
  <sheetProtection password="CF2B" sheet="1" objects="1" scenarios="1" formatColumns="0" formatRows="0" insertColumns="0" insertRows="0" selectLockedCells="1"/>
  <mergeCells count="6">
    <mergeCell ref="A11:H12"/>
    <mergeCell ref="I37:M37"/>
    <mergeCell ref="A54:H54"/>
    <mergeCell ref="A55:H55"/>
    <mergeCell ref="A5:H5"/>
    <mergeCell ref="A6:H6"/>
  </mergeCells>
  <phoneticPr fontId="41" type="noConversion"/>
  <dataValidations count="1">
    <dataValidation type="list" allowBlank="1" showInputMessage="1" showErrorMessage="1" prompt="Please choose from dropdown menu" sqref="H37:H53">
      <formula1>$K$1:$K$2</formula1>
    </dataValidation>
  </dataValidations>
  <printOptions horizontalCentered="1"/>
  <pageMargins left="0.51181102362204722" right="0.15748031496062992" top="0.98425196850393704" bottom="0.98425196850393704" header="0.19685039370078741" footer="0.35433070866141736"/>
  <pageSetup paperSize="9" scale="80" orientation="portrait" r:id="rId1"/>
  <headerFooter alignWithMargins="0">
    <oddHeader xml:space="preserve">&amp;C&amp;"HelvNeue FFC,Bold"
&amp;R&amp;"HelvNeue FFC,Bold"
</oddHeader>
    <oddFooter>&amp;CPage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39997558519241921"/>
  </sheetPr>
  <dimension ref="A1:I115"/>
  <sheetViews>
    <sheetView topLeftCell="A10" workbookViewId="0">
      <selection activeCell="H39" sqref="H39"/>
    </sheetView>
  </sheetViews>
  <sheetFormatPr defaultColWidth="8.81640625" defaultRowHeight="12.5"/>
  <cols>
    <col min="1" max="1" width="17.453125" style="63" customWidth="1"/>
    <col min="2" max="2" width="13.453125" style="63" customWidth="1"/>
    <col min="3" max="16384" width="8.81640625" style="63"/>
  </cols>
  <sheetData>
    <row r="1" spans="1:9" s="67" customFormat="1">
      <c r="A1" s="384"/>
      <c r="B1" s="385"/>
      <c r="C1" s="385"/>
      <c r="D1" s="385"/>
      <c r="E1" s="385"/>
      <c r="F1" s="385"/>
      <c r="G1" s="385"/>
      <c r="H1" s="385"/>
      <c r="I1" s="386"/>
    </row>
    <row r="2" spans="1:9" s="135" customFormat="1" ht="13">
      <c r="A2" s="392" t="s">
        <v>348</v>
      </c>
      <c r="B2" s="387"/>
      <c r="C2" s="387"/>
      <c r="D2" s="387"/>
      <c r="E2" s="387"/>
      <c r="F2" s="387"/>
      <c r="G2" s="387"/>
      <c r="H2" s="387"/>
      <c r="I2" s="388"/>
    </row>
    <row r="3" spans="1:9" s="67" customFormat="1" ht="13">
      <c r="A3" s="389"/>
      <c r="B3" s="390"/>
      <c r="C3" s="390"/>
      <c r="D3" s="390"/>
      <c r="E3" s="390"/>
      <c r="F3" s="390"/>
      <c r="G3" s="390"/>
      <c r="H3" s="390"/>
      <c r="I3" s="391"/>
    </row>
    <row r="5" spans="1:9" s="61" customFormat="1">
      <c r="A5" s="656" t="s">
        <v>539</v>
      </c>
      <c r="B5" s="656"/>
      <c r="C5" s="656"/>
      <c r="D5" s="656"/>
      <c r="E5" s="656"/>
      <c r="F5" s="656"/>
      <c r="G5" s="656"/>
      <c r="H5" s="656"/>
      <c r="I5" s="656"/>
    </row>
    <row r="6" spans="1:9" s="61" customFormat="1">
      <c r="A6" s="656" t="s">
        <v>509</v>
      </c>
      <c r="B6" s="656"/>
      <c r="C6" s="656"/>
      <c r="D6" s="656"/>
      <c r="E6" s="656"/>
      <c r="F6" s="656"/>
      <c r="G6" s="656"/>
      <c r="H6" s="656"/>
      <c r="I6" s="656"/>
    </row>
    <row r="7" spans="1:9" s="61" customFormat="1">
      <c r="A7" s="656"/>
      <c r="B7" s="656"/>
      <c r="C7" s="656"/>
      <c r="D7" s="656"/>
      <c r="E7" s="656"/>
      <c r="F7" s="656"/>
      <c r="G7" s="656"/>
      <c r="H7" s="656"/>
      <c r="I7" s="656"/>
    </row>
    <row r="8" spans="1:9" s="61" customFormat="1">
      <c r="A8" s="656" t="s">
        <v>540</v>
      </c>
      <c r="B8" s="656"/>
      <c r="C8" s="656"/>
      <c r="D8" s="656"/>
      <c r="E8" s="656"/>
      <c r="F8" s="656"/>
      <c r="G8" s="656"/>
      <c r="H8" s="656"/>
      <c r="I8" s="656"/>
    </row>
    <row r="9" spans="1:9" ht="13" thickBot="1">
      <c r="A9" s="115"/>
      <c r="B9" s="115"/>
      <c r="C9" s="115"/>
      <c r="D9" s="115"/>
      <c r="E9" s="115"/>
      <c r="F9" s="115"/>
      <c r="G9" s="115"/>
      <c r="H9" s="115"/>
      <c r="I9" s="115"/>
    </row>
    <row r="10" spans="1:9">
      <c r="A10" s="67"/>
      <c r="B10" s="67"/>
      <c r="C10" s="67"/>
      <c r="D10" s="67"/>
      <c r="E10" s="67"/>
      <c r="F10" s="67"/>
      <c r="G10" s="67"/>
      <c r="H10" s="67"/>
      <c r="I10" s="67"/>
    </row>
    <row r="11" spans="1:9" ht="13">
      <c r="A11" s="606" t="s">
        <v>232</v>
      </c>
      <c r="B11" s="63" t="s">
        <v>360</v>
      </c>
    </row>
    <row r="12" spans="1:9">
      <c r="B12" s="63" t="s">
        <v>240</v>
      </c>
    </row>
    <row r="14" spans="1:9">
      <c r="A14" s="63" t="s">
        <v>233</v>
      </c>
      <c r="C14" s="68">
        <v>120000</v>
      </c>
    </row>
    <row r="16" spans="1:9">
      <c r="A16" s="63" t="s">
        <v>234</v>
      </c>
    </row>
    <row r="18" spans="1:9" ht="13">
      <c r="A18" s="136" t="s">
        <v>235</v>
      </c>
      <c r="B18" s="137">
        <v>4</v>
      </c>
      <c r="C18" s="138" t="s">
        <v>236</v>
      </c>
      <c r="D18" s="68">
        <f>$C$14/$B$23*B18</f>
        <v>32000</v>
      </c>
      <c r="F18" s="139" t="s">
        <v>48</v>
      </c>
    </row>
    <row r="19" spans="1:9" ht="13">
      <c r="A19" s="136" t="s">
        <v>237</v>
      </c>
      <c r="B19" s="137">
        <v>6</v>
      </c>
      <c r="C19" s="138" t="s">
        <v>236</v>
      </c>
      <c r="D19" s="68">
        <f>$C$14/$B$23*B19</f>
        <v>48000</v>
      </c>
      <c r="F19" s="139" t="s">
        <v>48</v>
      </c>
    </row>
    <row r="20" spans="1:9" s="61" customFormat="1" ht="13">
      <c r="A20" s="140" t="s">
        <v>241</v>
      </c>
      <c r="B20" s="141">
        <v>4</v>
      </c>
      <c r="C20" s="142" t="s">
        <v>236</v>
      </c>
      <c r="D20" s="617">
        <f>$C$14/$B$23*B20</f>
        <v>32000</v>
      </c>
      <c r="F20" s="616" t="s">
        <v>238</v>
      </c>
    </row>
    <row r="21" spans="1:9" ht="13">
      <c r="A21" s="63" t="s">
        <v>242</v>
      </c>
      <c r="B21" s="137">
        <v>1</v>
      </c>
      <c r="C21" s="138" t="s">
        <v>239</v>
      </c>
      <c r="D21" s="68">
        <f>$C$14/$B$23*B21</f>
        <v>8000</v>
      </c>
      <c r="F21" s="143" t="s">
        <v>48</v>
      </c>
    </row>
    <row r="22" spans="1:9" ht="13">
      <c r="C22" s="138"/>
    </row>
    <row r="23" spans="1:9" ht="13">
      <c r="A23" s="63" t="s">
        <v>215</v>
      </c>
      <c r="B23" s="144">
        <f>SUM(B18:B21)</f>
        <v>15</v>
      </c>
      <c r="C23" s="138" t="s">
        <v>236</v>
      </c>
      <c r="D23" s="145">
        <f>SUM(D18:D21)</f>
        <v>120000</v>
      </c>
    </row>
    <row r="25" spans="1:9">
      <c r="A25" s="63" t="s">
        <v>347</v>
      </c>
    </row>
    <row r="27" spans="1:9" ht="13">
      <c r="A27" s="64" t="s">
        <v>319</v>
      </c>
    </row>
    <row r="29" spans="1:9" ht="13">
      <c r="A29" s="64" t="s">
        <v>100</v>
      </c>
    </row>
    <row r="31" spans="1:9" ht="13">
      <c r="A31" s="285" t="s">
        <v>318</v>
      </c>
    </row>
    <row r="32" spans="1:9">
      <c r="A32" s="310"/>
      <c r="B32" s="310"/>
      <c r="C32" s="310"/>
      <c r="D32" s="310"/>
      <c r="E32" s="310"/>
      <c r="F32" s="310"/>
      <c r="G32" s="310"/>
      <c r="H32" s="310"/>
      <c r="I32" s="310"/>
    </row>
    <row r="33" spans="1:9">
      <c r="A33" s="384"/>
      <c r="B33" s="385"/>
      <c r="C33" s="385"/>
      <c r="D33" s="385"/>
      <c r="E33" s="385"/>
      <c r="F33" s="385"/>
      <c r="G33" s="385"/>
      <c r="H33" s="385"/>
      <c r="I33" s="386"/>
    </row>
    <row r="34" spans="1:9" ht="13">
      <c r="A34" s="392" t="s">
        <v>348</v>
      </c>
      <c r="B34" s="387"/>
      <c r="C34" s="387"/>
      <c r="D34" s="387"/>
      <c r="E34" s="387"/>
      <c r="F34" s="387"/>
      <c r="G34" s="387"/>
      <c r="H34" s="387"/>
      <c r="I34" s="388"/>
    </row>
    <row r="35" spans="1:9" ht="13">
      <c r="A35" s="389"/>
      <c r="B35" s="390"/>
      <c r="C35" s="390"/>
      <c r="D35" s="390"/>
      <c r="E35" s="390"/>
      <c r="F35" s="390"/>
      <c r="G35" s="390"/>
      <c r="H35" s="390"/>
      <c r="I35" s="391"/>
    </row>
    <row r="36" spans="1:9">
      <c r="A36" s="310"/>
      <c r="B36" s="310"/>
      <c r="C36" s="310"/>
      <c r="D36" s="310"/>
      <c r="E36" s="310"/>
      <c r="F36" s="310"/>
      <c r="G36" s="310"/>
      <c r="H36" s="310"/>
      <c r="I36" s="310"/>
    </row>
    <row r="37" spans="1:9">
      <c r="A37" s="310"/>
      <c r="B37" s="310"/>
      <c r="C37" s="310"/>
      <c r="D37" s="310"/>
      <c r="E37" s="310"/>
      <c r="F37" s="310"/>
      <c r="G37" s="310"/>
      <c r="H37" s="310"/>
      <c r="I37" s="310"/>
    </row>
    <row r="38" spans="1:9">
      <c r="A38" s="310"/>
      <c r="B38" s="310"/>
      <c r="C38" s="310"/>
      <c r="D38" s="310"/>
      <c r="E38" s="310"/>
      <c r="F38" s="310"/>
      <c r="G38" s="310"/>
      <c r="H38" s="310"/>
      <c r="I38" s="310"/>
    </row>
    <row r="39" spans="1:9">
      <c r="A39" s="310"/>
      <c r="B39" s="310"/>
      <c r="C39" s="310"/>
      <c r="D39" s="310"/>
      <c r="E39" s="310"/>
      <c r="F39" s="310"/>
      <c r="G39" s="310"/>
      <c r="H39" s="310"/>
      <c r="I39" s="310"/>
    </row>
    <row r="40" spans="1:9">
      <c r="A40" s="310"/>
      <c r="B40" s="310"/>
      <c r="C40" s="310"/>
      <c r="D40" s="310"/>
      <c r="E40" s="310"/>
      <c r="F40" s="310"/>
      <c r="G40" s="310"/>
      <c r="H40" s="310"/>
      <c r="I40" s="310"/>
    </row>
    <row r="41" spans="1:9">
      <c r="A41" s="310"/>
      <c r="B41" s="310"/>
      <c r="C41" s="310"/>
      <c r="D41" s="310"/>
      <c r="E41" s="310"/>
      <c r="F41" s="310"/>
      <c r="G41" s="310"/>
      <c r="H41" s="310"/>
      <c r="I41" s="310"/>
    </row>
    <row r="42" spans="1:9">
      <c r="A42" s="310"/>
      <c r="B42" s="310"/>
      <c r="C42" s="310"/>
      <c r="D42" s="310"/>
      <c r="E42" s="310"/>
      <c r="F42" s="310"/>
      <c r="G42" s="310"/>
      <c r="H42" s="310"/>
      <c r="I42" s="310"/>
    </row>
    <row r="43" spans="1:9">
      <c r="A43" s="310"/>
      <c r="B43" s="310"/>
      <c r="C43" s="310"/>
      <c r="D43" s="310"/>
      <c r="E43" s="310"/>
      <c r="F43" s="310"/>
      <c r="G43" s="310"/>
      <c r="H43" s="310"/>
      <c r="I43" s="310"/>
    </row>
    <row r="44" spans="1:9">
      <c r="A44" s="310"/>
      <c r="B44" s="310"/>
      <c r="C44" s="310"/>
      <c r="D44" s="310"/>
      <c r="E44" s="310"/>
      <c r="F44" s="310"/>
      <c r="G44" s="310"/>
      <c r="H44" s="310"/>
      <c r="I44" s="310"/>
    </row>
    <row r="45" spans="1:9">
      <c r="A45" s="310"/>
      <c r="B45" s="310"/>
      <c r="C45" s="310"/>
      <c r="D45" s="310"/>
      <c r="E45" s="310"/>
      <c r="F45" s="310"/>
      <c r="G45" s="310"/>
      <c r="H45" s="310"/>
      <c r="I45" s="310"/>
    </row>
    <row r="46" spans="1:9">
      <c r="A46" s="310"/>
      <c r="B46" s="310"/>
      <c r="C46" s="310"/>
      <c r="D46" s="310"/>
      <c r="E46" s="310"/>
      <c r="F46" s="310"/>
      <c r="G46" s="310"/>
      <c r="H46" s="310"/>
      <c r="I46" s="310"/>
    </row>
    <row r="47" spans="1:9">
      <c r="A47" s="310"/>
      <c r="B47" s="310"/>
      <c r="C47" s="310"/>
      <c r="D47" s="310"/>
      <c r="E47" s="310"/>
      <c r="F47" s="310"/>
      <c r="G47" s="310"/>
      <c r="H47" s="310"/>
      <c r="I47" s="310"/>
    </row>
    <row r="48" spans="1:9">
      <c r="A48" s="310"/>
      <c r="B48" s="310"/>
      <c r="C48" s="310"/>
      <c r="D48" s="310"/>
      <c r="E48" s="310"/>
      <c r="F48" s="310"/>
      <c r="G48" s="310"/>
      <c r="H48" s="310"/>
      <c r="I48" s="310"/>
    </row>
    <row r="49" spans="1:9" s="67" customFormat="1" ht="13">
      <c r="A49" s="957"/>
      <c r="B49" s="957"/>
      <c r="C49" s="957"/>
      <c r="D49" s="957"/>
      <c r="E49" s="957"/>
      <c r="F49" s="957"/>
      <c r="G49" s="957"/>
      <c r="H49" s="957"/>
      <c r="I49" s="957"/>
    </row>
    <row r="50" spans="1:9" s="72" customFormat="1" ht="13">
      <c r="A50" s="326"/>
      <c r="B50" s="1243"/>
      <c r="C50" s="1243"/>
      <c r="D50" s="1243"/>
      <c r="E50" s="1243"/>
      <c r="F50" s="1243"/>
      <c r="G50" s="1243"/>
      <c r="H50" s="1243"/>
      <c r="I50" s="1243"/>
    </row>
    <row r="51" spans="1:9" s="67" customFormat="1" ht="13">
      <c r="A51" s="957"/>
      <c r="B51" s="957"/>
      <c r="C51" s="957"/>
      <c r="D51" s="957"/>
      <c r="E51" s="957"/>
      <c r="F51" s="957"/>
      <c r="G51" s="957"/>
      <c r="H51" s="957"/>
      <c r="I51" s="957"/>
    </row>
    <row r="52" spans="1:9">
      <c r="A52" s="303"/>
      <c r="B52" s="303"/>
      <c r="C52" s="303"/>
      <c r="D52" s="303"/>
      <c r="E52" s="303"/>
      <c r="F52" s="303"/>
      <c r="G52" s="303"/>
      <c r="H52" s="303"/>
      <c r="I52" s="310"/>
    </row>
    <row r="53" spans="1:9">
      <c r="A53" s="310"/>
      <c r="B53" s="310"/>
      <c r="C53" s="310"/>
      <c r="D53" s="310"/>
      <c r="E53" s="310"/>
      <c r="F53" s="310"/>
      <c r="G53" s="310"/>
      <c r="H53" s="310"/>
      <c r="I53" s="310"/>
    </row>
    <row r="54" spans="1:9">
      <c r="A54" s="310"/>
      <c r="B54" s="310"/>
      <c r="C54" s="310"/>
      <c r="D54" s="310"/>
      <c r="E54" s="310"/>
      <c r="F54" s="310"/>
      <c r="G54" s="310"/>
      <c r="H54" s="310"/>
      <c r="I54" s="310"/>
    </row>
    <row r="55" spans="1:9">
      <c r="A55" s="310"/>
      <c r="B55" s="310"/>
      <c r="C55" s="310"/>
      <c r="D55" s="310"/>
      <c r="E55" s="310"/>
      <c r="F55" s="310"/>
      <c r="G55" s="310"/>
      <c r="H55" s="310"/>
      <c r="I55" s="310"/>
    </row>
    <row r="56" spans="1:9">
      <c r="A56" s="310"/>
      <c r="B56" s="310"/>
      <c r="C56" s="310"/>
      <c r="D56" s="310"/>
      <c r="E56" s="310"/>
      <c r="F56" s="310"/>
      <c r="G56" s="310"/>
      <c r="H56" s="310"/>
      <c r="I56" s="310"/>
    </row>
    <row r="57" spans="1:9">
      <c r="A57" s="310"/>
      <c r="B57" s="310"/>
      <c r="C57" s="310"/>
      <c r="D57" s="310"/>
      <c r="E57" s="310"/>
      <c r="F57" s="310"/>
      <c r="G57" s="310"/>
      <c r="H57" s="310"/>
      <c r="I57" s="310"/>
    </row>
    <row r="58" spans="1:9">
      <c r="A58" s="310"/>
      <c r="B58" s="310"/>
      <c r="C58" s="310"/>
      <c r="D58" s="310"/>
      <c r="E58" s="310"/>
      <c r="F58" s="310"/>
      <c r="G58" s="310"/>
      <c r="H58" s="310"/>
      <c r="I58" s="310"/>
    </row>
    <row r="59" spans="1:9">
      <c r="A59" s="310"/>
      <c r="B59" s="310"/>
      <c r="C59" s="310"/>
      <c r="D59" s="310"/>
      <c r="E59" s="310"/>
      <c r="F59" s="310"/>
      <c r="G59" s="310"/>
      <c r="H59" s="310"/>
      <c r="I59" s="310"/>
    </row>
    <row r="60" spans="1:9">
      <c r="A60" s="310"/>
      <c r="B60" s="310"/>
      <c r="C60" s="310"/>
      <c r="D60" s="310"/>
      <c r="E60" s="310"/>
      <c r="F60" s="310"/>
      <c r="G60" s="310"/>
      <c r="H60" s="310"/>
      <c r="I60" s="310"/>
    </row>
    <row r="61" spans="1:9">
      <c r="A61" s="310"/>
      <c r="B61" s="310"/>
      <c r="C61" s="310"/>
      <c r="D61" s="310"/>
      <c r="E61" s="310"/>
      <c r="F61" s="310"/>
      <c r="G61" s="310"/>
      <c r="H61" s="310"/>
      <c r="I61" s="310"/>
    </row>
    <row r="62" spans="1:9">
      <c r="A62" s="310"/>
      <c r="B62" s="310"/>
      <c r="C62" s="310"/>
      <c r="D62" s="310"/>
      <c r="E62" s="310"/>
      <c r="F62" s="310"/>
      <c r="G62" s="310"/>
      <c r="H62" s="310"/>
      <c r="I62" s="310"/>
    </row>
    <row r="63" spans="1:9">
      <c r="A63" s="310"/>
      <c r="B63" s="310"/>
      <c r="C63" s="310"/>
      <c r="D63" s="310"/>
      <c r="E63" s="310"/>
      <c r="F63" s="310"/>
      <c r="G63" s="310"/>
      <c r="H63" s="310"/>
      <c r="I63" s="310"/>
    </row>
    <row r="64" spans="1:9">
      <c r="A64" s="310"/>
      <c r="B64" s="310"/>
      <c r="C64" s="310"/>
      <c r="D64" s="310"/>
      <c r="E64" s="310"/>
      <c r="F64" s="310"/>
      <c r="G64" s="310"/>
      <c r="H64" s="310"/>
      <c r="I64" s="310"/>
    </row>
    <row r="65" spans="1:9">
      <c r="A65" s="310"/>
      <c r="B65" s="310"/>
      <c r="C65" s="310"/>
      <c r="D65" s="310"/>
      <c r="E65" s="310"/>
      <c r="F65" s="310"/>
      <c r="G65" s="310"/>
      <c r="H65" s="310"/>
      <c r="I65" s="310"/>
    </row>
    <row r="66" spans="1:9">
      <c r="A66" s="310"/>
      <c r="B66" s="310"/>
      <c r="C66" s="310"/>
      <c r="D66" s="310"/>
      <c r="E66" s="310"/>
      <c r="F66" s="310"/>
      <c r="G66" s="310"/>
      <c r="H66" s="310"/>
      <c r="I66" s="310"/>
    </row>
    <row r="67" spans="1:9">
      <c r="A67" s="310"/>
      <c r="B67" s="310"/>
      <c r="C67" s="310"/>
      <c r="D67" s="310"/>
      <c r="E67" s="310"/>
      <c r="F67" s="310"/>
      <c r="G67" s="310"/>
      <c r="H67" s="310"/>
      <c r="I67" s="310"/>
    </row>
    <row r="68" spans="1:9">
      <c r="A68" s="310"/>
      <c r="B68" s="310"/>
      <c r="C68" s="310"/>
      <c r="D68" s="310"/>
      <c r="E68" s="310"/>
      <c r="F68" s="310"/>
      <c r="G68" s="310"/>
      <c r="H68" s="310"/>
      <c r="I68" s="310"/>
    </row>
    <row r="69" spans="1:9">
      <c r="A69" s="310"/>
      <c r="B69" s="310"/>
      <c r="C69" s="310"/>
      <c r="D69" s="310"/>
      <c r="E69" s="310"/>
      <c r="F69" s="310"/>
      <c r="G69" s="310"/>
      <c r="H69" s="310"/>
      <c r="I69" s="310"/>
    </row>
    <row r="70" spans="1:9">
      <c r="A70" s="310"/>
      <c r="B70" s="310"/>
      <c r="C70" s="310"/>
      <c r="D70" s="310"/>
      <c r="E70" s="310"/>
      <c r="F70" s="310"/>
      <c r="G70" s="310"/>
      <c r="H70" s="310"/>
      <c r="I70" s="310"/>
    </row>
    <row r="71" spans="1:9">
      <c r="A71" s="310"/>
      <c r="B71" s="310"/>
      <c r="C71" s="310"/>
      <c r="D71" s="310"/>
      <c r="E71" s="310"/>
      <c r="F71" s="310"/>
      <c r="G71" s="310"/>
      <c r="H71" s="310"/>
      <c r="I71" s="310"/>
    </row>
    <row r="72" spans="1:9">
      <c r="A72" s="310"/>
      <c r="B72" s="310"/>
      <c r="C72" s="310"/>
      <c r="D72" s="310"/>
      <c r="E72" s="310"/>
      <c r="F72" s="310"/>
      <c r="G72" s="310"/>
      <c r="H72" s="310"/>
      <c r="I72" s="310"/>
    </row>
    <row r="73" spans="1:9">
      <c r="A73" s="310"/>
      <c r="B73" s="310"/>
      <c r="C73" s="310"/>
      <c r="D73" s="310"/>
      <c r="E73" s="310"/>
      <c r="F73" s="310"/>
      <c r="G73" s="310"/>
      <c r="H73" s="310"/>
      <c r="I73" s="310"/>
    </row>
    <row r="74" spans="1:9">
      <c r="A74" s="310"/>
      <c r="B74" s="310"/>
      <c r="C74" s="310"/>
      <c r="D74" s="310"/>
      <c r="E74" s="310"/>
      <c r="F74" s="310"/>
      <c r="G74" s="310"/>
      <c r="H74" s="310"/>
      <c r="I74" s="310"/>
    </row>
    <row r="75" spans="1:9">
      <c r="A75" s="310"/>
      <c r="B75" s="310"/>
      <c r="C75" s="310"/>
      <c r="D75" s="310"/>
      <c r="E75" s="310"/>
      <c r="F75" s="310"/>
      <c r="G75" s="310"/>
      <c r="H75" s="310"/>
      <c r="I75" s="310"/>
    </row>
    <row r="76" spans="1:9">
      <c r="A76" s="310"/>
      <c r="B76" s="310"/>
      <c r="C76" s="310"/>
      <c r="D76" s="310"/>
      <c r="E76" s="310"/>
      <c r="F76" s="310"/>
      <c r="G76" s="310"/>
      <c r="H76" s="310"/>
      <c r="I76" s="310"/>
    </row>
    <row r="77" spans="1:9">
      <c r="A77" s="310"/>
      <c r="B77" s="310"/>
      <c r="C77" s="310"/>
      <c r="D77" s="310"/>
      <c r="E77" s="310"/>
      <c r="F77" s="310"/>
      <c r="G77" s="310"/>
      <c r="H77" s="310"/>
      <c r="I77" s="310"/>
    </row>
    <row r="78" spans="1:9">
      <c r="A78" s="310"/>
      <c r="B78" s="310"/>
      <c r="C78" s="310"/>
      <c r="D78" s="310"/>
      <c r="E78" s="310"/>
      <c r="F78" s="310"/>
      <c r="G78" s="310"/>
      <c r="H78" s="310"/>
      <c r="I78" s="310"/>
    </row>
    <row r="79" spans="1:9">
      <c r="A79" s="310"/>
      <c r="B79" s="310"/>
      <c r="C79" s="310"/>
      <c r="D79" s="310"/>
      <c r="E79" s="310"/>
      <c r="F79" s="310"/>
      <c r="G79" s="310"/>
      <c r="H79" s="310"/>
      <c r="I79" s="310"/>
    </row>
    <row r="80" spans="1:9">
      <c r="A80" s="310"/>
      <c r="B80" s="310"/>
      <c r="C80" s="310"/>
      <c r="D80" s="310"/>
      <c r="E80" s="310"/>
      <c r="F80" s="310"/>
      <c r="G80" s="310"/>
      <c r="H80" s="310"/>
      <c r="I80" s="310"/>
    </row>
    <row r="81" spans="1:9">
      <c r="A81" s="310"/>
      <c r="B81" s="310"/>
      <c r="C81" s="310"/>
      <c r="D81" s="310"/>
      <c r="E81" s="310"/>
      <c r="F81" s="310"/>
      <c r="G81" s="310"/>
      <c r="H81" s="310"/>
      <c r="I81" s="310"/>
    </row>
    <row r="82" spans="1:9">
      <c r="A82" s="310"/>
      <c r="B82" s="310"/>
      <c r="C82" s="310"/>
      <c r="D82" s="310"/>
      <c r="E82" s="310"/>
      <c r="F82" s="310"/>
      <c r="G82" s="310"/>
      <c r="H82" s="310"/>
      <c r="I82" s="310"/>
    </row>
    <row r="83" spans="1:9">
      <c r="A83" s="310"/>
      <c r="B83" s="310"/>
      <c r="C83" s="310"/>
      <c r="D83" s="310"/>
      <c r="E83" s="310"/>
      <c r="F83" s="310"/>
      <c r="G83" s="310"/>
      <c r="H83" s="310"/>
      <c r="I83" s="310"/>
    </row>
    <row r="84" spans="1:9">
      <c r="A84" s="310"/>
      <c r="B84" s="310"/>
      <c r="C84" s="310"/>
      <c r="D84" s="310"/>
      <c r="E84" s="310"/>
      <c r="F84" s="310"/>
      <c r="G84" s="310"/>
      <c r="H84" s="310"/>
      <c r="I84" s="310"/>
    </row>
    <row r="85" spans="1:9">
      <c r="A85" s="310"/>
      <c r="B85" s="310"/>
      <c r="C85" s="310"/>
      <c r="D85" s="310"/>
      <c r="E85" s="310"/>
      <c r="F85" s="310"/>
      <c r="G85" s="310"/>
      <c r="H85" s="310"/>
      <c r="I85" s="310"/>
    </row>
    <row r="86" spans="1:9">
      <c r="A86" s="310"/>
      <c r="B86" s="310"/>
      <c r="C86" s="310"/>
      <c r="D86" s="310"/>
      <c r="E86" s="310"/>
      <c r="F86" s="310"/>
      <c r="G86" s="310"/>
      <c r="H86" s="310"/>
      <c r="I86" s="310"/>
    </row>
    <row r="87" spans="1:9">
      <c r="A87" s="310"/>
      <c r="B87" s="310"/>
      <c r="C87" s="310"/>
      <c r="D87" s="310"/>
      <c r="E87" s="310"/>
      <c r="F87" s="310"/>
      <c r="G87" s="310"/>
      <c r="H87" s="310"/>
      <c r="I87" s="310"/>
    </row>
    <row r="88" spans="1:9">
      <c r="A88" s="310"/>
      <c r="B88" s="310"/>
      <c r="C88" s="310"/>
      <c r="D88" s="310"/>
      <c r="E88" s="310"/>
      <c r="F88" s="310"/>
      <c r="G88" s="310"/>
      <c r="H88" s="310"/>
      <c r="I88" s="310"/>
    </row>
    <row r="89" spans="1:9">
      <c r="A89" s="310"/>
      <c r="B89" s="310"/>
      <c r="C89" s="310"/>
      <c r="D89" s="310"/>
      <c r="E89" s="310"/>
      <c r="F89" s="310"/>
      <c r="G89" s="310"/>
      <c r="H89" s="310"/>
      <c r="I89" s="310"/>
    </row>
    <row r="90" spans="1:9">
      <c r="A90" s="310"/>
      <c r="B90" s="310"/>
      <c r="C90" s="310"/>
      <c r="D90" s="310"/>
      <c r="E90" s="310"/>
      <c r="F90" s="310"/>
      <c r="G90" s="310"/>
      <c r="H90" s="310"/>
      <c r="I90" s="310"/>
    </row>
    <row r="91" spans="1:9">
      <c r="A91" s="310"/>
      <c r="B91" s="310"/>
      <c r="C91" s="310"/>
      <c r="D91" s="310"/>
      <c r="E91" s="310"/>
      <c r="F91" s="310"/>
      <c r="G91" s="310"/>
      <c r="H91" s="310"/>
      <c r="I91" s="310"/>
    </row>
    <row r="92" spans="1:9">
      <c r="A92" s="310"/>
      <c r="B92" s="310"/>
      <c r="C92" s="310"/>
      <c r="D92" s="310"/>
      <c r="E92" s="310"/>
      <c r="F92" s="310"/>
      <c r="G92" s="310"/>
      <c r="H92" s="310"/>
      <c r="I92" s="310"/>
    </row>
    <row r="93" spans="1:9">
      <c r="A93" s="310"/>
      <c r="B93" s="310"/>
      <c r="C93" s="310"/>
      <c r="D93" s="310"/>
      <c r="E93" s="310"/>
      <c r="F93" s="310"/>
      <c r="G93" s="310"/>
      <c r="H93" s="310"/>
      <c r="I93" s="310"/>
    </row>
    <row r="94" spans="1:9">
      <c r="A94" s="310"/>
      <c r="B94" s="310"/>
      <c r="C94" s="310"/>
      <c r="D94" s="310"/>
      <c r="E94" s="310"/>
      <c r="F94" s="310"/>
      <c r="G94" s="310"/>
      <c r="H94" s="310"/>
      <c r="I94" s="310"/>
    </row>
    <row r="95" spans="1:9">
      <c r="A95" s="310"/>
      <c r="B95" s="310"/>
      <c r="C95" s="310"/>
      <c r="D95" s="310"/>
      <c r="E95" s="310"/>
      <c r="F95" s="310"/>
      <c r="G95" s="310"/>
      <c r="H95" s="310"/>
      <c r="I95" s="310"/>
    </row>
    <row r="96" spans="1:9">
      <c r="A96" s="310"/>
      <c r="B96" s="310"/>
      <c r="C96" s="310"/>
      <c r="D96" s="310"/>
      <c r="E96" s="310"/>
      <c r="F96" s="310"/>
      <c r="G96" s="310"/>
      <c r="H96" s="310"/>
      <c r="I96" s="310"/>
    </row>
    <row r="97" spans="1:9">
      <c r="A97" s="310"/>
      <c r="B97" s="310"/>
      <c r="C97" s="310"/>
      <c r="D97" s="310"/>
      <c r="E97" s="310"/>
      <c r="F97" s="310"/>
      <c r="G97" s="310"/>
      <c r="H97" s="310"/>
      <c r="I97" s="310"/>
    </row>
    <row r="98" spans="1:9">
      <c r="A98" s="310"/>
      <c r="B98" s="310"/>
      <c r="C98" s="310"/>
      <c r="D98" s="310"/>
      <c r="E98" s="310"/>
      <c r="F98" s="310"/>
      <c r="G98" s="310"/>
      <c r="H98" s="310"/>
      <c r="I98" s="310"/>
    </row>
    <row r="99" spans="1:9">
      <c r="A99" s="310"/>
      <c r="B99" s="310"/>
      <c r="C99" s="310"/>
      <c r="D99" s="310"/>
      <c r="E99" s="310"/>
      <c r="F99" s="310"/>
      <c r="G99" s="310"/>
      <c r="H99" s="310"/>
      <c r="I99" s="310"/>
    </row>
    <row r="100" spans="1:9">
      <c r="A100" s="310"/>
      <c r="B100" s="310"/>
      <c r="C100" s="310"/>
      <c r="D100" s="310"/>
      <c r="E100" s="310"/>
      <c r="F100" s="310"/>
      <c r="G100" s="310"/>
      <c r="H100" s="310"/>
      <c r="I100" s="310"/>
    </row>
    <row r="101" spans="1:9">
      <c r="A101" s="310"/>
      <c r="B101" s="310"/>
      <c r="C101" s="310"/>
      <c r="D101" s="310"/>
      <c r="E101" s="310"/>
      <c r="F101" s="310"/>
      <c r="G101" s="310"/>
      <c r="H101" s="310"/>
      <c r="I101" s="310"/>
    </row>
    <row r="102" spans="1:9">
      <c r="A102" s="310"/>
      <c r="B102" s="310"/>
      <c r="C102" s="310"/>
      <c r="D102" s="310"/>
      <c r="E102" s="310"/>
      <c r="F102" s="310"/>
      <c r="G102" s="310"/>
      <c r="H102" s="310"/>
      <c r="I102" s="310"/>
    </row>
    <row r="103" spans="1:9">
      <c r="A103" s="310"/>
      <c r="B103" s="310"/>
      <c r="C103" s="310"/>
      <c r="D103" s="310"/>
      <c r="E103" s="310"/>
      <c r="F103" s="310"/>
      <c r="G103" s="310"/>
      <c r="H103" s="310"/>
      <c r="I103" s="310"/>
    </row>
    <row r="104" spans="1:9">
      <c r="A104" s="310"/>
      <c r="B104" s="310"/>
      <c r="C104" s="310"/>
      <c r="D104" s="310"/>
      <c r="E104" s="310"/>
      <c r="F104" s="310"/>
      <c r="G104" s="310"/>
      <c r="H104" s="310"/>
      <c r="I104" s="310"/>
    </row>
    <row r="105" spans="1:9">
      <c r="A105" s="310"/>
      <c r="B105" s="310"/>
      <c r="C105" s="310"/>
      <c r="D105" s="310"/>
      <c r="E105" s="310"/>
      <c r="F105" s="310"/>
      <c r="G105" s="310"/>
      <c r="H105" s="310"/>
      <c r="I105" s="310"/>
    </row>
    <row r="106" spans="1:9">
      <c r="A106" s="310"/>
      <c r="B106" s="310"/>
      <c r="C106" s="310"/>
      <c r="D106" s="310"/>
      <c r="E106" s="310"/>
      <c r="F106" s="310"/>
      <c r="G106" s="310"/>
      <c r="H106" s="310"/>
      <c r="I106" s="310"/>
    </row>
    <row r="107" spans="1:9">
      <c r="A107" s="310"/>
      <c r="B107" s="310"/>
      <c r="C107" s="310"/>
      <c r="D107" s="310"/>
      <c r="E107" s="310"/>
      <c r="F107" s="310"/>
      <c r="G107" s="310"/>
      <c r="H107" s="310"/>
      <c r="I107" s="310"/>
    </row>
    <row r="108" spans="1:9">
      <c r="A108" s="310"/>
      <c r="B108" s="310"/>
      <c r="C108" s="310"/>
      <c r="D108" s="310"/>
      <c r="E108" s="310"/>
      <c r="F108" s="310"/>
      <c r="G108" s="310"/>
      <c r="H108" s="310"/>
      <c r="I108" s="310"/>
    </row>
    <row r="109" spans="1:9">
      <c r="A109" s="310"/>
      <c r="B109" s="310"/>
      <c r="C109" s="310"/>
      <c r="D109" s="310"/>
      <c r="E109" s="310"/>
      <c r="F109" s="310"/>
      <c r="G109" s="310"/>
      <c r="H109" s="310"/>
      <c r="I109" s="310"/>
    </row>
    <row r="110" spans="1:9">
      <c r="A110" s="310"/>
      <c r="B110" s="310"/>
      <c r="C110" s="310"/>
      <c r="D110" s="310"/>
      <c r="E110" s="310"/>
      <c r="F110" s="310"/>
      <c r="G110" s="310"/>
      <c r="H110" s="310"/>
      <c r="I110" s="310"/>
    </row>
    <row r="111" spans="1:9">
      <c r="A111" s="310"/>
      <c r="B111" s="310"/>
      <c r="C111" s="310"/>
      <c r="D111" s="310"/>
      <c r="E111" s="310"/>
      <c r="F111" s="310"/>
      <c r="G111" s="310"/>
      <c r="H111" s="310"/>
      <c r="I111" s="310"/>
    </row>
    <row r="112" spans="1:9">
      <c r="A112" s="310"/>
      <c r="B112" s="310"/>
      <c r="C112" s="310"/>
      <c r="D112" s="310"/>
      <c r="E112" s="310"/>
      <c r="F112" s="310"/>
      <c r="G112" s="310"/>
      <c r="H112" s="310"/>
      <c r="I112" s="310"/>
    </row>
    <row r="113" spans="1:9">
      <c r="A113" s="310"/>
      <c r="B113" s="310"/>
      <c r="C113" s="310"/>
      <c r="D113" s="310"/>
      <c r="E113" s="310"/>
      <c r="F113" s="310"/>
      <c r="G113" s="310"/>
      <c r="H113" s="310"/>
      <c r="I113" s="310"/>
    </row>
    <row r="114" spans="1:9">
      <c r="A114" s="310"/>
      <c r="B114" s="310"/>
      <c r="C114" s="310"/>
      <c r="D114" s="310"/>
      <c r="E114" s="310"/>
      <c r="F114" s="310"/>
      <c r="G114" s="310"/>
      <c r="H114" s="310"/>
      <c r="I114" s="310"/>
    </row>
    <row r="115" spans="1:9">
      <c r="A115" s="310"/>
      <c r="B115" s="310"/>
      <c r="C115" s="310"/>
      <c r="D115" s="310"/>
      <c r="E115" s="310"/>
      <c r="F115" s="310"/>
      <c r="G115" s="310"/>
      <c r="H115" s="310"/>
      <c r="I115" s="310"/>
    </row>
  </sheetData>
  <sheetProtection sheet="1" objects="1" scenarios="1" formatColumns="0" formatRows="0" insertColumns="0" insertRows="0" selectLockedCells="1"/>
  <phoneticPr fontId="41"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oddFooter xml:space="preserve">&amp;CPage &amp;P of &amp;N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39997558519241921"/>
  </sheetPr>
  <dimension ref="A1:I52"/>
  <sheetViews>
    <sheetView topLeftCell="A13" zoomScaleNormal="100" workbookViewId="0">
      <selection activeCell="D39" sqref="D39"/>
    </sheetView>
  </sheetViews>
  <sheetFormatPr defaultColWidth="8.81640625" defaultRowHeight="12.5"/>
  <cols>
    <col min="1" max="1" width="15.1796875" style="1254" customWidth="1"/>
    <col min="2" max="2" width="4.453125" style="1254" customWidth="1"/>
    <col min="3" max="3" width="14.1796875" style="1254" customWidth="1"/>
    <col min="4" max="4" width="10" style="1254" customWidth="1"/>
    <col min="5" max="5" width="10.453125" style="1254" customWidth="1"/>
    <col min="6" max="6" width="11" style="1254" bestFit="1" customWidth="1"/>
    <col min="7" max="7" width="28.54296875" style="1254" customWidth="1"/>
    <col min="8" max="8" width="17" style="147" customWidth="1"/>
    <col min="9" max="9" width="11.453125" style="147" customWidth="1"/>
    <col min="10" max="16384" width="8.81640625" style="147"/>
  </cols>
  <sheetData>
    <row r="1" spans="1:8" s="63" customFormat="1">
      <c r="A1" s="1244"/>
      <c r="B1" s="1245"/>
      <c r="C1" s="1245"/>
      <c r="D1" s="1245"/>
      <c r="E1" s="1245"/>
      <c r="F1" s="1245"/>
      <c r="G1" s="1246"/>
    </row>
    <row r="2" spans="1:8" s="61" customFormat="1" ht="13">
      <c r="A2" s="1247" t="s">
        <v>337</v>
      </c>
      <c r="B2" s="1248"/>
      <c r="C2" s="1248"/>
      <c r="D2" s="1248"/>
      <c r="E2" s="1248"/>
      <c r="F2" s="1248"/>
      <c r="G2" s="1249"/>
    </row>
    <row r="3" spans="1:8" s="61" customFormat="1" ht="13.5" thickBot="1">
      <c r="A3" s="1250"/>
      <c r="B3" s="1251"/>
      <c r="C3" s="1251"/>
      <c r="D3" s="1251"/>
      <c r="E3" s="1251"/>
      <c r="F3" s="1251"/>
      <c r="G3" s="1252"/>
    </row>
    <row r="4" spans="1:8" s="61" customFormat="1">
      <c r="A4" s="1255"/>
      <c r="B4" s="1256"/>
      <c r="C4" s="1256"/>
      <c r="D4" s="1256"/>
      <c r="E4" s="1256"/>
      <c r="F4" s="1256"/>
      <c r="G4" s="1256"/>
    </row>
    <row r="5" spans="1:8" s="61" customFormat="1">
      <c r="A5" s="1257" t="s">
        <v>541</v>
      </c>
      <c r="B5" s="1257"/>
      <c r="C5" s="1257"/>
      <c r="D5" s="1257"/>
      <c r="E5" s="1257"/>
      <c r="F5" s="1257"/>
      <c r="G5" s="1257"/>
    </row>
    <row r="6" spans="1:8" s="61" customFormat="1">
      <c r="A6" s="1258" t="s">
        <v>510</v>
      </c>
      <c r="B6" s="1257"/>
      <c r="C6" s="1257"/>
      <c r="D6" s="1257"/>
      <c r="E6" s="1257"/>
      <c r="F6" s="1257"/>
      <c r="G6" s="1257"/>
    </row>
    <row r="7" spans="1:8" s="61" customFormat="1">
      <c r="A7" s="1258"/>
      <c r="B7" s="1257"/>
      <c r="C7" s="1257"/>
      <c r="D7" s="1257"/>
      <c r="E7" s="1257"/>
      <c r="F7" s="1257"/>
      <c r="G7" s="1257"/>
    </row>
    <row r="8" spans="1:8" s="61" customFormat="1">
      <c r="A8" s="1257" t="s">
        <v>542</v>
      </c>
      <c r="B8" s="1257"/>
      <c r="C8" s="1257"/>
      <c r="D8" s="1257"/>
      <c r="E8" s="1257"/>
      <c r="F8" s="1257"/>
      <c r="G8" s="1257"/>
    </row>
    <row r="9" spans="1:8" s="61" customFormat="1">
      <c r="A9" s="1258" t="s">
        <v>14</v>
      </c>
      <c r="B9" s="1257"/>
      <c r="C9" s="1257"/>
      <c r="D9" s="1257"/>
      <c r="E9" s="1257"/>
      <c r="F9" s="1257"/>
      <c r="G9" s="1257"/>
    </row>
    <row r="10" spans="1:8" s="61" customFormat="1">
      <c r="A10" s="1258"/>
      <c r="B10" s="1257"/>
      <c r="C10" s="1257"/>
      <c r="D10" s="1257"/>
      <c r="E10" s="1257"/>
      <c r="F10" s="1257"/>
      <c r="G10" s="1257"/>
    </row>
    <row r="11" spans="1:8" s="61" customFormat="1">
      <c r="A11" s="1673" t="s">
        <v>543</v>
      </c>
      <c r="B11" s="1673"/>
      <c r="C11" s="1673"/>
      <c r="D11" s="1673"/>
      <c r="E11" s="1673"/>
      <c r="F11" s="1673"/>
      <c r="G11" s="1673"/>
    </row>
    <row r="12" spans="1:8" s="61" customFormat="1">
      <c r="A12" s="1256"/>
      <c r="B12" s="1256"/>
      <c r="C12" s="1256"/>
      <c r="D12" s="1256"/>
      <c r="E12" s="1256"/>
      <c r="F12" s="1256"/>
      <c r="G12" s="1256"/>
    </row>
    <row r="13" spans="1:8" s="61" customFormat="1">
      <c r="A13" s="1256"/>
      <c r="B13" s="1256"/>
      <c r="C13" s="1256"/>
      <c r="D13" s="1256"/>
      <c r="E13" s="1256"/>
      <c r="F13" s="1256"/>
      <c r="G13" s="1256"/>
    </row>
    <row r="14" spans="1:8" s="61" customFormat="1">
      <c r="A14" s="1259" t="s">
        <v>374</v>
      </c>
      <c r="B14" s="1256"/>
      <c r="C14" s="1256"/>
      <c r="D14" s="1256"/>
      <c r="E14" s="1256"/>
      <c r="F14" s="1256"/>
      <c r="G14" s="1256"/>
    </row>
    <row r="15" spans="1:8" s="61" customFormat="1">
      <c r="A15" s="1256"/>
      <c r="B15" s="1256"/>
      <c r="C15" s="1256"/>
      <c r="D15" s="1256"/>
      <c r="E15" s="1256"/>
      <c r="F15" s="1256"/>
      <c r="G15" s="1256"/>
    </row>
    <row r="16" spans="1:8" s="61" customFormat="1" ht="13">
      <c r="A16" s="1260" t="s">
        <v>233</v>
      </c>
      <c r="B16" s="1256"/>
      <c r="C16" s="1256"/>
      <c r="D16" s="1256"/>
      <c r="E16" s="843"/>
      <c r="F16" s="1261">
        <v>300000</v>
      </c>
      <c r="G16" s="843"/>
      <c r="H16" s="63"/>
    </row>
    <row r="17" spans="1:8" s="61" customFormat="1">
      <c r="A17" s="843"/>
      <c r="B17" s="1256"/>
      <c r="C17" s="1256"/>
      <c r="D17" s="843"/>
      <c r="E17" s="843"/>
      <c r="F17" s="843"/>
      <c r="G17" s="843"/>
      <c r="H17" s="63"/>
    </row>
    <row r="18" spans="1:8" s="146" customFormat="1">
      <c r="A18" s="843" t="s">
        <v>320</v>
      </c>
      <c r="B18" s="1262"/>
      <c r="C18" s="1262"/>
      <c r="D18" s="1263">
        <v>6</v>
      </c>
      <c r="E18" s="1264" t="s">
        <v>48</v>
      </c>
      <c r="F18" s="1265">
        <f t="shared" ref="F18:F25" si="0">$F$16/$D$27*D18</f>
        <v>36734.693877551021</v>
      </c>
      <c r="G18" s="1262"/>
      <c r="H18" s="147"/>
    </row>
    <row r="19" spans="1:8" s="146" customFormat="1">
      <c r="A19" s="843" t="s">
        <v>235</v>
      </c>
      <c r="B19" s="1262"/>
      <c r="C19" s="1262"/>
      <c r="D19" s="1263">
        <v>8</v>
      </c>
      <c r="E19" s="1264" t="s">
        <v>48</v>
      </c>
      <c r="F19" s="1265">
        <f t="shared" si="0"/>
        <v>48979.591836734697</v>
      </c>
      <c r="G19" s="1262"/>
      <c r="H19" s="147"/>
    </row>
    <row r="20" spans="1:8" s="146" customFormat="1" ht="13">
      <c r="A20" s="1256" t="s">
        <v>101</v>
      </c>
      <c r="B20" s="1262"/>
      <c r="C20" s="1262"/>
      <c r="D20" s="1266">
        <v>1</v>
      </c>
      <c r="E20" s="1267" t="s">
        <v>238</v>
      </c>
      <c r="F20" s="1268">
        <f t="shared" si="0"/>
        <v>6122.4489795918371</v>
      </c>
      <c r="G20" s="1262"/>
      <c r="H20" s="147"/>
    </row>
    <row r="21" spans="1:8" s="146" customFormat="1">
      <c r="A21" s="1256" t="s">
        <v>102</v>
      </c>
      <c r="B21" s="1262"/>
      <c r="C21" s="1262"/>
      <c r="D21" s="1266">
        <v>2</v>
      </c>
      <c r="E21" s="1269" t="s">
        <v>48</v>
      </c>
      <c r="F21" s="1265">
        <f t="shared" si="0"/>
        <v>12244.897959183674</v>
      </c>
      <c r="G21" s="1262"/>
      <c r="H21" s="147"/>
    </row>
    <row r="22" spans="1:8" s="146" customFormat="1">
      <c r="A22" s="1256" t="s">
        <v>237</v>
      </c>
      <c r="B22" s="1262"/>
      <c r="C22" s="1262"/>
      <c r="D22" s="1266">
        <v>6</v>
      </c>
      <c r="E22" s="1269" t="s">
        <v>48</v>
      </c>
      <c r="F22" s="1265">
        <f t="shared" si="0"/>
        <v>36734.693877551021</v>
      </c>
      <c r="G22" s="1262"/>
      <c r="H22" s="147"/>
    </row>
    <row r="23" spans="1:8" s="146" customFormat="1" ht="13">
      <c r="A23" s="843" t="s">
        <v>349</v>
      </c>
      <c r="B23" s="1262"/>
      <c r="C23" s="1262"/>
      <c r="D23" s="1263">
        <v>2</v>
      </c>
      <c r="E23" s="1267" t="s">
        <v>238</v>
      </c>
      <c r="F23" s="1268">
        <f>$F$16/$D$27*D23</f>
        <v>12244.897959183674</v>
      </c>
      <c r="G23" s="1262"/>
      <c r="H23" s="147"/>
    </row>
    <row r="24" spans="1:8" s="146" customFormat="1">
      <c r="A24" s="843" t="s">
        <v>242</v>
      </c>
      <c r="B24" s="1262"/>
      <c r="C24" s="1262"/>
      <c r="D24" s="1263">
        <v>20</v>
      </c>
      <c r="E24" s="1264" t="s">
        <v>48</v>
      </c>
      <c r="F24" s="1265">
        <f t="shared" si="0"/>
        <v>122448.97959183675</v>
      </c>
      <c r="G24" s="1262"/>
      <c r="H24" s="147"/>
    </row>
    <row r="25" spans="1:8" s="146" customFormat="1">
      <c r="A25" s="843" t="s">
        <v>321</v>
      </c>
      <c r="B25" s="1262"/>
      <c r="C25" s="1262"/>
      <c r="D25" s="1263">
        <v>4</v>
      </c>
      <c r="E25" s="1264" t="s">
        <v>48</v>
      </c>
      <c r="F25" s="1265">
        <f t="shared" si="0"/>
        <v>24489.795918367348</v>
      </c>
      <c r="G25" s="1262"/>
      <c r="H25" s="147"/>
    </row>
    <row r="26" spans="1:8" s="146" customFormat="1">
      <c r="A26" s="843"/>
      <c r="B26" s="1262"/>
      <c r="C26" s="1262"/>
      <c r="D26" s="1270"/>
      <c r="E26" s="843"/>
      <c r="F26" s="1265"/>
      <c r="G26" s="1262"/>
      <c r="H26" s="147"/>
    </row>
    <row r="27" spans="1:8" s="146" customFormat="1" ht="13">
      <c r="A27" s="1271" t="s">
        <v>165</v>
      </c>
      <c r="B27" s="1262"/>
      <c r="C27" s="1262"/>
      <c r="D27" s="1272">
        <f>SUM(D18:D25)</f>
        <v>49</v>
      </c>
      <c r="E27" s="1271" t="s">
        <v>236</v>
      </c>
      <c r="F27" s="1273">
        <f>SUM(F18:F25)</f>
        <v>300000</v>
      </c>
      <c r="G27" s="1274"/>
      <c r="H27" s="147"/>
    </row>
    <row r="28" spans="1:8" s="146" customFormat="1">
      <c r="A28" s="1274"/>
      <c r="B28" s="1274"/>
      <c r="C28" s="1274"/>
      <c r="D28" s="1274"/>
      <c r="E28" s="1274"/>
      <c r="F28" s="1274"/>
      <c r="G28" s="1274"/>
      <c r="H28" s="147"/>
    </row>
    <row r="29" spans="1:8" ht="13">
      <c r="A29" s="1274"/>
      <c r="B29" s="1274"/>
      <c r="C29" s="1274"/>
      <c r="D29" s="1275" t="s">
        <v>322</v>
      </c>
      <c r="E29" s="1274"/>
      <c r="F29" s="1276">
        <f>SUM(F27-F30)</f>
        <v>281632.6530612245</v>
      </c>
      <c r="G29" s="1274"/>
    </row>
    <row r="30" spans="1:8" ht="13">
      <c r="A30" s="1274"/>
      <c r="B30" s="1274"/>
      <c r="C30" s="1274"/>
      <c r="D30" s="1267" t="s">
        <v>323</v>
      </c>
      <c r="E30" s="1274"/>
      <c r="F30" s="1277">
        <f>SUM(F20)+F23</f>
        <v>18367.34693877551</v>
      </c>
      <c r="G30" s="1274"/>
    </row>
    <row r="31" spans="1:8" ht="13" thickBot="1">
      <c r="A31" s="1253"/>
      <c r="B31" s="1253"/>
      <c r="C31" s="1253"/>
      <c r="D31" s="1253"/>
      <c r="E31" s="1253"/>
      <c r="F31" s="1253"/>
      <c r="G31" s="1253"/>
    </row>
    <row r="32" spans="1:8">
      <c r="A32" s="1244"/>
      <c r="B32" s="1245"/>
      <c r="C32" s="1245"/>
      <c r="D32" s="1245"/>
      <c r="E32" s="1245"/>
      <c r="F32" s="1245"/>
      <c r="G32" s="1246"/>
    </row>
    <row r="33" spans="1:7" ht="13">
      <c r="A33" s="1247" t="s">
        <v>337</v>
      </c>
      <c r="B33" s="1248"/>
      <c r="C33" s="1248"/>
      <c r="D33" s="1248"/>
      <c r="E33" s="1248"/>
      <c r="F33" s="1248"/>
      <c r="G33" s="1249"/>
    </row>
    <row r="34" spans="1:7" ht="13.5" thickBot="1">
      <c r="A34" s="1250"/>
      <c r="B34" s="1251"/>
      <c r="C34" s="1251"/>
      <c r="D34" s="1251"/>
      <c r="E34" s="1251"/>
      <c r="F34" s="1251"/>
      <c r="G34" s="1252"/>
    </row>
    <row r="35" spans="1:7">
      <c r="A35" s="1253"/>
      <c r="B35" s="1253"/>
      <c r="C35" s="1253"/>
      <c r="D35" s="1253"/>
      <c r="E35" s="1253"/>
      <c r="F35" s="1253"/>
      <c r="G35" s="1253"/>
    </row>
    <row r="36" spans="1:7">
      <c r="A36" s="1253"/>
      <c r="B36" s="1253"/>
      <c r="C36" s="1253"/>
      <c r="D36" s="1253"/>
      <c r="E36" s="1253"/>
      <c r="F36" s="1253"/>
      <c r="G36" s="1253"/>
    </row>
    <row r="37" spans="1:7">
      <c r="A37" s="1253"/>
      <c r="B37" s="1253"/>
      <c r="C37" s="1253"/>
      <c r="D37" s="1253"/>
      <c r="E37" s="1253"/>
      <c r="F37" s="1253"/>
      <c r="G37" s="1253"/>
    </row>
    <row r="38" spans="1:7">
      <c r="A38" s="1253"/>
      <c r="B38" s="1253"/>
      <c r="C38" s="1253"/>
      <c r="D38" s="1253"/>
      <c r="E38" s="1253"/>
      <c r="F38" s="1253"/>
      <c r="G38" s="1253"/>
    </row>
    <row r="39" spans="1:7">
      <c r="A39" s="1253"/>
      <c r="B39" s="1253"/>
      <c r="C39" s="1253"/>
      <c r="D39" s="1253"/>
      <c r="E39" s="1253"/>
      <c r="F39" s="1253"/>
      <c r="G39" s="1253"/>
    </row>
    <row r="40" spans="1:7">
      <c r="A40" s="1253"/>
      <c r="B40" s="1253"/>
      <c r="C40" s="1253"/>
      <c r="D40" s="1253"/>
      <c r="E40" s="1253"/>
      <c r="F40" s="1253"/>
      <c r="G40" s="1253"/>
    </row>
    <row r="41" spans="1:7">
      <c r="A41" s="1253"/>
      <c r="B41" s="1253"/>
      <c r="C41" s="1253"/>
      <c r="D41" s="1253"/>
      <c r="E41" s="1253"/>
      <c r="F41" s="1253"/>
      <c r="G41" s="1253"/>
    </row>
    <row r="42" spans="1:7">
      <c r="A42" s="1253"/>
      <c r="B42" s="1253"/>
      <c r="C42" s="1253"/>
      <c r="D42" s="1253"/>
      <c r="E42" s="1253"/>
      <c r="F42" s="1253"/>
      <c r="G42" s="1253"/>
    </row>
    <row r="43" spans="1:7">
      <c r="A43" s="1253"/>
      <c r="B43" s="1253"/>
      <c r="C43" s="1253"/>
      <c r="D43" s="1253"/>
      <c r="E43" s="1253"/>
      <c r="F43" s="1253"/>
      <c r="G43" s="1253"/>
    </row>
    <row r="44" spans="1:7">
      <c r="A44" s="1253"/>
      <c r="B44" s="1253"/>
      <c r="C44" s="1253"/>
      <c r="D44" s="1253"/>
      <c r="E44" s="1253"/>
      <c r="F44" s="1253"/>
      <c r="G44" s="1253"/>
    </row>
    <row r="45" spans="1:7">
      <c r="A45" s="1253"/>
      <c r="B45" s="1253"/>
      <c r="C45" s="1253"/>
      <c r="D45" s="1253"/>
      <c r="E45" s="1253"/>
      <c r="F45" s="1253"/>
      <c r="G45" s="1253"/>
    </row>
    <row r="46" spans="1:7">
      <c r="A46" s="1253"/>
      <c r="B46" s="1253"/>
      <c r="C46" s="1253"/>
      <c r="D46" s="1253"/>
      <c r="E46" s="1253"/>
      <c r="F46" s="1253"/>
      <c r="G46" s="1253"/>
    </row>
    <row r="47" spans="1:7">
      <c r="A47" s="1253"/>
      <c r="B47" s="1253"/>
      <c r="C47" s="1253"/>
      <c r="D47" s="1253"/>
      <c r="E47" s="1253"/>
      <c r="F47" s="1253"/>
      <c r="G47" s="1253"/>
    </row>
    <row r="48" spans="1:7">
      <c r="A48" s="1253"/>
      <c r="B48" s="1253"/>
      <c r="C48" s="1253"/>
      <c r="D48" s="1253"/>
      <c r="E48" s="1253"/>
      <c r="F48" s="1253"/>
      <c r="G48" s="1253"/>
    </row>
    <row r="49" spans="1:9">
      <c r="A49" s="1253"/>
      <c r="B49" s="1253"/>
      <c r="C49" s="1253"/>
      <c r="D49" s="1253"/>
      <c r="E49" s="1253"/>
      <c r="F49" s="1253"/>
      <c r="G49" s="1253"/>
    </row>
    <row r="50" spans="1:9">
      <c r="A50" s="1253"/>
      <c r="B50" s="1253"/>
      <c r="C50" s="1253"/>
      <c r="D50" s="1253"/>
      <c r="E50" s="1253"/>
      <c r="F50" s="1253"/>
      <c r="G50" s="1253"/>
    </row>
    <row r="51" spans="1:9">
      <c r="A51" s="1253"/>
      <c r="B51" s="1253"/>
      <c r="C51" s="1253"/>
      <c r="D51" s="1253"/>
      <c r="E51" s="1253"/>
      <c r="F51" s="1253"/>
      <c r="G51" s="1253"/>
    </row>
    <row r="52" spans="1:9" s="72" customFormat="1" ht="13">
      <c r="A52" s="326"/>
      <c r="B52" s="1243"/>
      <c r="C52" s="1243"/>
      <c r="D52" s="1243"/>
      <c r="E52" s="1243"/>
      <c r="F52" s="1243"/>
      <c r="G52" s="1243"/>
      <c r="H52" s="156"/>
      <c r="I52" s="156"/>
    </row>
  </sheetData>
  <sheetProtection password="CF2B" sheet="1" objects="1" scenarios="1" formatColumns="0" formatRows="0" insertColumns="0" insertRows="0" selectLockedCells="1"/>
  <mergeCells count="1">
    <mergeCell ref="A11:G11"/>
  </mergeCells>
  <phoneticPr fontId="41"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oddFooter>&amp;CPage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B72"/>
  <sheetViews>
    <sheetView topLeftCell="A46" workbookViewId="0">
      <selection activeCell="B76" sqref="B76"/>
    </sheetView>
  </sheetViews>
  <sheetFormatPr defaultRowHeight="12.5"/>
  <cols>
    <col min="1" max="1" width="15.54296875" customWidth="1"/>
    <col min="2" max="2" width="104.453125" style="573" customWidth="1"/>
  </cols>
  <sheetData>
    <row r="1" spans="1:2" s="583" customFormat="1" ht="15.5">
      <c r="A1" s="581" t="s">
        <v>482</v>
      </c>
      <c r="B1" s="648"/>
    </row>
    <row r="2" spans="1:2" s="583" customFormat="1" ht="15.5">
      <c r="A2" s="581"/>
      <c r="B2" s="648" t="s">
        <v>506</v>
      </c>
    </row>
    <row r="3" spans="1:2" s="583" customFormat="1" ht="15.5">
      <c r="A3" s="581"/>
      <c r="B3" s="648" t="s">
        <v>552</v>
      </c>
    </row>
    <row r="4" spans="1:2" s="583" customFormat="1" ht="15.5">
      <c r="B4" s="582" t="s">
        <v>547</v>
      </c>
    </row>
    <row r="5" spans="1:2" s="583" customFormat="1" ht="15.5">
      <c r="A5" s="584">
        <v>42309</v>
      </c>
      <c r="B5" s="585" t="s">
        <v>480</v>
      </c>
    </row>
    <row r="6" spans="1:2" s="583" customFormat="1" ht="15.5">
      <c r="A6" s="581"/>
      <c r="B6" s="582" t="s">
        <v>481</v>
      </c>
    </row>
    <row r="7" spans="1:2" s="583" customFormat="1" ht="15.5">
      <c r="A7" s="581"/>
      <c r="B7" s="582" t="s">
        <v>484</v>
      </c>
    </row>
    <row r="8" spans="1:2" s="583" customFormat="1" ht="15.5">
      <c r="A8" s="581"/>
      <c r="B8" s="582" t="s">
        <v>485</v>
      </c>
    </row>
    <row r="9" spans="1:2" s="583" customFormat="1" ht="15.5">
      <c r="A9" s="581"/>
      <c r="B9" s="582" t="s">
        <v>505</v>
      </c>
    </row>
    <row r="10" spans="1:2" s="583" customFormat="1" ht="15.5">
      <c r="A10" s="581"/>
      <c r="B10" s="582" t="s">
        <v>487</v>
      </c>
    </row>
    <row r="11" spans="1:2" s="583" customFormat="1" ht="15.5">
      <c r="A11" s="581"/>
      <c r="B11" s="648" t="s">
        <v>553</v>
      </c>
    </row>
    <row r="12" spans="1:2" s="649" customFormat="1" ht="15.5">
      <c r="A12" s="647"/>
      <c r="B12" s="648"/>
    </row>
    <row r="13" spans="1:2" s="583" customFormat="1" ht="15.5">
      <c r="A13" s="586"/>
      <c r="B13" s="585" t="s">
        <v>501</v>
      </c>
    </row>
    <row r="14" spans="1:2" s="583" customFormat="1" ht="31">
      <c r="B14" s="582" t="s">
        <v>503</v>
      </c>
    </row>
    <row r="15" spans="1:2" s="583" customFormat="1" ht="15.5">
      <c r="B15" s="582" t="s">
        <v>472</v>
      </c>
    </row>
    <row r="16" spans="1:2" s="583" customFormat="1" ht="31">
      <c r="B16" s="587" t="s">
        <v>473</v>
      </c>
    </row>
    <row r="17" spans="1:2" s="583" customFormat="1" ht="15.5">
      <c r="B17" s="587" t="s">
        <v>474</v>
      </c>
    </row>
    <row r="18" spans="1:2" s="583" customFormat="1" ht="15.5">
      <c r="B18" s="587" t="s">
        <v>469</v>
      </c>
    </row>
    <row r="19" spans="1:2" s="583" customFormat="1" ht="15.5">
      <c r="B19" s="587" t="s">
        <v>470</v>
      </c>
    </row>
    <row r="20" spans="1:2" s="583" customFormat="1" ht="31">
      <c r="B20" s="587" t="s">
        <v>471</v>
      </c>
    </row>
    <row r="21" spans="1:2" s="583" customFormat="1" ht="15.5">
      <c r="B21" s="648" t="s">
        <v>554</v>
      </c>
    </row>
    <row r="22" spans="1:2" s="583" customFormat="1" ht="15.5">
      <c r="B22" s="582"/>
    </row>
    <row r="23" spans="1:2" s="583" customFormat="1" ht="15.5">
      <c r="A23" s="586"/>
      <c r="B23" s="588" t="s">
        <v>489</v>
      </c>
    </row>
    <row r="24" spans="1:2" s="583" customFormat="1" ht="31">
      <c r="B24" s="582" t="s">
        <v>494</v>
      </c>
    </row>
    <row r="25" spans="1:2" s="583" customFormat="1" ht="15.5">
      <c r="B25" s="582" t="s">
        <v>492</v>
      </c>
    </row>
    <row r="26" spans="1:2" s="583" customFormat="1" ht="15.5">
      <c r="B26" s="582"/>
    </row>
    <row r="27" spans="1:2" s="583" customFormat="1" ht="15.5">
      <c r="B27" s="585" t="s">
        <v>502</v>
      </c>
    </row>
    <row r="28" spans="1:2" s="583" customFormat="1" ht="15.5">
      <c r="B28" s="582" t="s">
        <v>491</v>
      </c>
    </row>
    <row r="29" spans="1:2" s="583" customFormat="1" ht="15.5">
      <c r="B29" s="582" t="s">
        <v>544</v>
      </c>
    </row>
    <row r="30" spans="1:2" s="583" customFormat="1" ht="15.5"/>
    <row r="31" spans="1:2" s="63" customFormat="1" ht="15.5">
      <c r="B31" s="585" t="s">
        <v>493</v>
      </c>
    </row>
    <row r="32" spans="1:2" s="63" customFormat="1" ht="15.5">
      <c r="B32" s="648" t="s">
        <v>511</v>
      </c>
    </row>
    <row r="33" spans="2:2" s="63" customFormat="1" ht="15.5">
      <c r="B33" s="582" t="s">
        <v>544</v>
      </c>
    </row>
    <row r="34" spans="2:2" s="63" customFormat="1" ht="15.5">
      <c r="B34" s="582" t="s">
        <v>495</v>
      </c>
    </row>
    <row r="35" spans="2:2" s="63" customFormat="1" ht="15.5">
      <c r="B35" s="582" t="s">
        <v>496</v>
      </c>
    </row>
    <row r="36" spans="2:2" s="63" customFormat="1">
      <c r="B36" s="574"/>
    </row>
    <row r="37" spans="2:2" s="63" customFormat="1" ht="15.5">
      <c r="B37" s="585" t="s">
        <v>497</v>
      </c>
    </row>
    <row r="38" spans="2:2" s="63" customFormat="1" ht="15.5">
      <c r="B38" s="648" t="s">
        <v>511</v>
      </c>
    </row>
    <row r="39" spans="2:2" s="63" customFormat="1">
      <c r="B39" s="574"/>
    </row>
    <row r="40" spans="2:2" s="63" customFormat="1" ht="15.5">
      <c r="B40" s="585" t="s">
        <v>498</v>
      </c>
    </row>
    <row r="41" spans="2:2" s="63" customFormat="1" ht="15.5">
      <c r="B41" s="648" t="s">
        <v>511</v>
      </c>
    </row>
    <row r="42" spans="2:2" s="63" customFormat="1" ht="15.5">
      <c r="B42" s="648" t="s">
        <v>545</v>
      </c>
    </row>
    <row r="44" spans="2:2" ht="15.5">
      <c r="B44" s="585" t="s">
        <v>499</v>
      </c>
    </row>
    <row r="45" spans="2:2" ht="15.5">
      <c r="B45" s="582" t="s">
        <v>495</v>
      </c>
    </row>
    <row r="46" spans="2:2" ht="15.5">
      <c r="B46" s="582" t="s">
        <v>492</v>
      </c>
    </row>
    <row r="47" spans="2:2" ht="15.5">
      <c r="B47" s="648" t="s">
        <v>546</v>
      </c>
    </row>
    <row r="49" spans="1:2" ht="15.5">
      <c r="B49" s="585" t="s">
        <v>500</v>
      </c>
    </row>
    <row r="50" spans="1:2" ht="15.5">
      <c r="B50" s="582" t="s">
        <v>492</v>
      </c>
    </row>
    <row r="51" spans="1:2" ht="15.5">
      <c r="B51" s="648" t="s">
        <v>546</v>
      </c>
    </row>
    <row r="52" spans="1:2" ht="15.5">
      <c r="A52" s="583"/>
      <c r="B52" s="1294" t="s">
        <v>563</v>
      </c>
    </row>
    <row r="53" spans="1:2" ht="31">
      <c r="A53" s="584">
        <v>42339</v>
      </c>
      <c r="B53" s="582" t="s">
        <v>557</v>
      </c>
    </row>
    <row r="54" spans="1:2" ht="15.5">
      <c r="A54" s="1293"/>
      <c r="B54" s="582" t="s">
        <v>558</v>
      </c>
    </row>
    <row r="55" spans="1:2" ht="15.5">
      <c r="A55" s="1293"/>
      <c r="B55" s="582" t="s">
        <v>559</v>
      </c>
    </row>
    <row r="56" spans="1:2" ht="15.5">
      <c r="A56" s="1293"/>
      <c r="B56" s="582" t="s">
        <v>560</v>
      </c>
    </row>
    <row r="57" spans="1:2" ht="15.5">
      <c r="A57" s="1293"/>
      <c r="B57" s="582" t="s">
        <v>561</v>
      </c>
    </row>
    <row r="58" spans="1:2" ht="15.5">
      <c r="A58" s="1293"/>
      <c r="B58" s="582" t="s">
        <v>562</v>
      </c>
    </row>
    <row r="59" spans="1:2" ht="15.5">
      <c r="A59" s="583"/>
      <c r="B59" s="582" t="s">
        <v>490</v>
      </c>
    </row>
    <row r="61" spans="1:2" ht="15.5">
      <c r="A61" s="584">
        <v>42430</v>
      </c>
      <c r="B61" s="585" t="s">
        <v>480</v>
      </c>
    </row>
    <row r="62" spans="1:2" ht="15.5">
      <c r="B62" s="582" t="s">
        <v>566</v>
      </c>
    </row>
    <row r="63" spans="1:2" ht="15.5">
      <c r="B63" s="585" t="s">
        <v>565</v>
      </c>
    </row>
    <row r="64" spans="1:2" ht="31">
      <c r="B64" s="582" t="s">
        <v>573</v>
      </c>
    </row>
    <row r="65" spans="1:2" ht="15.5">
      <c r="B65" s="585" t="s">
        <v>572</v>
      </c>
    </row>
    <row r="66" spans="1:2" ht="31">
      <c r="B66" s="582" t="s">
        <v>574</v>
      </c>
    </row>
    <row r="68" spans="1:2" ht="15.5">
      <c r="A68" s="584">
        <v>42503</v>
      </c>
      <c r="B68" s="585" t="s">
        <v>581</v>
      </c>
    </row>
    <row r="69" spans="1:2" ht="15.5">
      <c r="B69" s="582" t="s">
        <v>582</v>
      </c>
    </row>
    <row r="70" spans="1:2" ht="15.5">
      <c r="B70" s="582" t="s">
        <v>583</v>
      </c>
    </row>
    <row r="72" spans="1:2" ht="15.5">
      <c r="A72" s="584">
        <v>42522</v>
      </c>
      <c r="B72" s="582" t="s">
        <v>587</v>
      </c>
    </row>
  </sheetData>
  <sheetProtection password="CF2B" sheet="1" objects="1" scenarios="1" selectLockedCells="1" selectUnlockedCells="1"/>
  <pageMargins left="0.7" right="0.7" top="0.75" bottom="0.75" header="0.3" footer="0.3"/>
  <pageSetup paperSize="9"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9" sqref="D39"/>
    </sheetView>
  </sheetViews>
  <sheetFormatPr defaultRowHeight="1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9" sqref="D39"/>
    </sheetView>
  </sheetViews>
  <sheetFormatPr defaultRowHeight="1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heetViews>
  <sheetFormatPr defaultRowHeight="1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G171"/>
  <sheetViews>
    <sheetView view="pageLayout" zoomScaleNormal="100" zoomScaleSheetLayoutView="95" workbookViewId="0">
      <selection activeCell="B35" sqref="B35"/>
    </sheetView>
  </sheetViews>
  <sheetFormatPr defaultColWidth="8.81640625" defaultRowHeight="12"/>
  <cols>
    <col min="1" max="1" width="8.26953125" style="1" customWidth="1"/>
    <col min="2" max="2" width="26.81640625" style="1" customWidth="1"/>
    <col min="3" max="3" width="18.453125" style="18" customWidth="1"/>
    <col min="4" max="4" width="14.1796875" style="1" customWidth="1"/>
    <col min="5" max="5" width="1" style="1" customWidth="1"/>
    <col min="6" max="6" width="13.26953125" style="1" customWidth="1"/>
    <col min="7" max="7" width="1" style="1" customWidth="1"/>
    <col min="8" max="8" width="14.7265625" style="1" customWidth="1"/>
    <col min="9" max="9" width="1" style="1" customWidth="1"/>
    <col min="10" max="10" width="8.453125" style="1" bestFit="1" customWidth="1"/>
    <col min="11" max="11" width="13.453125" style="1" hidden="1" customWidth="1"/>
    <col min="12" max="12" width="5.81640625" style="1" hidden="1" customWidth="1"/>
    <col min="13" max="13" width="0" style="36" hidden="1" customWidth="1"/>
    <col min="14" max="14" width="4.7265625" style="36" hidden="1" customWidth="1"/>
    <col min="15" max="15" width="32.453125" style="36" hidden="1" customWidth="1"/>
    <col min="16" max="17" width="10" style="36" hidden="1" customWidth="1"/>
    <col min="18" max="18" width="10.7265625" style="36" hidden="1" customWidth="1"/>
    <col min="19" max="19" width="2" style="36" hidden="1" customWidth="1"/>
    <col min="20" max="20" width="0" style="36" hidden="1" customWidth="1"/>
    <col min="21" max="21" width="32.26953125" style="36" hidden="1" customWidth="1"/>
    <col min="22" max="23" width="9.81640625" style="36" hidden="1" customWidth="1"/>
    <col min="24" max="24" width="0" style="36" hidden="1" customWidth="1"/>
    <col min="25" max="25" width="0.1796875" style="36" hidden="1" customWidth="1"/>
    <col min="26" max="59" width="8.81640625" style="36"/>
    <col min="60" max="16384" width="8.81640625" style="1"/>
  </cols>
  <sheetData>
    <row r="1" spans="1:59" ht="13">
      <c r="A1" s="607"/>
      <c r="B1" s="608"/>
      <c r="C1" s="608"/>
      <c r="D1" s="608"/>
      <c r="E1" s="608"/>
      <c r="F1" s="608"/>
      <c r="G1" s="608"/>
      <c r="H1" s="608"/>
      <c r="I1" s="609"/>
      <c r="J1" s="608"/>
      <c r="K1" s="36"/>
      <c r="L1" s="36"/>
      <c r="BF1" s="1"/>
      <c r="BG1" s="1"/>
    </row>
    <row r="2" spans="1:59" ht="15.5">
      <c r="A2" s="610" t="s">
        <v>439</v>
      </c>
      <c r="B2" s="611"/>
      <c r="C2" s="611"/>
      <c r="D2" s="611"/>
      <c r="E2" s="611"/>
      <c r="F2" s="611"/>
      <c r="G2" s="611"/>
      <c r="H2" s="611"/>
      <c r="I2" s="612"/>
      <c r="J2" s="611"/>
      <c r="K2" s="36"/>
      <c r="L2" s="36"/>
      <c r="BF2" s="1"/>
      <c r="BG2" s="1"/>
    </row>
    <row r="3" spans="1:59" ht="12.5" thickBot="1">
      <c r="A3" s="613"/>
      <c r="B3" s="614"/>
      <c r="C3" s="614"/>
      <c r="D3" s="614"/>
      <c r="E3" s="614"/>
      <c r="F3" s="614"/>
      <c r="G3" s="614"/>
      <c r="H3" s="614"/>
      <c r="I3" s="615"/>
      <c r="J3" s="614"/>
      <c r="K3" s="36"/>
      <c r="L3" s="36"/>
      <c r="BF3" s="1"/>
      <c r="BG3" s="1"/>
    </row>
    <row r="4" spans="1:59" s="2" customFormat="1">
      <c r="A4" s="662" t="s">
        <v>468</v>
      </c>
      <c r="B4" s="1593"/>
      <c r="C4" s="1593"/>
      <c r="D4" s="663" t="str">
        <f>IF(B4="","Please Enter project TITLE in B4","")</f>
        <v>Please Enter project TITLE in B4</v>
      </c>
      <c r="E4" s="490"/>
      <c r="F4" s="490"/>
      <c r="G4" s="490"/>
      <c r="H4" s="490"/>
      <c r="I4" s="490"/>
      <c r="J4" s="664"/>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row>
    <row r="5" spans="1:59" s="2" customFormat="1">
      <c r="A5" s="662"/>
      <c r="B5" s="488"/>
      <c r="C5" s="490"/>
      <c r="D5" s="490"/>
      <c r="E5" s="663"/>
      <c r="F5" s="490"/>
      <c r="G5" s="490"/>
      <c r="H5" s="490"/>
      <c r="I5" s="490"/>
      <c r="J5" s="664"/>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row>
    <row r="6" spans="1:59" s="2" customFormat="1">
      <c r="A6" s="490"/>
      <c r="B6" s="665" t="s">
        <v>436</v>
      </c>
      <c r="C6" s="552"/>
      <c r="D6" s="663"/>
      <c r="E6" s="490"/>
      <c r="F6" s="490"/>
      <c r="G6" s="490"/>
      <c r="H6" s="490"/>
      <c r="I6" s="490"/>
      <c r="J6" s="664"/>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row>
    <row r="7" spans="1:59" s="2" customFormat="1">
      <c r="A7" s="662"/>
      <c r="B7" s="488"/>
      <c r="C7" s="490"/>
      <c r="D7" s="490"/>
      <c r="E7" s="663"/>
      <c r="F7" s="490"/>
      <c r="G7" s="490"/>
      <c r="H7" s="490"/>
      <c r="I7" s="490"/>
      <c r="J7" s="664"/>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row>
    <row r="8" spans="1:59" s="2" customFormat="1" ht="13">
      <c r="A8" s="490"/>
      <c r="B8" s="665" t="s">
        <v>464</v>
      </c>
      <c r="C8" s="1594"/>
      <c r="D8" s="1594"/>
      <c r="E8" s="666"/>
      <c r="F8" s="1567" t="str">
        <f>IF(C8="","Please Select from dropdown","")</f>
        <v>Please Select from dropdown</v>
      </c>
      <c r="G8" s="490"/>
      <c r="H8" s="490"/>
      <c r="I8" s="490"/>
      <c r="J8" s="664"/>
      <c r="K8" s="59"/>
      <c r="L8" s="59" t="s">
        <v>197</v>
      </c>
      <c r="M8" s="59"/>
      <c r="N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row>
    <row r="9" spans="1:59" s="2" customFormat="1">
      <c r="A9" s="662"/>
      <c r="B9" s="488"/>
      <c r="C9" s="490"/>
      <c r="D9" s="490"/>
      <c r="E9" s="663"/>
      <c r="F9" s="490"/>
      <c r="G9" s="490"/>
      <c r="H9" s="490"/>
      <c r="I9" s="490"/>
      <c r="J9" s="664"/>
      <c r="K9" s="59"/>
      <c r="L9" s="59"/>
      <c r="M9" s="59"/>
      <c r="N9" s="59"/>
      <c r="O9" s="59"/>
      <c r="P9" s="59"/>
      <c r="Q9" s="59"/>
      <c r="R9" s="59"/>
      <c r="S9" s="517">
        <v>1</v>
      </c>
      <c r="T9" s="59"/>
      <c r="U9" s="59" t="s">
        <v>440</v>
      </c>
      <c r="V9" s="518">
        <v>500000</v>
      </c>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row>
    <row r="10" spans="1:59" s="2" customFormat="1">
      <c r="A10" s="490"/>
      <c r="B10" s="568" t="s">
        <v>465</v>
      </c>
      <c r="C10" s="558"/>
      <c r="D10" s="667" t="str">
        <f>IF(C8="","",IF(ISNUMBER(SEARCH("single",$C$8)),"No need for a Season number",IF(ISNUMBER(SEARCH("series",$C$8)),"Please Select the SEASON number of the SERIES for this application",IF(ISNUMBER(SEARCH("short form",$C$8)),"Please Select the SEASON of the SERIES for this application"))))</f>
        <v/>
      </c>
      <c r="E10" s="490"/>
      <c r="F10" s="668"/>
      <c r="G10" s="668"/>
      <c r="H10" s="668"/>
      <c r="I10" s="668"/>
      <c r="J10" s="412"/>
      <c r="K10" s="27"/>
      <c r="L10" s="59"/>
      <c r="M10" s="59"/>
      <c r="N10" s="59"/>
      <c r="R10" s="59"/>
      <c r="S10" s="517">
        <v>2</v>
      </c>
      <c r="T10" s="59"/>
      <c r="U10" s="59" t="s">
        <v>441</v>
      </c>
      <c r="V10" s="518">
        <v>500000</v>
      </c>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row>
    <row r="11" spans="1:59" s="2" customFormat="1" ht="11.5">
      <c r="A11" s="662"/>
      <c r="B11" s="490"/>
      <c r="C11" s="663" t="str">
        <f>IF($C$8="","",(IF(ISNUMBER(SEARCH("series",$C$8)),"You MUST complete Worksheet (c)",IF(ISNUMBER(SEARCH("short form",$C$8)),"You MUST complete Worksheet (c)","Do NOT complete Worksheet (c)"))))</f>
        <v/>
      </c>
      <c r="D11" s="490"/>
      <c r="E11" s="490"/>
      <c r="F11" s="490"/>
      <c r="G11" s="490"/>
      <c r="H11" s="490"/>
      <c r="I11" s="490"/>
      <c r="J11" s="664"/>
      <c r="K11" s="59"/>
      <c r="L11" s="59"/>
      <c r="M11" s="59"/>
      <c r="N11" s="59"/>
      <c r="R11" s="59"/>
      <c r="S11" s="517">
        <v>3</v>
      </c>
      <c r="T11" s="59"/>
      <c r="U11" s="59" t="s">
        <v>328</v>
      </c>
      <c r="V11" s="518">
        <v>1000000</v>
      </c>
      <c r="W11" s="518">
        <v>500000</v>
      </c>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row>
    <row r="12" spans="1:59" s="2" customFormat="1" thickBot="1">
      <c r="A12" s="662"/>
      <c r="B12" s="499"/>
      <c r="J12" s="1"/>
      <c r="K12" s="59"/>
      <c r="L12" s="59"/>
      <c r="M12" s="59"/>
      <c r="N12" s="59"/>
      <c r="R12" s="59"/>
      <c r="S12" s="517">
        <v>4</v>
      </c>
      <c r="T12" s="59"/>
      <c r="U12" s="59" t="s">
        <v>329</v>
      </c>
      <c r="V12" s="518">
        <v>500000</v>
      </c>
      <c r="W12" s="518">
        <v>250000</v>
      </c>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row>
    <row r="13" spans="1:59" ht="12.5" thickBot="1">
      <c r="B13" s="569">
        <f>D122</f>
        <v>0</v>
      </c>
      <c r="C13" s="21" t="s">
        <v>290</v>
      </c>
      <c r="E13" s="22"/>
      <c r="F13" s="22"/>
      <c r="G13" s="22"/>
      <c r="H13" s="22"/>
      <c r="I13" s="22"/>
      <c r="L13" s="36"/>
      <c r="O13" s="562" t="s">
        <v>459</v>
      </c>
      <c r="R13" s="36" t="s">
        <v>456</v>
      </c>
      <c r="S13" s="62">
        <v>5</v>
      </c>
      <c r="U13" s="36" t="s">
        <v>442</v>
      </c>
      <c r="V13" s="402">
        <v>250000</v>
      </c>
      <c r="W13" s="402">
        <v>1000000</v>
      </c>
      <c r="BG13" s="1"/>
    </row>
    <row r="14" spans="1:59" ht="12.5" thickBot="1">
      <c r="B14" s="570">
        <f>IF(ISNUMBER(SEARCH("docu",$C$8)),"N/A",D122*20%)</f>
        <v>0</v>
      </c>
      <c r="C14" s="24" t="s">
        <v>289</v>
      </c>
      <c r="D14" s="8" t="s">
        <v>143</v>
      </c>
      <c r="E14" s="8"/>
      <c r="F14" s="8" t="s">
        <v>95</v>
      </c>
      <c r="G14" s="8"/>
      <c r="H14" s="8" t="s">
        <v>96</v>
      </c>
      <c r="I14" s="8"/>
      <c r="J14" s="8" t="s">
        <v>103</v>
      </c>
      <c r="K14" s="8"/>
      <c r="L14" s="36"/>
      <c r="M14" s="500"/>
      <c r="R14" s="36" t="s">
        <v>457</v>
      </c>
      <c r="S14" s="62">
        <v>6</v>
      </c>
      <c r="BG14" s="1"/>
    </row>
    <row r="15" spans="1:59" thickBot="1">
      <c r="A15" s="8"/>
      <c r="B15" s="22"/>
      <c r="C15" s="8"/>
      <c r="D15" s="8"/>
      <c r="E15" s="8"/>
      <c r="F15" s="8"/>
      <c r="G15" s="8"/>
      <c r="H15" s="8"/>
      <c r="I15" s="8"/>
      <c r="J15" s="8"/>
      <c r="K15" s="36"/>
      <c r="L15" s="25"/>
      <c r="O15" s="62"/>
      <c r="P15" s="62" t="s">
        <v>452</v>
      </c>
      <c r="Q15" s="36" t="s">
        <v>453</v>
      </c>
      <c r="R15" s="36" t="s">
        <v>458</v>
      </c>
      <c r="S15" s="62">
        <v>7</v>
      </c>
      <c r="BF15" s="1"/>
      <c r="BG15" s="1"/>
    </row>
    <row r="16" spans="1:59" s="12" customFormat="1" ht="12" customHeight="1">
      <c r="A16" s="9" t="s">
        <v>265</v>
      </c>
      <c r="B16" s="504" t="s">
        <v>144</v>
      </c>
      <c r="C16" s="505" t="s">
        <v>437</v>
      </c>
      <c r="D16" s="506" t="s">
        <v>198</v>
      </c>
      <c r="E16" s="507"/>
      <c r="F16" s="1606" t="str">
        <f>IF($C$6="YES","FOREIGN CO-PRODUCER EXPENDITURE (note below)","PLEASE IGNORE COLUMN")</f>
        <v>PLEASE IGNORE COLUMN</v>
      </c>
      <c r="G16" s="507"/>
      <c r="H16" s="508" t="s">
        <v>97</v>
      </c>
      <c r="I16" s="507"/>
      <c r="J16" s="506" t="s">
        <v>197</v>
      </c>
      <c r="K16" s="10"/>
      <c r="L16" s="11"/>
      <c r="M16" s="62"/>
      <c r="N16" s="59"/>
      <c r="O16" s="36" t="s">
        <v>327</v>
      </c>
      <c r="P16" s="550">
        <v>500000</v>
      </c>
      <c r="Q16" s="550">
        <v>250000</v>
      </c>
      <c r="R16" s="560">
        <v>0.5</v>
      </c>
      <c r="S16" s="62">
        <v>8</v>
      </c>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row>
    <row r="17" spans="1:59" s="12" customFormat="1" ht="11.5">
      <c r="A17" s="177"/>
      <c r="B17" s="509"/>
      <c r="C17" s="13" t="s">
        <v>438</v>
      </c>
      <c r="D17" s="14" t="s">
        <v>195</v>
      </c>
      <c r="E17" s="26"/>
      <c r="F17" s="1607"/>
      <c r="G17" s="26"/>
      <c r="H17" s="174" t="s">
        <v>98</v>
      </c>
      <c r="I17" s="26"/>
      <c r="J17" s="14" t="s">
        <v>145</v>
      </c>
      <c r="K17" s="26"/>
      <c r="L17" s="11"/>
      <c r="M17" s="62"/>
      <c r="N17" s="36"/>
      <c r="O17" s="36" t="s">
        <v>328</v>
      </c>
      <c r="P17" s="550">
        <v>1000000</v>
      </c>
      <c r="Q17" s="550">
        <v>500000</v>
      </c>
      <c r="R17" s="561">
        <v>0.5</v>
      </c>
      <c r="S17" s="62">
        <v>9</v>
      </c>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row>
    <row r="18" spans="1:59" s="12" customFormat="1" ht="12" customHeight="1">
      <c r="A18" s="177"/>
      <c r="B18" s="509"/>
      <c r="C18" s="13" t="s">
        <v>49</v>
      </c>
      <c r="D18" s="14" t="s">
        <v>47</v>
      </c>
      <c r="E18" s="26"/>
      <c r="F18" s="1607"/>
      <c r="G18" s="26"/>
      <c r="H18" s="174" t="s">
        <v>153</v>
      </c>
      <c r="I18" s="26"/>
      <c r="J18" s="14" t="s">
        <v>48</v>
      </c>
      <c r="K18" s="26"/>
      <c r="L18" s="11"/>
      <c r="M18" s="62"/>
      <c r="N18" s="36"/>
      <c r="O18" s="36" t="s">
        <v>329</v>
      </c>
      <c r="P18" s="550">
        <v>500000</v>
      </c>
      <c r="Q18" s="550">
        <v>250000</v>
      </c>
      <c r="R18" s="561">
        <v>0.5</v>
      </c>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row>
    <row r="19" spans="1:59" s="12" customFormat="1" ht="12.75" customHeight="1" thickBot="1">
      <c r="A19" s="15"/>
      <c r="B19" s="510"/>
      <c r="C19" s="15"/>
      <c r="D19" s="7"/>
      <c r="E19" s="16"/>
      <c r="F19" s="1608"/>
      <c r="G19" s="16"/>
      <c r="H19" s="175"/>
      <c r="I19" s="16"/>
      <c r="J19" s="17" t="s">
        <v>197</v>
      </c>
      <c r="K19" s="16"/>
      <c r="L19" s="11"/>
      <c r="M19" s="62"/>
      <c r="N19" s="36"/>
      <c r="O19" s="399" t="s">
        <v>451</v>
      </c>
      <c r="P19" s="551">
        <v>1000000</v>
      </c>
      <c r="Q19" s="551">
        <v>500000</v>
      </c>
      <c r="R19" s="561">
        <v>0.25</v>
      </c>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row>
    <row r="20" spans="1:59">
      <c r="A20" s="226"/>
      <c r="B20" s="225" t="s">
        <v>50</v>
      </c>
      <c r="C20" s="213"/>
      <c r="D20" s="189"/>
      <c r="E20" s="28"/>
      <c r="F20" s="501">
        <v>0</v>
      </c>
      <c r="G20" s="196"/>
      <c r="H20" s="192"/>
      <c r="I20" s="28"/>
      <c r="J20" s="3">
        <f>SUM(D20-F20-H20)</f>
        <v>0</v>
      </c>
      <c r="K20" s="28"/>
      <c r="L20" s="23" t="e">
        <f>SUM(F20+#REF!)</f>
        <v>#REF!</v>
      </c>
      <c r="N20" s="62"/>
      <c r="O20" s="399" t="s">
        <v>466</v>
      </c>
      <c r="P20" s="551">
        <v>250000</v>
      </c>
      <c r="Q20" s="551">
        <v>1000000</v>
      </c>
      <c r="R20" s="561">
        <v>0.25</v>
      </c>
    </row>
    <row r="21" spans="1:59">
      <c r="A21" s="226"/>
      <c r="B21" s="225" t="s">
        <v>418</v>
      </c>
      <c r="C21" s="213"/>
      <c r="D21" s="422"/>
      <c r="E21" s="28"/>
      <c r="F21" s="501">
        <v>0</v>
      </c>
      <c r="G21" s="196"/>
      <c r="H21" s="192"/>
      <c r="I21" s="28"/>
      <c r="J21" s="3">
        <f t="shared" ref="J21:J27" si="0">SUM(D21-F21-H21)</f>
        <v>0</v>
      </c>
      <c r="K21" s="28"/>
      <c r="L21" s="23" t="e">
        <f>SUM(F21+#REF!)</f>
        <v>#REF!</v>
      </c>
      <c r="N21" s="62"/>
      <c r="O21" s="399" t="s">
        <v>454</v>
      </c>
      <c r="P21" s="1297">
        <v>500000</v>
      </c>
      <c r="Q21" s="1297" t="s">
        <v>564</v>
      </c>
      <c r="R21" s="1299">
        <v>1</v>
      </c>
    </row>
    <row r="22" spans="1:59">
      <c r="A22" s="226"/>
      <c r="B22" s="225" t="s">
        <v>51</v>
      </c>
      <c r="C22" s="214"/>
      <c r="D22" s="422"/>
      <c r="E22" s="28"/>
      <c r="F22" s="501">
        <v>0</v>
      </c>
      <c r="G22" s="196"/>
      <c r="H22" s="192"/>
      <c r="I22" s="28"/>
      <c r="J22" s="3">
        <f t="shared" si="0"/>
        <v>0</v>
      </c>
      <c r="K22" s="28"/>
      <c r="L22" s="23" t="e">
        <f>SUM(F22+#REF!)</f>
        <v>#REF!</v>
      </c>
      <c r="N22" s="62"/>
      <c r="O22" s="1295" t="s">
        <v>440</v>
      </c>
      <c r="P22" s="1296">
        <v>500000</v>
      </c>
      <c r="Q22" s="1298" t="s">
        <v>564</v>
      </c>
      <c r="R22" s="1299">
        <v>1</v>
      </c>
    </row>
    <row r="23" spans="1:59">
      <c r="A23" s="226"/>
      <c r="B23" s="225" t="s">
        <v>52</v>
      </c>
      <c r="C23" s="214" t="s">
        <v>197</v>
      </c>
      <c r="D23" s="422"/>
      <c r="E23" s="28"/>
      <c r="F23" s="501">
        <v>0</v>
      </c>
      <c r="G23" s="196"/>
      <c r="H23" s="192"/>
      <c r="I23" s="28"/>
      <c r="J23" s="3">
        <f t="shared" si="0"/>
        <v>0</v>
      </c>
      <c r="K23" s="28"/>
      <c r="L23" s="23" t="e">
        <f>SUM(F23+#REF!)</f>
        <v>#REF!</v>
      </c>
      <c r="N23" s="62"/>
      <c r="R23" s="62"/>
    </row>
    <row r="24" spans="1:59">
      <c r="A24" s="226"/>
      <c r="B24" s="225" t="s">
        <v>53</v>
      </c>
      <c r="C24" s="214"/>
      <c r="D24" s="422"/>
      <c r="E24" s="28"/>
      <c r="F24" s="501">
        <v>0</v>
      </c>
      <c r="G24" s="196"/>
      <c r="H24" s="192"/>
      <c r="I24" s="28"/>
      <c r="J24" s="3">
        <f>SUM(D24-F24-H24)</f>
        <v>0</v>
      </c>
      <c r="K24" s="28"/>
      <c r="L24" s="23" t="e">
        <f>SUM(F24+#REF!)</f>
        <v>#REF!</v>
      </c>
    </row>
    <row r="25" spans="1:59">
      <c r="A25" s="226"/>
      <c r="B25" s="225" t="s">
        <v>54</v>
      </c>
      <c r="C25" s="215"/>
      <c r="D25" s="422"/>
      <c r="E25" s="28"/>
      <c r="F25" s="501">
        <v>0</v>
      </c>
      <c r="G25" s="196"/>
      <c r="H25" s="192"/>
      <c r="I25" s="28"/>
      <c r="J25" s="3">
        <f t="shared" si="0"/>
        <v>0</v>
      </c>
      <c r="K25" s="28"/>
      <c r="L25" s="23" t="e">
        <f>SUM(F25+#REF!)</f>
        <v>#REF!</v>
      </c>
    </row>
    <row r="26" spans="1:59">
      <c r="A26" s="226"/>
      <c r="B26" s="246" t="s">
        <v>113</v>
      </c>
      <c r="C26" s="215" t="s">
        <v>294</v>
      </c>
      <c r="D26" s="190">
        <v>0</v>
      </c>
      <c r="E26" s="28"/>
      <c r="F26" s="501">
        <v>0</v>
      </c>
      <c r="G26" s="196"/>
      <c r="H26" s="197">
        <v>0</v>
      </c>
      <c r="I26" s="28"/>
      <c r="J26" s="3">
        <f t="shared" si="0"/>
        <v>0</v>
      </c>
      <c r="K26" s="28"/>
      <c r="L26" s="23"/>
    </row>
    <row r="27" spans="1:59">
      <c r="A27" s="226"/>
      <c r="B27" s="246" t="s">
        <v>159</v>
      </c>
      <c r="C27" s="433" t="s">
        <v>369</v>
      </c>
      <c r="D27" s="191">
        <v>0</v>
      </c>
      <c r="E27" s="28"/>
      <c r="F27" s="501">
        <v>0</v>
      </c>
      <c r="G27" s="196"/>
      <c r="H27" s="191">
        <v>0</v>
      </c>
      <c r="I27" s="28"/>
      <c r="J27" s="3">
        <f t="shared" si="0"/>
        <v>0</v>
      </c>
      <c r="K27" s="28"/>
      <c r="L27" s="23"/>
    </row>
    <row r="28" spans="1:59" thickBot="1">
      <c r="A28" s="226"/>
      <c r="B28" s="405" t="s">
        <v>55</v>
      </c>
      <c r="C28" s="549" t="e">
        <f>IF(ISNUMBER(SEARCH("docu",$C$8)),"N/A",SUM(J28/B13))</f>
        <v>#DIV/0!</v>
      </c>
      <c r="D28" s="244">
        <f>SUM(D20:D27)</f>
        <v>0</v>
      </c>
      <c r="E28" s="245"/>
      <c r="F28" s="244">
        <f>SUM(F20:F27)</f>
        <v>0</v>
      </c>
      <c r="G28" s="245"/>
      <c r="H28" s="244">
        <f>SUM(H20:H27)</f>
        <v>0</v>
      </c>
      <c r="I28" s="245"/>
      <c r="J28" s="244">
        <f>SUM(J20:J27)</f>
        <v>0</v>
      </c>
      <c r="K28" s="245"/>
      <c r="L28" s="30" t="e">
        <f>SUM(F28+#REF!)</f>
        <v>#REF!</v>
      </c>
    </row>
    <row r="29" spans="1:59" ht="12.5" thickTop="1">
      <c r="A29" s="226"/>
      <c r="B29" s="225" t="s">
        <v>29</v>
      </c>
      <c r="C29" s="214" t="s">
        <v>197</v>
      </c>
      <c r="D29" s="189"/>
      <c r="E29" s="28"/>
      <c r="F29" s="501">
        <v>0</v>
      </c>
      <c r="G29" s="196"/>
      <c r="H29" s="192"/>
      <c r="I29" s="28"/>
      <c r="J29" s="3">
        <f t="shared" ref="J29:J67" si="1">SUM(D29-F29-H29)</f>
        <v>0</v>
      </c>
      <c r="K29" s="28"/>
      <c r="L29" s="23" t="e">
        <f>SUM(F29+#REF!)</f>
        <v>#REF!</v>
      </c>
    </row>
    <row r="30" spans="1:59">
      <c r="A30" s="226"/>
      <c r="B30" s="225" t="s">
        <v>30</v>
      </c>
      <c r="C30" s="214"/>
      <c r="D30" s="189"/>
      <c r="E30" s="28"/>
      <c r="F30" s="501">
        <v>0</v>
      </c>
      <c r="G30" s="196"/>
      <c r="H30" s="192"/>
      <c r="I30" s="28"/>
      <c r="J30" s="3">
        <f>SUM(D30-F30-H30)</f>
        <v>0</v>
      </c>
      <c r="K30" s="28"/>
      <c r="L30" s="23" t="e">
        <f>SUM(F30+#REF!)</f>
        <v>#REF!</v>
      </c>
    </row>
    <row r="31" spans="1:59">
      <c r="A31" s="226"/>
      <c r="B31" s="225" t="s">
        <v>31</v>
      </c>
      <c r="C31" s="214"/>
      <c r="D31" s="189"/>
      <c r="E31" s="28"/>
      <c r="F31" s="501">
        <v>0</v>
      </c>
      <c r="G31" s="196"/>
      <c r="H31" s="192"/>
      <c r="I31" s="28"/>
      <c r="J31" s="3">
        <f>SUM(D31-F31-H31)</f>
        <v>0</v>
      </c>
      <c r="K31" s="28"/>
      <c r="L31" s="23" t="e">
        <f>SUM(F31+#REF!)</f>
        <v>#REF!</v>
      </c>
    </row>
    <row r="32" spans="1:59">
      <c r="A32" s="226"/>
      <c r="B32" s="225" t="s">
        <v>56</v>
      </c>
      <c r="C32" s="214"/>
      <c r="D32" s="189"/>
      <c r="E32" s="28"/>
      <c r="F32" s="501">
        <v>0</v>
      </c>
      <c r="G32" s="196"/>
      <c r="H32" s="192"/>
      <c r="I32" s="28"/>
      <c r="J32" s="3">
        <f t="shared" si="1"/>
        <v>0</v>
      </c>
      <c r="K32" s="28"/>
      <c r="L32" s="23" t="e">
        <f>SUM(F32+#REF!)</f>
        <v>#REF!</v>
      </c>
    </row>
    <row r="33" spans="1:12">
      <c r="A33" s="226"/>
      <c r="B33" s="225" t="s">
        <v>57</v>
      </c>
      <c r="C33" s="214"/>
      <c r="D33" s="189"/>
      <c r="E33" s="28"/>
      <c r="F33" s="501">
        <v>0</v>
      </c>
      <c r="G33" s="196"/>
      <c r="H33" s="192"/>
      <c r="I33" s="28"/>
      <c r="J33" s="3">
        <f t="shared" si="1"/>
        <v>0</v>
      </c>
      <c r="K33" s="28"/>
      <c r="L33" s="23" t="e">
        <f>SUM(F33+#REF!)</f>
        <v>#REF!</v>
      </c>
    </row>
    <row r="34" spans="1:12">
      <c r="A34" s="226"/>
      <c r="B34" s="225" t="s">
        <v>58</v>
      </c>
      <c r="C34" s="214"/>
      <c r="D34" s="189"/>
      <c r="E34" s="28"/>
      <c r="F34" s="501">
        <v>0</v>
      </c>
      <c r="G34" s="196"/>
      <c r="H34" s="192"/>
      <c r="I34" s="28"/>
      <c r="J34" s="3">
        <f t="shared" si="1"/>
        <v>0</v>
      </c>
      <c r="K34" s="28"/>
      <c r="L34" s="23" t="e">
        <f>SUM(F34+#REF!)</f>
        <v>#REF!</v>
      </c>
    </row>
    <row r="35" spans="1:12">
      <c r="A35" s="226"/>
      <c r="B35" s="225" t="s">
        <v>59</v>
      </c>
      <c r="C35" s="214"/>
      <c r="D35" s="189"/>
      <c r="E35" s="28"/>
      <c r="F35" s="501">
        <v>0</v>
      </c>
      <c r="G35" s="196"/>
      <c r="H35" s="192"/>
      <c r="I35" s="28"/>
      <c r="J35" s="3">
        <f t="shared" si="1"/>
        <v>0</v>
      </c>
      <c r="K35" s="28"/>
      <c r="L35" s="23" t="e">
        <f>SUM(F35+#REF!)</f>
        <v>#REF!</v>
      </c>
    </row>
    <row r="36" spans="1:12">
      <c r="A36" s="226"/>
      <c r="B36" s="225" t="s">
        <v>60</v>
      </c>
      <c r="C36" s="214"/>
      <c r="D36" s="189"/>
      <c r="E36" s="28"/>
      <c r="F36" s="501">
        <v>0</v>
      </c>
      <c r="G36" s="196"/>
      <c r="H36" s="192"/>
      <c r="I36" s="28"/>
      <c r="J36" s="3">
        <f t="shared" si="1"/>
        <v>0</v>
      </c>
      <c r="K36" s="28"/>
      <c r="L36" s="23" t="e">
        <f>SUM(F36+#REF!)</f>
        <v>#REF!</v>
      </c>
    </row>
    <row r="37" spans="1:12">
      <c r="A37" s="226"/>
      <c r="B37" s="225" t="s">
        <v>32</v>
      </c>
      <c r="C37" s="214"/>
      <c r="D37" s="189"/>
      <c r="E37" s="28"/>
      <c r="F37" s="501">
        <v>0</v>
      </c>
      <c r="G37" s="196"/>
      <c r="H37" s="192"/>
      <c r="I37" s="28"/>
      <c r="J37" s="3">
        <f t="shared" si="1"/>
        <v>0</v>
      </c>
      <c r="K37" s="28"/>
      <c r="L37" s="23" t="e">
        <f>SUM(F37+#REF!)</f>
        <v>#REF!</v>
      </c>
    </row>
    <row r="38" spans="1:12">
      <c r="A38" s="226"/>
      <c r="B38" s="225" t="s">
        <v>33</v>
      </c>
      <c r="C38" s="214"/>
      <c r="D38" s="189"/>
      <c r="E38" s="28"/>
      <c r="F38" s="501">
        <v>0</v>
      </c>
      <c r="G38" s="196"/>
      <c r="H38" s="192"/>
      <c r="I38" s="28"/>
      <c r="J38" s="3">
        <f t="shared" si="1"/>
        <v>0</v>
      </c>
      <c r="K38" s="28"/>
      <c r="L38" s="23" t="e">
        <f>SUM(F38+#REF!)</f>
        <v>#REF!</v>
      </c>
    </row>
    <row r="39" spans="1:12">
      <c r="A39" s="226"/>
      <c r="B39" s="225" t="s">
        <v>34</v>
      </c>
      <c r="C39" s="214"/>
      <c r="D39" s="189"/>
      <c r="E39" s="28"/>
      <c r="F39" s="501">
        <v>0</v>
      </c>
      <c r="G39" s="196"/>
      <c r="H39" s="192"/>
      <c r="I39" s="28"/>
      <c r="J39" s="3">
        <f t="shared" si="1"/>
        <v>0</v>
      </c>
      <c r="K39" s="28"/>
      <c r="L39" s="23" t="e">
        <f>SUM(F39+#REF!)</f>
        <v>#REF!</v>
      </c>
    </row>
    <row r="40" spans="1:12">
      <c r="A40" s="226"/>
      <c r="B40" s="225" t="s">
        <v>35</v>
      </c>
      <c r="C40" s="214"/>
      <c r="D40" s="189"/>
      <c r="E40" s="28"/>
      <c r="F40" s="501">
        <v>0</v>
      </c>
      <c r="G40" s="196"/>
      <c r="H40" s="192"/>
      <c r="I40" s="28"/>
      <c r="J40" s="3">
        <f t="shared" si="1"/>
        <v>0</v>
      </c>
      <c r="K40" s="28"/>
      <c r="L40" s="23" t="e">
        <f>SUM(F40+#REF!)</f>
        <v>#REF!</v>
      </c>
    </row>
    <row r="41" spans="1:12">
      <c r="A41" s="226"/>
      <c r="B41" s="225" t="s">
        <v>36</v>
      </c>
      <c r="C41" s="214"/>
      <c r="D41" s="189"/>
      <c r="E41" s="28"/>
      <c r="F41" s="501">
        <v>0</v>
      </c>
      <c r="G41" s="196"/>
      <c r="H41" s="192"/>
      <c r="I41" s="28"/>
      <c r="J41" s="3">
        <f t="shared" si="1"/>
        <v>0</v>
      </c>
      <c r="K41" s="28"/>
      <c r="L41" s="23" t="e">
        <f>SUM(F41+#REF!)</f>
        <v>#REF!</v>
      </c>
    </row>
    <row r="42" spans="1:12">
      <c r="A42" s="226"/>
      <c r="B42" s="225" t="s">
        <v>61</v>
      </c>
      <c r="C42" s="214"/>
      <c r="D42" s="189"/>
      <c r="E42" s="28"/>
      <c r="F42" s="501">
        <v>0</v>
      </c>
      <c r="G42" s="196"/>
      <c r="H42" s="192"/>
      <c r="I42" s="28"/>
      <c r="J42" s="3">
        <f t="shared" si="1"/>
        <v>0</v>
      </c>
      <c r="K42" s="28"/>
      <c r="L42" s="23" t="e">
        <f>SUM(F42+#REF!)</f>
        <v>#REF!</v>
      </c>
    </row>
    <row r="43" spans="1:12">
      <c r="A43" s="226"/>
      <c r="B43" s="225" t="s">
        <v>62</v>
      </c>
      <c r="C43" s="214"/>
      <c r="D43" s="189"/>
      <c r="E43" s="28"/>
      <c r="F43" s="501">
        <v>0</v>
      </c>
      <c r="G43" s="196"/>
      <c r="H43" s="192"/>
      <c r="I43" s="28"/>
      <c r="J43" s="3">
        <f t="shared" si="1"/>
        <v>0</v>
      </c>
      <c r="K43" s="28"/>
      <c r="L43" s="23" t="e">
        <f>SUM(F43+#REF!)</f>
        <v>#REF!</v>
      </c>
    </row>
    <row r="44" spans="1:12">
      <c r="A44" s="226"/>
      <c r="B44" s="225" t="s">
        <v>37</v>
      </c>
      <c r="C44" s="214"/>
      <c r="D44" s="189"/>
      <c r="E44" s="28"/>
      <c r="F44" s="501">
        <v>0</v>
      </c>
      <c r="G44" s="196"/>
      <c r="H44" s="192"/>
      <c r="I44" s="28"/>
      <c r="J44" s="3">
        <f t="shared" si="1"/>
        <v>0</v>
      </c>
      <c r="K44" s="28"/>
      <c r="L44" s="23" t="e">
        <f>SUM(F44+#REF!)</f>
        <v>#REF!</v>
      </c>
    </row>
    <row r="45" spans="1:12">
      <c r="A45" s="226"/>
      <c r="B45" s="225" t="s">
        <v>38</v>
      </c>
      <c r="C45" s="214"/>
      <c r="D45" s="189"/>
      <c r="E45" s="28"/>
      <c r="F45" s="501">
        <v>0</v>
      </c>
      <c r="G45" s="196"/>
      <c r="H45" s="192"/>
      <c r="I45" s="28"/>
      <c r="J45" s="3">
        <f t="shared" si="1"/>
        <v>0</v>
      </c>
      <c r="K45" s="28"/>
      <c r="L45" s="23" t="e">
        <f>SUM(F45+#REF!)</f>
        <v>#REF!</v>
      </c>
    </row>
    <row r="46" spans="1:12">
      <c r="A46" s="226"/>
      <c r="B46" s="225" t="s">
        <v>39</v>
      </c>
      <c r="C46" s="214" t="s">
        <v>197</v>
      </c>
      <c r="D46" s="189"/>
      <c r="E46" s="28"/>
      <c r="F46" s="501">
        <v>0</v>
      </c>
      <c r="G46" s="196"/>
      <c r="H46" s="192"/>
      <c r="I46" s="28"/>
      <c r="J46" s="3">
        <f t="shared" si="1"/>
        <v>0</v>
      </c>
      <c r="K46" s="28"/>
      <c r="L46" s="23" t="e">
        <f>SUM(F46+#REF!)</f>
        <v>#REF!</v>
      </c>
    </row>
    <row r="47" spans="1:12">
      <c r="A47" s="226"/>
      <c r="B47" s="225" t="s">
        <v>40</v>
      </c>
      <c r="C47" s="214"/>
      <c r="D47" s="189"/>
      <c r="E47" s="28"/>
      <c r="F47" s="501">
        <v>0</v>
      </c>
      <c r="G47" s="196"/>
      <c r="H47" s="192"/>
      <c r="I47" s="28"/>
      <c r="J47" s="3">
        <f t="shared" si="1"/>
        <v>0</v>
      </c>
      <c r="K47" s="28"/>
      <c r="L47" s="23"/>
    </row>
    <row r="48" spans="1:12">
      <c r="A48" s="226"/>
      <c r="B48" s="225" t="s">
        <v>41</v>
      </c>
      <c r="C48" s="214"/>
      <c r="D48" s="189"/>
      <c r="E48" s="28"/>
      <c r="F48" s="501">
        <v>0</v>
      </c>
      <c r="G48" s="196"/>
      <c r="H48" s="192"/>
      <c r="I48" s="28"/>
      <c r="J48" s="3">
        <f t="shared" si="1"/>
        <v>0</v>
      </c>
      <c r="K48" s="28"/>
      <c r="L48" s="23"/>
    </row>
    <row r="49" spans="1:12">
      <c r="A49" s="226"/>
      <c r="B49" s="225" t="s">
        <v>89</v>
      </c>
      <c r="C49" s="214"/>
      <c r="D49" s="189"/>
      <c r="E49" s="28"/>
      <c r="F49" s="501">
        <v>0</v>
      </c>
      <c r="G49" s="196"/>
      <c r="H49" s="192"/>
      <c r="I49" s="28"/>
      <c r="J49" s="3">
        <f t="shared" si="1"/>
        <v>0</v>
      </c>
      <c r="K49" s="28"/>
      <c r="L49" s="23"/>
    </row>
    <row r="50" spans="1:12" thickBot="1">
      <c r="A50" s="226"/>
      <c r="B50" s="405" t="s">
        <v>63</v>
      </c>
      <c r="C50" s="406"/>
      <c r="D50" s="407">
        <f>SUM(D29:D49)</f>
        <v>0</v>
      </c>
      <c r="E50" s="408"/>
      <c r="F50" s="409">
        <f>SUM(F29:F49)</f>
        <v>0</v>
      </c>
      <c r="G50" s="408"/>
      <c r="H50" s="409">
        <f>SUM(H29:H49)</f>
        <v>0</v>
      </c>
      <c r="I50" s="408"/>
      <c r="J50" s="409">
        <f>SUM(J29:J49)</f>
        <v>0</v>
      </c>
      <c r="K50" s="31"/>
      <c r="L50" s="30" t="e">
        <f>SUM(F50+#REF!)</f>
        <v>#REF!</v>
      </c>
    </row>
    <row r="51" spans="1:12" thickTop="1">
      <c r="A51" s="226"/>
      <c r="B51" s="248" t="s">
        <v>199</v>
      </c>
      <c r="C51" s="216"/>
      <c r="D51" s="189"/>
      <c r="E51" s="28"/>
      <c r="F51" s="501">
        <v>0</v>
      </c>
      <c r="G51" s="196"/>
      <c r="H51" s="192"/>
      <c r="I51" s="28"/>
      <c r="J51" s="3">
        <f t="shared" si="1"/>
        <v>0</v>
      </c>
      <c r="K51" s="28"/>
      <c r="L51" s="23" t="e">
        <f>SUM(F51+#REF!)</f>
        <v>#REF!</v>
      </c>
    </row>
    <row r="52" spans="1:12">
      <c r="A52" s="226"/>
      <c r="B52" s="225" t="s">
        <v>200</v>
      </c>
      <c r="C52" s="214"/>
      <c r="D52" s="189"/>
      <c r="E52" s="28"/>
      <c r="F52" s="501">
        <v>0</v>
      </c>
      <c r="G52" s="196"/>
      <c r="H52" s="192"/>
      <c r="I52" s="28"/>
      <c r="J52" s="3">
        <f t="shared" si="1"/>
        <v>0</v>
      </c>
      <c r="K52" s="28"/>
      <c r="L52" s="23" t="e">
        <f>SUM(F52+#REF!)</f>
        <v>#REF!</v>
      </c>
    </row>
    <row r="53" spans="1:12">
      <c r="A53" s="226"/>
      <c r="B53" s="225" t="s">
        <v>20</v>
      </c>
      <c r="C53" s="214"/>
      <c r="D53" s="189"/>
      <c r="E53" s="28"/>
      <c r="F53" s="501">
        <v>0</v>
      </c>
      <c r="G53" s="196"/>
      <c r="H53" s="192"/>
      <c r="I53" s="28"/>
      <c r="J53" s="3">
        <f t="shared" si="1"/>
        <v>0</v>
      </c>
      <c r="K53" s="28"/>
      <c r="L53" s="23" t="e">
        <f>SUM(F53+#REF!)</f>
        <v>#REF!</v>
      </c>
    </row>
    <row r="54" spans="1:12">
      <c r="A54" s="226"/>
      <c r="B54" s="225" t="s">
        <v>21</v>
      </c>
      <c r="C54" s="214"/>
      <c r="D54" s="189"/>
      <c r="E54" s="28"/>
      <c r="F54" s="501">
        <v>0</v>
      </c>
      <c r="G54" s="196"/>
      <c r="H54" s="192"/>
      <c r="I54" s="28"/>
      <c r="J54" s="3">
        <f t="shared" si="1"/>
        <v>0</v>
      </c>
      <c r="K54" s="28"/>
      <c r="L54" s="23" t="e">
        <f>SUM(F54+#REF!)</f>
        <v>#REF!</v>
      </c>
    </row>
    <row r="55" spans="1:12">
      <c r="A55" s="226"/>
      <c r="B55" s="225" t="s">
        <v>201</v>
      </c>
      <c r="C55" s="214"/>
      <c r="D55" s="189"/>
      <c r="E55" s="28"/>
      <c r="F55" s="501">
        <v>0</v>
      </c>
      <c r="G55" s="196"/>
      <c r="H55" s="192"/>
      <c r="I55" s="28"/>
      <c r="J55" s="3">
        <f t="shared" si="1"/>
        <v>0</v>
      </c>
      <c r="K55" s="28"/>
      <c r="L55" s="23" t="e">
        <f>SUM(F55+#REF!)</f>
        <v>#REF!</v>
      </c>
    </row>
    <row r="56" spans="1:12">
      <c r="A56" s="226"/>
      <c r="B56" s="225" t="s">
        <v>64</v>
      </c>
      <c r="C56" s="214"/>
      <c r="D56" s="189"/>
      <c r="E56" s="28"/>
      <c r="F56" s="501">
        <v>0</v>
      </c>
      <c r="G56" s="196"/>
      <c r="H56" s="192"/>
      <c r="I56" s="28"/>
      <c r="J56" s="3">
        <f t="shared" si="1"/>
        <v>0</v>
      </c>
      <c r="K56" s="28"/>
      <c r="L56" s="23" t="e">
        <f>SUM(F56+#REF!)</f>
        <v>#REF!</v>
      </c>
    </row>
    <row r="57" spans="1:12">
      <c r="A57" s="226"/>
      <c r="B57" s="225" t="s">
        <v>202</v>
      </c>
      <c r="C57" s="214"/>
      <c r="D57" s="189"/>
      <c r="E57" s="28"/>
      <c r="F57" s="501">
        <v>0</v>
      </c>
      <c r="G57" s="196"/>
      <c r="H57" s="192"/>
      <c r="I57" s="28"/>
      <c r="J57" s="3">
        <f t="shared" si="1"/>
        <v>0</v>
      </c>
      <c r="K57" s="28"/>
      <c r="L57" s="23" t="e">
        <f>SUM(F57+#REF!)</f>
        <v>#REF!</v>
      </c>
    </row>
    <row r="58" spans="1:12" ht="11.5">
      <c r="A58" s="226"/>
      <c r="B58" s="248" t="s">
        <v>66</v>
      </c>
      <c r="C58" s="217"/>
      <c r="D58" s="189"/>
      <c r="E58" s="28"/>
      <c r="F58" s="501">
        <v>0</v>
      </c>
      <c r="G58" s="196"/>
      <c r="H58" s="192"/>
      <c r="I58" s="28"/>
      <c r="J58" s="3">
        <f t="shared" si="1"/>
        <v>0</v>
      </c>
      <c r="K58" s="28"/>
      <c r="L58" s="23" t="e">
        <f>SUM(F58+#REF!)</f>
        <v>#REF!</v>
      </c>
    </row>
    <row r="59" spans="1:12">
      <c r="A59" s="226"/>
      <c r="B59" s="225" t="s">
        <v>203</v>
      </c>
      <c r="C59" s="214"/>
      <c r="D59" s="189"/>
      <c r="E59" s="28"/>
      <c r="F59" s="501">
        <v>0</v>
      </c>
      <c r="G59" s="196"/>
      <c r="H59" s="192"/>
      <c r="I59" s="28"/>
      <c r="J59" s="3">
        <f t="shared" si="1"/>
        <v>0</v>
      </c>
      <c r="K59" s="28"/>
      <c r="L59" s="23" t="e">
        <f>SUM(F59+#REF!)</f>
        <v>#REF!</v>
      </c>
    </row>
    <row r="60" spans="1:12">
      <c r="A60" s="226"/>
      <c r="B60" s="225" t="s">
        <v>67</v>
      </c>
      <c r="C60" s="214" t="s">
        <v>197</v>
      </c>
      <c r="D60" s="189"/>
      <c r="E60" s="28"/>
      <c r="F60" s="501">
        <v>0</v>
      </c>
      <c r="G60" s="196"/>
      <c r="H60" s="192"/>
      <c r="I60" s="28"/>
      <c r="J60" s="3">
        <f t="shared" si="1"/>
        <v>0</v>
      </c>
      <c r="K60" s="28"/>
      <c r="L60" s="23" t="e">
        <f>SUM(F60+#REF!)</f>
        <v>#REF!</v>
      </c>
    </row>
    <row r="61" spans="1:12">
      <c r="A61" s="226"/>
      <c r="B61" s="225" t="s">
        <v>68</v>
      </c>
      <c r="C61" s="214"/>
      <c r="D61" s="189"/>
      <c r="E61" s="28"/>
      <c r="F61" s="501">
        <v>0</v>
      </c>
      <c r="G61" s="196"/>
      <c r="H61" s="192"/>
      <c r="I61" s="28"/>
      <c r="J61" s="3">
        <f t="shared" si="1"/>
        <v>0</v>
      </c>
      <c r="K61" s="28"/>
      <c r="L61" s="23" t="e">
        <f>SUM(F61+#REF!)</f>
        <v>#REF!</v>
      </c>
    </row>
    <row r="62" spans="1:12">
      <c r="A62" s="226"/>
      <c r="B62" s="225" t="s">
        <v>61</v>
      </c>
      <c r="C62" s="214"/>
      <c r="D62" s="189"/>
      <c r="E62" s="28"/>
      <c r="F62" s="501">
        <v>0</v>
      </c>
      <c r="G62" s="196"/>
      <c r="H62" s="192"/>
      <c r="I62" s="28"/>
      <c r="J62" s="3">
        <f t="shared" si="1"/>
        <v>0</v>
      </c>
      <c r="K62" s="28"/>
      <c r="L62" s="23" t="e">
        <f>SUM(F62+#REF!)</f>
        <v>#REF!</v>
      </c>
    </row>
    <row r="63" spans="1:12">
      <c r="A63" s="226"/>
      <c r="B63" s="225" t="s">
        <v>69</v>
      </c>
      <c r="C63" s="214"/>
      <c r="D63" s="189"/>
      <c r="E63" s="28"/>
      <c r="F63" s="501">
        <v>0</v>
      </c>
      <c r="G63" s="196"/>
      <c r="H63" s="192"/>
      <c r="I63" s="28"/>
      <c r="J63" s="3">
        <f t="shared" si="1"/>
        <v>0</v>
      </c>
      <c r="K63" s="28"/>
      <c r="L63" s="23" t="e">
        <f>SUM(F63+#REF!)</f>
        <v>#REF!</v>
      </c>
    </row>
    <row r="64" spans="1:12">
      <c r="A64" s="226"/>
      <c r="B64" s="225" t="s">
        <v>35</v>
      </c>
      <c r="C64" s="214"/>
      <c r="D64" s="189"/>
      <c r="E64" s="28"/>
      <c r="F64" s="501">
        <v>0</v>
      </c>
      <c r="G64" s="196"/>
      <c r="H64" s="192"/>
      <c r="I64" s="28"/>
      <c r="J64" s="3">
        <f t="shared" si="1"/>
        <v>0</v>
      </c>
      <c r="K64" s="28"/>
      <c r="L64" s="23" t="e">
        <f>SUM(F64+#REF!)</f>
        <v>#REF!</v>
      </c>
    </row>
    <row r="65" spans="1:18">
      <c r="A65" s="226"/>
      <c r="B65" s="225" t="s">
        <v>0</v>
      </c>
      <c r="C65" s="214"/>
      <c r="D65" s="189"/>
      <c r="E65" s="28"/>
      <c r="F65" s="501">
        <v>0</v>
      </c>
      <c r="G65" s="196"/>
      <c r="H65" s="192"/>
      <c r="I65" s="28"/>
      <c r="J65" s="3">
        <f t="shared" si="1"/>
        <v>0</v>
      </c>
      <c r="K65" s="28"/>
      <c r="L65" s="23" t="e">
        <f>SUM(F65+#REF!)</f>
        <v>#REF!</v>
      </c>
    </row>
    <row r="66" spans="1:18">
      <c r="A66" s="226"/>
      <c r="B66" s="225" t="s">
        <v>62</v>
      </c>
      <c r="C66" s="214"/>
      <c r="D66" s="189"/>
      <c r="E66" s="28"/>
      <c r="F66" s="501">
        <v>0</v>
      </c>
      <c r="G66" s="196"/>
      <c r="H66" s="192"/>
      <c r="I66" s="28"/>
      <c r="J66" s="3">
        <f t="shared" si="1"/>
        <v>0</v>
      </c>
      <c r="K66" s="28"/>
      <c r="L66" s="23" t="e">
        <f>SUM(F66+#REF!)</f>
        <v>#REF!</v>
      </c>
    </row>
    <row r="67" spans="1:18">
      <c r="A67" s="226"/>
      <c r="B67" s="225" t="s">
        <v>204</v>
      </c>
      <c r="C67" s="214"/>
      <c r="D67" s="189"/>
      <c r="E67" s="28"/>
      <c r="F67" s="501">
        <v>0</v>
      </c>
      <c r="G67" s="196"/>
      <c r="H67" s="192"/>
      <c r="I67" s="28"/>
      <c r="J67" s="3">
        <f t="shared" si="1"/>
        <v>0</v>
      </c>
      <c r="K67" s="28"/>
      <c r="L67" s="23" t="e">
        <f>SUM(F67+#REF!)</f>
        <v>#REF!</v>
      </c>
    </row>
    <row r="68" spans="1:18">
      <c r="A68" s="226"/>
      <c r="B68" s="225" t="s">
        <v>90</v>
      </c>
      <c r="C68" s="214"/>
      <c r="D68" s="189"/>
      <c r="E68" s="28"/>
      <c r="F68" s="501">
        <v>0</v>
      </c>
      <c r="G68" s="196"/>
      <c r="H68" s="192"/>
      <c r="I68" s="28"/>
      <c r="J68" s="3">
        <f t="shared" ref="J68:J84" si="2">SUM(D68-F68-H68)</f>
        <v>0</v>
      </c>
      <c r="K68" s="28"/>
      <c r="L68" s="23" t="e">
        <f>SUM(F68+#REF!)</f>
        <v>#REF!</v>
      </c>
    </row>
    <row r="69" spans="1:18">
      <c r="A69" s="226"/>
      <c r="B69" s="225" t="s">
        <v>91</v>
      </c>
      <c r="C69" s="214"/>
      <c r="D69" s="189"/>
      <c r="E69" s="28"/>
      <c r="F69" s="501">
        <v>0</v>
      </c>
      <c r="G69" s="196"/>
      <c r="H69" s="192"/>
      <c r="I69" s="28"/>
      <c r="J69" s="3">
        <f t="shared" si="2"/>
        <v>0</v>
      </c>
      <c r="K69" s="28"/>
      <c r="L69" s="23" t="e">
        <f>SUM(F69+#REF!)</f>
        <v>#REF!</v>
      </c>
    </row>
    <row r="70" spans="1:18">
      <c r="A70" s="226"/>
      <c r="B70" s="225" t="s">
        <v>91</v>
      </c>
      <c r="C70" s="214"/>
      <c r="D70" s="189"/>
      <c r="E70" s="28"/>
      <c r="F70" s="501">
        <v>0</v>
      </c>
      <c r="G70" s="196"/>
      <c r="H70" s="192"/>
      <c r="I70" s="28"/>
      <c r="J70" s="3">
        <f t="shared" si="2"/>
        <v>0</v>
      </c>
      <c r="K70" s="28"/>
      <c r="L70" s="23" t="e">
        <f>SUM(F70+#REF!)</f>
        <v>#REF!</v>
      </c>
    </row>
    <row r="71" spans="1:18">
      <c r="A71" s="226"/>
      <c r="B71" s="225" t="s">
        <v>92</v>
      </c>
      <c r="C71" s="214" t="s">
        <v>197</v>
      </c>
      <c r="D71" s="189"/>
      <c r="E71" s="28"/>
      <c r="F71" s="501">
        <v>0</v>
      </c>
      <c r="G71" s="196"/>
      <c r="H71" s="192"/>
      <c r="I71" s="28"/>
      <c r="J71" s="3">
        <f t="shared" si="2"/>
        <v>0</v>
      </c>
      <c r="K71" s="28"/>
      <c r="L71" s="23" t="e">
        <f>SUM(F71+#REF!)</f>
        <v>#REF!</v>
      </c>
    </row>
    <row r="72" spans="1:18">
      <c r="A72" s="226"/>
      <c r="B72" s="225" t="s">
        <v>192</v>
      </c>
      <c r="C72" s="214"/>
      <c r="D72" s="189"/>
      <c r="E72" s="28"/>
      <c r="F72" s="501">
        <v>0</v>
      </c>
      <c r="G72" s="196"/>
      <c r="H72" s="192"/>
      <c r="I72" s="28"/>
      <c r="J72" s="3">
        <f t="shared" si="2"/>
        <v>0</v>
      </c>
      <c r="K72" s="28"/>
      <c r="L72" s="23" t="e">
        <f>SUM(F72+#REF!)</f>
        <v>#REF!</v>
      </c>
    </row>
    <row r="73" spans="1:18">
      <c r="A73" s="226"/>
      <c r="B73" s="225" t="s">
        <v>193</v>
      </c>
      <c r="C73" s="220"/>
      <c r="D73" s="189"/>
      <c r="E73" s="28"/>
      <c r="F73" s="501">
        <v>0</v>
      </c>
      <c r="G73" s="196"/>
      <c r="H73" s="192"/>
      <c r="I73" s="28"/>
      <c r="J73" s="3">
        <f t="shared" si="2"/>
        <v>0</v>
      </c>
      <c r="K73" s="28"/>
      <c r="L73" s="23" t="e">
        <f>SUM(F73+#REF!)</f>
        <v>#REF!</v>
      </c>
    </row>
    <row r="74" spans="1:18">
      <c r="A74" s="226"/>
      <c r="B74" s="248" t="s">
        <v>194</v>
      </c>
      <c r="C74" s="220"/>
      <c r="D74" s="189"/>
      <c r="E74" s="28"/>
      <c r="F74" s="501">
        <v>0</v>
      </c>
      <c r="G74" s="196"/>
      <c r="H74" s="192"/>
      <c r="I74" s="28"/>
      <c r="J74" s="3">
        <f t="shared" si="2"/>
        <v>0</v>
      </c>
      <c r="K74" s="28"/>
      <c r="L74" s="23" t="e">
        <f>SUM(F74+#REF!)</f>
        <v>#REF!</v>
      </c>
    </row>
    <row r="75" spans="1:18">
      <c r="A75" s="226"/>
      <c r="B75" s="225" t="s">
        <v>123</v>
      </c>
      <c r="C75" s="214"/>
      <c r="D75" s="189"/>
      <c r="E75" s="32"/>
      <c r="F75" s="501">
        <v>0</v>
      </c>
      <c r="G75" s="202"/>
      <c r="H75" s="192"/>
      <c r="I75" s="32"/>
      <c r="J75" s="3">
        <f t="shared" si="2"/>
        <v>0</v>
      </c>
      <c r="K75" s="32"/>
      <c r="L75" s="23" t="e">
        <f>SUM(F75+#REF!)</f>
        <v>#REF!</v>
      </c>
    </row>
    <row r="76" spans="1:18">
      <c r="A76" s="226"/>
      <c r="B76" s="248" t="s">
        <v>124</v>
      </c>
      <c r="C76" s="220"/>
      <c r="D76" s="189"/>
      <c r="E76" s="28"/>
      <c r="F76" s="501">
        <v>0</v>
      </c>
      <c r="G76" s="196"/>
      <c r="H76" s="192"/>
      <c r="I76" s="28"/>
      <c r="J76" s="3">
        <f t="shared" si="2"/>
        <v>0</v>
      </c>
      <c r="K76" s="28"/>
      <c r="L76" s="23" t="e">
        <f>SUM(F76+#REF!)</f>
        <v>#REF!</v>
      </c>
    </row>
    <row r="77" spans="1:18">
      <c r="A77" s="226"/>
      <c r="B77" s="225" t="s">
        <v>1</v>
      </c>
      <c r="C77" s="220" t="s">
        <v>197</v>
      </c>
      <c r="D77" s="189"/>
      <c r="E77" s="33"/>
      <c r="F77" s="501">
        <v>0</v>
      </c>
      <c r="G77" s="203"/>
      <c r="H77" s="192"/>
      <c r="I77" s="33"/>
      <c r="J77" s="3">
        <f t="shared" si="2"/>
        <v>0</v>
      </c>
      <c r="K77" s="33"/>
      <c r="L77" s="23" t="e">
        <f>SUM(F77+#REF!)</f>
        <v>#REF!</v>
      </c>
    </row>
    <row r="78" spans="1:18">
      <c r="A78" s="226"/>
      <c r="B78" s="225" t="s">
        <v>125</v>
      </c>
      <c r="C78" s="220"/>
      <c r="D78" s="189"/>
      <c r="E78" s="28"/>
      <c r="F78" s="501">
        <v>0</v>
      </c>
      <c r="G78" s="196"/>
      <c r="H78" s="192"/>
      <c r="I78" s="28"/>
      <c r="J78" s="3">
        <f t="shared" si="2"/>
        <v>0</v>
      </c>
      <c r="K78" s="28"/>
      <c r="L78" s="23" t="e">
        <f>SUM(F78+#REF!)</f>
        <v>#REF!</v>
      </c>
    </row>
    <row r="79" spans="1:18" ht="12" customHeight="1">
      <c r="A79" s="226"/>
      <c r="B79" s="225" t="s">
        <v>22</v>
      </c>
      <c r="C79" s="220" t="s">
        <v>197</v>
      </c>
      <c r="D79" s="189"/>
      <c r="E79" s="28"/>
      <c r="F79" s="501">
        <v>0</v>
      </c>
      <c r="G79" s="196"/>
      <c r="H79" s="192"/>
      <c r="I79" s="28"/>
      <c r="J79" s="3">
        <f t="shared" si="2"/>
        <v>0</v>
      </c>
      <c r="K79" s="28"/>
      <c r="L79" s="23" t="e">
        <f>SUM(F79+#REF!)</f>
        <v>#REF!</v>
      </c>
      <c r="N79" s="62"/>
      <c r="O79" s="62"/>
      <c r="P79" s="62"/>
      <c r="Q79" s="62"/>
      <c r="R79" s="62"/>
    </row>
    <row r="80" spans="1:18">
      <c r="A80" s="226"/>
      <c r="B80" s="225" t="s">
        <v>126</v>
      </c>
      <c r="C80" s="220" t="s">
        <v>197</v>
      </c>
      <c r="D80" s="189"/>
      <c r="E80" s="33"/>
      <c r="F80" s="501">
        <v>0</v>
      </c>
      <c r="G80" s="203"/>
      <c r="H80" s="192"/>
      <c r="I80" s="33"/>
      <c r="J80" s="3">
        <f t="shared" si="2"/>
        <v>0</v>
      </c>
      <c r="K80" s="33"/>
      <c r="L80" s="23" t="e">
        <f>SUM(F80+#REF!)</f>
        <v>#REF!</v>
      </c>
      <c r="N80" s="62"/>
      <c r="O80" s="62"/>
      <c r="P80" s="62"/>
      <c r="Q80" s="62"/>
      <c r="R80" s="62"/>
    </row>
    <row r="81" spans="1:59">
      <c r="A81" s="226"/>
      <c r="B81" s="225" t="s">
        <v>2</v>
      </c>
      <c r="C81" s="220" t="s">
        <v>197</v>
      </c>
      <c r="D81" s="189"/>
      <c r="E81" s="28"/>
      <c r="F81" s="501">
        <v>0</v>
      </c>
      <c r="G81" s="196"/>
      <c r="H81" s="192"/>
      <c r="I81" s="28"/>
      <c r="J81" s="3">
        <f t="shared" si="2"/>
        <v>0</v>
      </c>
      <c r="K81" s="28"/>
      <c r="L81" s="23"/>
      <c r="N81" s="62"/>
      <c r="O81" s="62"/>
      <c r="P81" s="62"/>
      <c r="Q81" s="62"/>
      <c r="R81" s="62"/>
    </row>
    <row r="82" spans="1:59">
      <c r="A82" s="226"/>
      <c r="B82" s="225" t="s">
        <v>127</v>
      </c>
      <c r="C82" s="220"/>
      <c r="D82" s="189"/>
      <c r="E82" s="33"/>
      <c r="F82" s="501">
        <v>0</v>
      </c>
      <c r="G82" s="203"/>
      <c r="H82" s="192"/>
      <c r="I82" s="33"/>
      <c r="J82" s="3">
        <f t="shared" si="2"/>
        <v>0</v>
      </c>
      <c r="K82" s="33"/>
      <c r="L82" s="23"/>
      <c r="N82" s="62"/>
      <c r="R82" s="62"/>
      <c r="S82" s="36" t="s">
        <v>197</v>
      </c>
    </row>
    <row r="83" spans="1:59">
      <c r="A83" s="226"/>
      <c r="B83" s="225" t="s">
        <v>128</v>
      </c>
      <c r="C83" s="220"/>
      <c r="D83" s="189"/>
      <c r="E83" s="33"/>
      <c r="F83" s="501">
        <v>0</v>
      </c>
      <c r="G83" s="203"/>
      <c r="H83" s="192"/>
      <c r="I83" s="33"/>
      <c r="J83" s="3">
        <f t="shared" si="2"/>
        <v>0</v>
      </c>
      <c r="K83" s="33"/>
      <c r="L83" s="23"/>
    </row>
    <row r="84" spans="1:59">
      <c r="A84" s="226"/>
      <c r="B84" s="225" t="s">
        <v>129</v>
      </c>
      <c r="C84" s="214"/>
      <c r="D84" s="189"/>
      <c r="E84" s="33"/>
      <c r="F84" s="501">
        <v>0</v>
      </c>
      <c r="G84" s="203"/>
      <c r="H84" s="192"/>
      <c r="I84" s="33"/>
      <c r="J84" s="3">
        <f t="shared" si="2"/>
        <v>0</v>
      </c>
      <c r="K84" s="33"/>
      <c r="L84" s="23"/>
    </row>
    <row r="85" spans="1:59" thickBot="1">
      <c r="A85" s="226"/>
      <c r="B85" s="511" t="s">
        <v>3</v>
      </c>
      <c r="C85" s="512"/>
      <c r="D85" s="502">
        <f>SUM(D51:D84)</f>
        <v>0</v>
      </c>
      <c r="E85" s="513"/>
      <c r="F85" s="502">
        <f>SUM(F51:F84)</f>
        <v>0</v>
      </c>
      <c r="G85" s="513"/>
      <c r="H85" s="502">
        <f>SUM(H51:H84)</f>
        <v>0</v>
      </c>
      <c r="I85" s="514"/>
      <c r="J85" s="515">
        <f>SUM(J51:J84)</f>
        <v>0</v>
      </c>
      <c r="K85" s="245"/>
      <c r="L85" s="30" t="e">
        <f>SUM(F85+#REF!)</f>
        <v>#REF!</v>
      </c>
    </row>
    <row r="86" spans="1:59" s="12" customFormat="1" thickTop="1">
      <c r="A86" s="218" t="s">
        <v>265</v>
      </c>
      <c r="B86" s="257" t="s">
        <v>144</v>
      </c>
      <c r="C86" s="9" t="s">
        <v>342</v>
      </c>
      <c r="D86" s="193" t="s">
        <v>198</v>
      </c>
      <c r="E86" s="161"/>
      <c r="F86" s="1606" t="str">
        <f>IF($C$6="YES","FOREIGN CO-PRODUCER EXPENDITURE (note below)","PLEASE IGNORE COLUMN")</f>
        <v>PLEASE IGNORE COLUMN</v>
      </c>
      <c r="G86" s="259"/>
      <c r="H86" s="258" t="s">
        <v>97</v>
      </c>
      <c r="I86" s="161"/>
      <c r="J86" s="14" t="s">
        <v>145</v>
      </c>
      <c r="K86" s="10"/>
      <c r="L86" s="11"/>
      <c r="M86" s="62"/>
      <c r="N86" s="36"/>
      <c r="O86" s="36"/>
      <c r="P86" s="36"/>
      <c r="Q86" s="36" t="s">
        <v>197</v>
      </c>
      <c r="R86" s="36"/>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row>
    <row r="87" spans="1:59" s="12" customFormat="1" ht="11.5">
      <c r="A87" s="227"/>
      <c r="B87" s="249"/>
      <c r="C87" s="13" t="s">
        <v>49</v>
      </c>
      <c r="D87" s="193" t="s">
        <v>195</v>
      </c>
      <c r="E87" s="26"/>
      <c r="F87" s="1607"/>
      <c r="G87" s="199"/>
      <c r="H87" s="198" t="s">
        <v>98</v>
      </c>
      <c r="I87" s="26"/>
      <c r="J87" s="14" t="s">
        <v>48</v>
      </c>
      <c r="K87" s="26"/>
      <c r="L87" s="11"/>
      <c r="M87" s="62"/>
      <c r="N87" s="36"/>
      <c r="O87" s="36"/>
      <c r="P87" s="36"/>
      <c r="Q87" s="36"/>
      <c r="R87" s="36"/>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row>
    <row r="88" spans="1:59" s="12" customFormat="1" ht="11.5">
      <c r="A88" s="227"/>
      <c r="B88" s="249"/>
      <c r="C88" s="1604" t="s">
        <v>341</v>
      </c>
      <c r="D88" s="193" t="s">
        <v>47</v>
      </c>
      <c r="E88" s="26"/>
      <c r="F88" s="1607"/>
      <c r="G88" s="199"/>
      <c r="H88" s="198" t="s">
        <v>153</v>
      </c>
      <c r="I88" s="26"/>
      <c r="J88" s="14"/>
      <c r="K88" s="26"/>
      <c r="L88" s="11"/>
      <c r="M88" s="62"/>
      <c r="N88" s="36"/>
      <c r="O88" s="36"/>
      <c r="P88" s="36"/>
      <c r="Q88" s="36"/>
      <c r="R88" s="36"/>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row>
    <row r="89" spans="1:59" s="12" customFormat="1" thickBot="1">
      <c r="A89" s="219"/>
      <c r="B89" s="250"/>
      <c r="C89" s="1605"/>
      <c r="D89" s="194"/>
      <c r="E89" s="16"/>
      <c r="F89" s="1608"/>
      <c r="G89" s="200"/>
      <c r="H89" s="201"/>
      <c r="I89" s="16"/>
      <c r="J89" s="17" t="s">
        <v>197</v>
      </c>
      <c r="K89" s="16"/>
      <c r="L89" s="11"/>
      <c r="M89" s="62"/>
      <c r="N89" s="36"/>
      <c r="O89" s="36"/>
      <c r="P89" s="36"/>
      <c r="Q89" s="36"/>
      <c r="R89" s="36"/>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row>
    <row r="90" spans="1:59" ht="11.5">
      <c r="A90" s="226"/>
      <c r="B90" s="248" t="s">
        <v>130</v>
      </c>
      <c r="C90" s="221"/>
      <c r="D90" s="192"/>
      <c r="E90" s="34"/>
      <c r="F90" s="501">
        <v>0</v>
      </c>
      <c r="G90" s="204"/>
      <c r="H90" s="192"/>
      <c r="I90" s="34"/>
      <c r="J90" s="3">
        <f t="shared" ref="J90:J98" si="3">SUM(D90-F90-H90)</f>
        <v>0</v>
      </c>
      <c r="K90" s="34"/>
      <c r="L90" s="23" t="e">
        <f>SUM(F90+#REF!)</f>
        <v>#REF!</v>
      </c>
      <c r="O90" s="62"/>
      <c r="P90" s="62"/>
      <c r="Q90" s="62"/>
    </row>
    <row r="91" spans="1:59">
      <c r="A91" s="226"/>
      <c r="B91" s="225" t="s">
        <v>131</v>
      </c>
      <c r="C91" s="220"/>
      <c r="D91" s="192"/>
      <c r="E91" s="28"/>
      <c r="F91" s="501">
        <v>0</v>
      </c>
      <c r="G91" s="196"/>
      <c r="H91" s="192"/>
      <c r="I91" s="28"/>
      <c r="J91" s="3">
        <f t="shared" si="3"/>
        <v>0</v>
      </c>
      <c r="K91" s="28"/>
      <c r="L91" s="23" t="e">
        <f>SUM(F91+#REF!)</f>
        <v>#REF!</v>
      </c>
    </row>
    <row r="92" spans="1:59">
      <c r="A92" s="226"/>
      <c r="B92" s="225" t="s">
        <v>132</v>
      </c>
      <c r="C92" s="220"/>
      <c r="D92" s="192"/>
      <c r="E92" s="28"/>
      <c r="F92" s="501">
        <v>0</v>
      </c>
      <c r="G92" s="196"/>
      <c r="H92" s="192"/>
      <c r="I92" s="28"/>
      <c r="J92" s="3">
        <f t="shared" si="3"/>
        <v>0</v>
      </c>
      <c r="K92" s="28"/>
      <c r="L92" s="23" t="e">
        <f>SUM(F92+#REF!)</f>
        <v>#REF!</v>
      </c>
    </row>
    <row r="93" spans="1:59">
      <c r="A93" s="226"/>
      <c r="B93" s="225" t="s">
        <v>133</v>
      </c>
      <c r="C93" s="220"/>
      <c r="D93" s="192"/>
      <c r="E93" s="28"/>
      <c r="F93" s="501">
        <v>0</v>
      </c>
      <c r="G93" s="196"/>
      <c r="H93" s="192"/>
      <c r="I93" s="28"/>
      <c r="J93" s="3">
        <f t="shared" si="3"/>
        <v>0</v>
      </c>
      <c r="K93" s="28"/>
      <c r="L93" s="23" t="e">
        <f>SUM(F93+#REF!)</f>
        <v>#REF!</v>
      </c>
    </row>
    <row r="94" spans="1:59">
      <c r="A94" s="226"/>
      <c r="B94" s="225" t="s">
        <v>134</v>
      </c>
      <c r="C94" s="220"/>
      <c r="D94" s="192"/>
      <c r="E94" s="28"/>
      <c r="F94" s="501">
        <v>0</v>
      </c>
      <c r="G94" s="196"/>
      <c r="H94" s="192"/>
      <c r="I94" s="28"/>
      <c r="J94" s="3">
        <f t="shared" si="3"/>
        <v>0</v>
      </c>
      <c r="K94" s="28"/>
      <c r="L94" s="23" t="e">
        <f>SUM(F94+#REF!)</f>
        <v>#REF!</v>
      </c>
    </row>
    <row r="95" spans="1:59">
      <c r="A95" s="226"/>
      <c r="B95" s="225" t="s">
        <v>135</v>
      </c>
      <c r="C95" s="220" t="s">
        <v>197</v>
      </c>
      <c r="D95" s="192"/>
      <c r="E95" s="28"/>
      <c r="F95" s="501">
        <v>0</v>
      </c>
      <c r="G95" s="196"/>
      <c r="H95" s="192"/>
      <c r="I95" s="28"/>
      <c r="J95" s="3">
        <f t="shared" si="3"/>
        <v>0</v>
      </c>
      <c r="K95" s="28"/>
      <c r="L95" s="23" t="e">
        <f>SUM(F95+#REF!)</f>
        <v>#REF!</v>
      </c>
    </row>
    <row r="96" spans="1:59">
      <c r="A96" s="226"/>
      <c r="B96" s="225" t="s">
        <v>65</v>
      </c>
      <c r="C96" s="220" t="s">
        <v>197</v>
      </c>
      <c r="D96" s="192"/>
      <c r="E96" s="28"/>
      <c r="F96" s="501">
        <v>0</v>
      </c>
      <c r="G96" s="196"/>
      <c r="H96" s="192"/>
      <c r="I96" s="28"/>
      <c r="J96" s="3">
        <f t="shared" si="3"/>
        <v>0</v>
      </c>
      <c r="K96" s="28"/>
      <c r="L96" s="23" t="e">
        <f>SUM(F96+#REF!)</f>
        <v>#REF!</v>
      </c>
    </row>
    <row r="97" spans="1:59">
      <c r="A97" s="226"/>
      <c r="B97" s="225" t="s">
        <v>136</v>
      </c>
      <c r="C97" s="220" t="s">
        <v>197</v>
      </c>
      <c r="D97" s="192"/>
      <c r="E97" s="28"/>
      <c r="F97" s="501">
        <v>0</v>
      </c>
      <c r="G97" s="196"/>
      <c r="H97" s="192"/>
      <c r="I97" s="28"/>
      <c r="J97" s="3">
        <f t="shared" si="3"/>
        <v>0</v>
      </c>
      <c r="K97" s="28"/>
      <c r="L97" s="23" t="e">
        <f>SUM(F97+#REF!)</f>
        <v>#REF!</v>
      </c>
    </row>
    <row r="98" spans="1:59">
      <c r="A98" s="226"/>
      <c r="B98" s="225" t="s">
        <v>146</v>
      </c>
      <c r="C98" s="220"/>
      <c r="D98" s="192"/>
      <c r="E98" s="28"/>
      <c r="F98" s="501">
        <v>0</v>
      </c>
      <c r="G98" s="196"/>
      <c r="H98" s="192"/>
      <c r="I98" s="28"/>
      <c r="J98" s="3">
        <f t="shared" si="3"/>
        <v>0</v>
      </c>
      <c r="K98" s="28"/>
      <c r="L98" s="35" t="e">
        <f>SUM(F98+#REF!)</f>
        <v>#REF!</v>
      </c>
    </row>
    <row r="99" spans="1:59" ht="11.5">
      <c r="A99" s="228"/>
      <c r="B99" s="251" t="s">
        <v>6</v>
      </c>
      <c r="C99" s="222"/>
      <c r="D99" s="241">
        <f>SUM(D90:D98)</f>
        <v>0</v>
      </c>
      <c r="E99" s="242"/>
      <c r="F99" s="243">
        <f>SUM(F90:F98)</f>
        <v>0</v>
      </c>
      <c r="G99" s="242"/>
      <c r="H99" s="243">
        <f>SUM(H90:H98)</f>
        <v>0</v>
      </c>
      <c r="I99" s="242"/>
      <c r="J99" s="243">
        <f>SUM(J90:J98)</f>
        <v>0</v>
      </c>
      <c r="K99" s="242"/>
      <c r="L99" s="4" t="e">
        <f>SUM(F99+#REF!)</f>
        <v>#REF!</v>
      </c>
    </row>
    <row r="100" spans="1:59" thickBot="1">
      <c r="A100" s="229"/>
      <c r="B100" s="247" t="s">
        <v>81</v>
      </c>
      <c r="C100" s="223"/>
      <c r="D100" s="244">
        <f>SUM(D99,D85,D50)</f>
        <v>0</v>
      </c>
      <c r="E100" s="245"/>
      <c r="F100" s="244">
        <f>SUM(F99,F85,F50)</f>
        <v>0</v>
      </c>
      <c r="G100" s="245"/>
      <c r="H100" s="244">
        <f>SUM(H99,H85,H50)</f>
        <v>0</v>
      </c>
      <c r="I100" s="245"/>
      <c r="J100" s="244">
        <f>SUM(J99,J85,J50)</f>
        <v>0</v>
      </c>
      <c r="K100" s="245"/>
      <c r="L100" s="30" t="e">
        <f>SUM(F100+#REF!)</f>
        <v>#REF!</v>
      </c>
    </row>
    <row r="101" spans="1:59" ht="12.5" thickTop="1">
      <c r="A101" s="226"/>
      <c r="B101" s="225" t="s">
        <v>82</v>
      </c>
      <c r="C101" s="220"/>
      <c r="D101" s="192"/>
      <c r="E101" s="28"/>
      <c r="F101" s="501"/>
      <c r="G101" s="196"/>
      <c r="H101" s="192"/>
      <c r="I101" s="28"/>
      <c r="J101" s="3"/>
      <c r="K101" s="28"/>
      <c r="L101" s="23"/>
    </row>
    <row r="102" spans="1:59">
      <c r="A102" s="226"/>
      <c r="B102" s="252" t="s">
        <v>23</v>
      </c>
      <c r="C102" s="213" t="s">
        <v>197</v>
      </c>
      <c r="D102" s="192"/>
      <c r="E102" s="28"/>
      <c r="F102" s="501">
        <v>0</v>
      </c>
      <c r="G102" s="196"/>
      <c r="H102" s="192"/>
      <c r="I102" s="28"/>
      <c r="J102" s="3">
        <f t="shared" ref="J102:J111" si="4">SUM(D102-F102-H102)</f>
        <v>0</v>
      </c>
      <c r="K102" s="28"/>
      <c r="L102" s="29"/>
    </row>
    <row r="103" spans="1:59">
      <c r="A103" s="226"/>
      <c r="B103" s="225" t="s">
        <v>24</v>
      </c>
      <c r="C103" s="220"/>
      <c r="D103" s="192"/>
      <c r="E103" s="28"/>
      <c r="F103" s="501">
        <v>0</v>
      </c>
      <c r="G103" s="196"/>
      <c r="H103" s="192"/>
      <c r="I103" s="28"/>
      <c r="J103" s="3">
        <f t="shared" si="4"/>
        <v>0</v>
      </c>
      <c r="K103" s="28"/>
      <c r="L103" s="23"/>
    </row>
    <row r="104" spans="1:59">
      <c r="A104" s="226"/>
      <c r="B104" s="225" t="s">
        <v>266</v>
      </c>
      <c r="C104" s="220"/>
      <c r="D104" s="192"/>
      <c r="E104" s="28"/>
      <c r="F104" s="501">
        <v>0</v>
      </c>
      <c r="G104" s="196"/>
      <c r="H104" s="192"/>
      <c r="I104" s="28"/>
      <c r="J104" s="3">
        <f>SUM(D104-F104-H104)</f>
        <v>0</v>
      </c>
      <c r="K104" s="28"/>
      <c r="L104" s="23"/>
    </row>
    <row r="105" spans="1:59">
      <c r="A105" s="226"/>
      <c r="B105" s="225" t="s">
        <v>267</v>
      </c>
      <c r="C105" s="220" t="s">
        <v>197</v>
      </c>
      <c r="D105" s="192"/>
      <c r="E105" s="28"/>
      <c r="F105" s="501">
        <v>0</v>
      </c>
      <c r="G105" s="196"/>
      <c r="H105" s="192"/>
      <c r="I105" s="28"/>
      <c r="J105" s="3">
        <f t="shared" si="4"/>
        <v>0</v>
      </c>
      <c r="K105" s="28"/>
      <c r="L105" s="23"/>
    </row>
    <row r="106" spans="1:59">
      <c r="A106" s="226"/>
      <c r="B106" s="225" t="s">
        <v>25</v>
      </c>
      <c r="C106" s="220" t="s">
        <v>197</v>
      </c>
      <c r="D106" s="192"/>
      <c r="E106" s="28"/>
      <c r="F106" s="501">
        <v>0</v>
      </c>
      <c r="G106" s="196"/>
      <c r="H106" s="192"/>
      <c r="I106" s="28"/>
      <c r="J106" s="3">
        <f t="shared" si="4"/>
        <v>0</v>
      </c>
      <c r="K106" s="28"/>
      <c r="L106" s="23"/>
    </row>
    <row r="107" spans="1:59">
      <c r="A107" s="226"/>
      <c r="B107" s="225" t="s">
        <v>26</v>
      </c>
      <c r="C107" s="220"/>
      <c r="D107" s="192"/>
      <c r="E107" s="28"/>
      <c r="F107" s="501">
        <v>0</v>
      </c>
      <c r="G107" s="196"/>
      <c r="H107" s="192"/>
      <c r="I107" s="28"/>
      <c r="J107" s="3">
        <f t="shared" si="4"/>
        <v>0</v>
      </c>
      <c r="K107" s="28"/>
      <c r="L107" s="23"/>
    </row>
    <row r="108" spans="1:59">
      <c r="A108" s="226"/>
      <c r="B108" s="225" t="s">
        <v>268</v>
      </c>
      <c r="C108" s="220" t="s">
        <v>197</v>
      </c>
      <c r="D108" s="192"/>
      <c r="E108" s="28"/>
      <c r="F108" s="501">
        <v>0</v>
      </c>
      <c r="G108" s="196"/>
      <c r="H108" s="192"/>
      <c r="I108" s="28"/>
      <c r="J108" s="3">
        <f>SUM(D108-F108-H108)</f>
        <v>0</v>
      </c>
      <c r="K108" s="28"/>
      <c r="L108" s="23"/>
      <c r="BE108" s="1"/>
      <c r="BF108" s="1"/>
      <c r="BG108" s="1"/>
    </row>
    <row r="109" spans="1:59">
      <c r="A109" s="226"/>
      <c r="B109" s="225" t="s">
        <v>27</v>
      </c>
      <c r="C109" s="220"/>
      <c r="D109" s="192"/>
      <c r="E109" s="28"/>
      <c r="F109" s="501">
        <v>0</v>
      </c>
      <c r="G109" s="196"/>
      <c r="H109" s="192"/>
      <c r="I109" s="28"/>
      <c r="J109" s="3">
        <f t="shared" si="4"/>
        <v>0</v>
      </c>
      <c r="K109" s="28"/>
      <c r="L109" s="23"/>
      <c r="BE109" s="1"/>
      <c r="BF109" s="1"/>
      <c r="BG109" s="1"/>
    </row>
    <row r="110" spans="1:59">
      <c r="A110" s="226"/>
      <c r="B110" s="225" t="s">
        <v>28</v>
      </c>
      <c r="C110" s="220"/>
      <c r="D110" s="192"/>
      <c r="E110" s="28"/>
      <c r="F110" s="501">
        <v>0</v>
      </c>
      <c r="G110" s="196"/>
      <c r="H110" s="192"/>
      <c r="I110" s="28"/>
      <c r="J110" s="3">
        <f t="shared" si="4"/>
        <v>0</v>
      </c>
      <c r="K110" s="28"/>
      <c r="L110" s="23"/>
      <c r="BE110" s="1"/>
      <c r="BF110" s="1"/>
      <c r="BG110" s="1"/>
    </row>
    <row r="111" spans="1:59" ht="11.5">
      <c r="A111" s="226"/>
      <c r="B111" s="225" t="s">
        <v>83</v>
      </c>
      <c r="C111" s="425" t="str">
        <f>IF(J131="YES","cap exceeded","")</f>
        <v/>
      </c>
      <c r="D111" s="192"/>
      <c r="E111" s="28"/>
      <c r="F111" s="501">
        <v>0</v>
      </c>
      <c r="G111" s="196"/>
      <c r="H111" s="192"/>
      <c r="I111" s="28"/>
      <c r="J111" s="3">
        <f t="shared" si="4"/>
        <v>0</v>
      </c>
      <c r="K111" s="28"/>
      <c r="L111" s="23" t="e">
        <f>SUM(F111+#REF!)</f>
        <v>#REF!</v>
      </c>
      <c r="BE111" s="1"/>
      <c r="BF111" s="1"/>
      <c r="BG111" s="1"/>
    </row>
    <row r="112" spans="1:59" thickBot="1">
      <c r="A112" s="226"/>
      <c r="B112" s="253" t="s">
        <v>84</v>
      </c>
      <c r="C112" s="224"/>
      <c r="D112" s="239">
        <f>SUM(D101:D111)</f>
        <v>0</v>
      </c>
      <c r="E112" s="240"/>
      <c r="F112" s="239">
        <f>SUM(F101:F111)</f>
        <v>0</v>
      </c>
      <c r="G112" s="240"/>
      <c r="H112" s="239">
        <f>SUM(H101:H111)</f>
        <v>0</v>
      </c>
      <c r="I112" s="240"/>
      <c r="J112" s="239">
        <f>SUM(J101:J111)</f>
        <v>0</v>
      </c>
      <c r="K112" s="240"/>
      <c r="L112" s="30" t="e">
        <f>SUM(F112+#REF!)</f>
        <v>#REF!</v>
      </c>
      <c r="BE112" s="1"/>
      <c r="BF112" s="1"/>
      <c r="BG112" s="1"/>
    </row>
    <row r="113" spans="1:59" thickTop="1">
      <c r="A113" s="226"/>
      <c r="B113" s="248" t="s">
        <v>85</v>
      </c>
      <c r="C113" s="217"/>
      <c r="D113" s="192"/>
      <c r="E113" s="28"/>
      <c r="F113" s="501">
        <v>0</v>
      </c>
      <c r="G113" s="196"/>
      <c r="H113" s="192"/>
      <c r="I113" s="28"/>
      <c r="J113" s="3">
        <f t="shared" ref="J113:J119" si="5">SUM(D113-F113-H113)</f>
        <v>0</v>
      </c>
      <c r="K113" s="28"/>
      <c r="L113" s="23" t="e">
        <f>SUM(F113+#REF!)</f>
        <v>#REF!</v>
      </c>
      <c r="BE113" s="1"/>
      <c r="BF113" s="1"/>
      <c r="BG113" s="1"/>
    </row>
    <row r="114" spans="1:59" ht="11.5">
      <c r="A114" s="226"/>
      <c r="B114" s="248" t="s">
        <v>86</v>
      </c>
      <c r="C114" s="217"/>
      <c r="D114" s="192"/>
      <c r="E114" s="28"/>
      <c r="F114" s="501">
        <v>0</v>
      </c>
      <c r="G114" s="196"/>
      <c r="H114" s="192">
        <v>0</v>
      </c>
      <c r="I114" s="28"/>
      <c r="J114" s="3">
        <f t="shared" si="5"/>
        <v>0</v>
      </c>
      <c r="K114" s="28"/>
      <c r="L114" s="23"/>
      <c r="BE114" s="1"/>
      <c r="BF114" s="1"/>
      <c r="BG114" s="1"/>
    </row>
    <row r="115" spans="1:59">
      <c r="A115" s="226"/>
      <c r="B115" s="248" t="s">
        <v>17</v>
      </c>
      <c r="C115" s="220" t="s">
        <v>197</v>
      </c>
      <c r="D115" s="192"/>
      <c r="E115" s="28"/>
      <c r="F115" s="501">
        <v>0</v>
      </c>
      <c r="G115" s="196"/>
      <c r="H115" s="192"/>
      <c r="I115" s="28"/>
      <c r="J115" s="3">
        <f t="shared" si="5"/>
        <v>0</v>
      </c>
      <c r="K115" s="28"/>
      <c r="L115" s="23"/>
      <c r="BE115" s="1"/>
      <c r="BF115" s="1"/>
      <c r="BG115" s="1"/>
    </row>
    <row r="116" spans="1:59" ht="11.5">
      <c r="A116" s="226"/>
      <c r="B116" s="248" t="s">
        <v>18</v>
      </c>
      <c r="C116" s="217"/>
      <c r="D116" s="192"/>
      <c r="E116" s="28"/>
      <c r="F116" s="501">
        <v>0</v>
      </c>
      <c r="G116" s="196"/>
      <c r="H116" s="192"/>
      <c r="I116" s="28"/>
      <c r="J116" s="3">
        <f t="shared" si="5"/>
        <v>0</v>
      </c>
      <c r="K116" s="28"/>
      <c r="L116" s="23" t="e">
        <f>SUM(F116+#REF!)</f>
        <v>#REF!</v>
      </c>
      <c r="BE116" s="1"/>
      <c r="BF116" s="1"/>
      <c r="BG116" s="1"/>
    </row>
    <row r="117" spans="1:59" ht="11.5">
      <c r="A117" s="226"/>
      <c r="B117" s="248" t="s">
        <v>99</v>
      </c>
      <c r="C117" s="217"/>
      <c r="D117" s="192"/>
      <c r="E117" s="28"/>
      <c r="F117" s="503">
        <v>0</v>
      </c>
      <c r="G117" s="196"/>
      <c r="H117" s="192"/>
      <c r="I117" s="28"/>
      <c r="J117" s="171">
        <f>SUM(D117-F117-H117)</f>
        <v>0</v>
      </c>
      <c r="K117" s="28"/>
      <c r="L117" s="23" t="e">
        <f>SUM(F117+#REF!)</f>
        <v>#REF!</v>
      </c>
      <c r="BE117" s="1"/>
      <c r="BF117" s="1"/>
      <c r="BG117" s="1"/>
    </row>
    <row r="118" spans="1:59">
      <c r="A118" s="226"/>
      <c r="B118" s="254" t="s">
        <v>94</v>
      </c>
      <c r="C118" s="434" t="s">
        <v>294</v>
      </c>
      <c r="D118" s="261">
        <v>0</v>
      </c>
      <c r="E118" s="66"/>
      <c r="F118" s="243"/>
      <c r="G118" s="262"/>
      <c r="H118" s="263">
        <v>0</v>
      </c>
      <c r="I118" s="264"/>
      <c r="J118" s="171">
        <f t="shared" si="5"/>
        <v>0</v>
      </c>
      <c r="K118" s="65"/>
      <c r="L118" s="23"/>
      <c r="BE118" s="1"/>
      <c r="BF118" s="1"/>
      <c r="BG118" s="1"/>
    </row>
    <row r="119" spans="1:59">
      <c r="A119" s="226"/>
      <c r="B119" s="255" t="s">
        <v>159</v>
      </c>
      <c r="C119" s="433" t="s">
        <v>246</v>
      </c>
      <c r="D119" s="195">
        <v>0</v>
      </c>
      <c r="E119" s="66"/>
      <c r="F119" s="243">
        <v>0</v>
      </c>
      <c r="G119" s="205"/>
      <c r="H119" s="195">
        <v>0</v>
      </c>
      <c r="I119" s="66"/>
      <c r="J119" s="171">
        <f t="shared" si="5"/>
        <v>0</v>
      </c>
      <c r="K119" s="66"/>
      <c r="L119" s="23"/>
      <c r="BE119" s="1"/>
      <c r="BF119" s="1"/>
      <c r="BG119" s="1"/>
    </row>
    <row r="120" spans="1:59" thickBot="1">
      <c r="A120" s="226"/>
      <c r="B120" s="410" t="s">
        <v>84</v>
      </c>
      <c r="C120" s="411"/>
      <c r="D120" s="237">
        <f>SUM(D113:D119)</f>
        <v>0</v>
      </c>
      <c r="E120" s="238"/>
      <c r="F120" s="239">
        <f>SUM(F113:F119)</f>
        <v>0</v>
      </c>
      <c r="G120" s="238"/>
      <c r="H120" s="237">
        <f>SUM(H113:H119)</f>
        <v>0</v>
      </c>
      <c r="I120" s="238"/>
      <c r="J120" s="237">
        <f>SUM(J113:J119)</f>
        <v>0</v>
      </c>
      <c r="K120" s="238"/>
      <c r="L120" s="30" t="e">
        <f>SUM(F120+#REF!)</f>
        <v>#REF!</v>
      </c>
      <c r="N120" s="59"/>
      <c r="BE120" s="1"/>
      <c r="BF120" s="1"/>
      <c r="BG120" s="1"/>
    </row>
    <row r="121" spans="1:59" s="44" customFormat="1" ht="12.5" thickTop="1" thickBot="1">
      <c r="A121" s="226"/>
      <c r="B121" s="412"/>
      <c r="C121" s="413"/>
      <c r="D121" s="414"/>
      <c r="E121" s="238"/>
      <c r="F121" s="239"/>
      <c r="G121" s="238"/>
      <c r="H121" s="414"/>
      <c r="I121" s="238"/>
      <c r="J121" s="415"/>
      <c r="K121" s="48"/>
      <c r="L121" s="45"/>
      <c r="M121" s="36"/>
      <c r="N121" s="59"/>
      <c r="O121" s="59"/>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row>
    <row r="122" spans="1:59" s="36" customFormat="1" ht="13" thickTop="1" thickBot="1">
      <c r="A122" s="172"/>
      <c r="B122" s="416" t="s">
        <v>19</v>
      </c>
      <c r="C122" s="417"/>
      <c r="D122" s="235">
        <f>SUM(D28+D100+D112+D120)</f>
        <v>0</v>
      </c>
      <c r="E122" s="236"/>
      <c r="F122" s="235">
        <f>SUM(F28+F100+F112+F120)</f>
        <v>0</v>
      </c>
      <c r="G122" s="236"/>
      <c r="H122" s="235">
        <f>SUM(H28+H100+H112+H120)</f>
        <v>0</v>
      </c>
      <c r="I122" s="236"/>
      <c r="J122" s="235">
        <f>SUM(J28+J100+J112+J120)</f>
        <v>0</v>
      </c>
      <c r="K122" s="236"/>
      <c r="L122" s="162" t="e">
        <f>SUM(F122+#REF!)</f>
        <v>#REF!</v>
      </c>
      <c r="N122" s="59"/>
      <c r="O122" s="59"/>
    </row>
    <row r="123" spans="1:59" s="59" customFormat="1">
      <c r="B123" s="57"/>
      <c r="C123" s="27"/>
      <c r="D123" s="8" t="s">
        <v>143</v>
      </c>
      <c r="E123" s="8"/>
      <c r="F123" s="8" t="s">
        <v>95</v>
      </c>
      <c r="G123" s="8"/>
      <c r="H123" s="8" t="s">
        <v>96</v>
      </c>
      <c r="I123" s="8"/>
      <c r="J123" s="8" t="s">
        <v>103</v>
      </c>
      <c r="K123" s="58"/>
      <c r="L123" s="6"/>
      <c r="R123" s="2"/>
    </row>
    <row r="124" spans="1:59" s="59" customFormat="1">
      <c r="B124" s="418"/>
      <c r="C124" s="419"/>
      <c r="D124" s="420"/>
      <c r="E124" s="420"/>
      <c r="F124" s="420"/>
      <c r="G124" s="420"/>
      <c r="H124" s="421" t="s">
        <v>300</v>
      </c>
      <c r="I124" s="418"/>
      <c r="J124" s="424" t="b">
        <f>D122=(F122+H122+J122)</f>
        <v>1</v>
      </c>
      <c r="K124" s="58"/>
      <c r="L124" s="6"/>
      <c r="R124" s="2"/>
    </row>
    <row r="125" spans="1:59" s="59" customFormat="1">
      <c r="B125" s="57"/>
      <c r="C125" s="27"/>
      <c r="D125" s="58"/>
      <c r="E125" s="58"/>
      <c r="F125" s="58"/>
      <c r="G125" s="58"/>
      <c r="H125" s="58"/>
      <c r="I125" s="58"/>
      <c r="K125" s="58"/>
      <c r="L125" s="6"/>
      <c r="R125" s="2"/>
    </row>
    <row r="126" spans="1:59" s="2" customFormat="1">
      <c r="B126" s="42" t="s">
        <v>291</v>
      </c>
      <c r="C126" s="169"/>
      <c r="D126" s="43"/>
      <c r="F126" s="426" t="s">
        <v>352</v>
      </c>
      <c r="G126" s="427"/>
      <c r="H126" s="427"/>
      <c r="I126" s="427"/>
      <c r="J126" s="428"/>
      <c r="K126" s="267"/>
      <c r="M126" s="59"/>
      <c r="N126" s="59"/>
      <c r="O126" s="59"/>
      <c r="P126" s="59"/>
      <c r="Q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row>
    <row r="127" spans="1:59" s="2" customFormat="1">
      <c r="B127" s="37"/>
      <c r="C127" s="38"/>
      <c r="D127" s="39"/>
      <c r="F127" s="429" t="s">
        <v>354</v>
      </c>
      <c r="G127" s="430"/>
      <c r="H127" s="430"/>
      <c r="I127" s="430"/>
      <c r="J127" s="431">
        <f>D122*5%</f>
        <v>0</v>
      </c>
      <c r="K127" s="40"/>
      <c r="M127" s="59"/>
      <c r="N127" s="400"/>
      <c r="O127" s="59"/>
      <c r="P127" s="59"/>
      <c r="Q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row>
    <row r="128" spans="1:59" s="2" customFormat="1">
      <c r="B128" s="5" t="s">
        <v>290</v>
      </c>
      <c r="C128" s="19"/>
      <c r="D128" s="268">
        <f>D122</f>
        <v>0</v>
      </c>
      <c r="F128" s="5" t="s">
        <v>355</v>
      </c>
      <c r="J128" s="403">
        <v>500000</v>
      </c>
      <c r="K128" s="40"/>
      <c r="M128" s="59"/>
      <c r="N128" s="59"/>
      <c r="O128" s="59"/>
      <c r="P128" s="59"/>
      <c r="Q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row>
    <row r="129" spans="2:59" s="2" customFormat="1" ht="13">
      <c r="B129" s="5"/>
      <c r="C129" s="19"/>
      <c r="D129" s="185"/>
      <c r="F129" s="5"/>
      <c r="J129" s="40"/>
      <c r="K129" s="40"/>
      <c r="M129" s="59"/>
      <c r="N129" s="400"/>
      <c r="O129"/>
      <c r="P129" s="59"/>
      <c r="Q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row>
    <row r="130" spans="2:59" s="2" customFormat="1">
      <c r="B130" s="5" t="s">
        <v>417</v>
      </c>
      <c r="C130" s="19"/>
      <c r="D130" s="268">
        <f>IF(ISNUMBER(SEARCH("docu",C8)),"NA",D122*20%)</f>
        <v>0</v>
      </c>
      <c r="F130" s="5" t="s">
        <v>353</v>
      </c>
      <c r="J130" s="404">
        <f>J111</f>
        <v>0</v>
      </c>
      <c r="K130" s="40"/>
      <c r="M130" s="59"/>
      <c r="N130" s="59"/>
      <c r="O130" s="59"/>
      <c r="P130" s="59"/>
      <c r="Q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row>
    <row r="131" spans="2:59" s="2" customFormat="1">
      <c r="B131" s="5"/>
      <c r="C131" s="19"/>
      <c r="D131" s="268"/>
      <c r="F131" s="5" t="s">
        <v>366</v>
      </c>
      <c r="J131" s="432" t="str">
        <f>IF(J130&gt;500000,"YES",IF(J130&gt;J127,"YES","NO"))</f>
        <v>NO</v>
      </c>
      <c r="K131" s="40"/>
      <c r="M131" s="59"/>
      <c r="N131" s="59"/>
      <c r="O131" s="59"/>
      <c r="P131" s="59"/>
      <c r="Q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row>
    <row r="132" spans="2:59" s="2" customFormat="1">
      <c r="B132" s="5" t="s">
        <v>43</v>
      </c>
      <c r="C132" s="19"/>
      <c r="D132" s="268">
        <f>IF(ISNUMBER(SEARCH("docu",C8)),"NA",J28)</f>
        <v>0</v>
      </c>
      <c r="F132" s="5"/>
      <c r="J132" s="40"/>
      <c r="K132" s="40"/>
      <c r="M132" s="59"/>
      <c r="O132" s="59"/>
      <c r="P132" s="59"/>
      <c r="Q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row>
    <row r="133" spans="2:59" s="2" customFormat="1">
      <c r="B133" s="5"/>
      <c r="C133" s="19"/>
      <c r="D133" s="268"/>
      <c r="F133" s="1601" t="s">
        <v>365</v>
      </c>
      <c r="G133" s="1602"/>
      <c r="H133" s="1602"/>
      <c r="I133" s="1602"/>
      <c r="J133" s="1603"/>
      <c r="K133" s="40"/>
      <c r="M133" s="256"/>
      <c r="N133" s="59"/>
      <c r="O133" s="59"/>
      <c r="P133" s="59"/>
      <c r="Q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row>
    <row r="134" spans="2:59" s="2" customFormat="1">
      <c r="B134" s="5" t="s">
        <v>356</v>
      </c>
      <c r="C134" s="19"/>
      <c r="D134" s="268">
        <f>J122</f>
        <v>0</v>
      </c>
      <c r="F134" s="1601"/>
      <c r="G134" s="1602"/>
      <c r="H134" s="1602"/>
      <c r="I134" s="1602"/>
      <c r="J134" s="1603"/>
      <c r="K134" s="423"/>
      <c r="M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row>
    <row r="135" spans="2:59" s="2" customFormat="1" ht="12.75" customHeight="1">
      <c r="B135" s="178" t="str">
        <f>IF(ISNUMBER(SEARCH("docu",#REF!)),"","ATL QAPE reduction")</f>
        <v>ATL QAPE reduction</v>
      </c>
      <c r="C135" s="19"/>
      <c r="D135" s="401">
        <f>IF(ISNUMBER(SEARCH("docu",C8)),"",IF(D132&gt;D130,D130-D132,0))</f>
        <v>0</v>
      </c>
      <c r="F135" s="1615" t="str">
        <f>IF(J130&gt;J127, "Please enter NQ overheads in H111 of:","")</f>
        <v/>
      </c>
      <c r="G135" s="1616"/>
      <c r="H135" s="1616"/>
      <c r="I135" s="1616"/>
      <c r="J135" s="572" t="str">
        <f>IF(J131="NO", "",IF(D111-J127&gt;=0,D111-J127,""))</f>
        <v/>
      </c>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row>
    <row r="136" spans="2:59" s="2" customFormat="1">
      <c r="B136" s="5"/>
      <c r="C136" s="19"/>
      <c r="D136" s="185"/>
      <c r="F136" s="541"/>
      <c r="G136" s="430"/>
      <c r="H136" s="542"/>
      <c r="I136" s="543"/>
      <c r="J136" s="544"/>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row>
    <row r="137" spans="2:59" s="2" customFormat="1">
      <c r="B137" s="179" t="s">
        <v>42</v>
      </c>
      <c r="C137" s="19"/>
      <c r="D137" s="186">
        <f>IF(ISNUMBER(SEARCH("docu",C8)),D134,D135+D134)</f>
        <v>0</v>
      </c>
      <c r="F137" s="545"/>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row>
    <row r="138" spans="2:59" s="2" customFormat="1">
      <c r="B138" s="179" t="s">
        <v>326</v>
      </c>
      <c r="C138" s="19"/>
      <c r="D138" s="187">
        <f>D137*20%</f>
        <v>0</v>
      </c>
      <c r="F138" s="545"/>
      <c r="J138" s="546"/>
      <c r="M138" s="59"/>
      <c r="N138" s="59"/>
      <c r="O138" s="36"/>
      <c r="P138" s="36"/>
      <c r="Q138" s="36"/>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row>
    <row r="139" spans="2:59" s="2" customFormat="1">
      <c r="B139" s="180" t="s">
        <v>367</v>
      </c>
      <c r="C139" s="41"/>
      <c r="D139" s="188" t="e">
        <f>D138/D128</f>
        <v>#DIV/0!</v>
      </c>
      <c r="F139" s="545"/>
      <c r="H139" s="547"/>
      <c r="I139" s="547"/>
      <c r="J139" s="548"/>
      <c r="M139" s="59"/>
      <c r="N139" s="36"/>
      <c r="O139" s="36"/>
      <c r="P139" s="36"/>
      <c r="Q139" s="36"/>
      <c r="R139" s="36"/>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row>
    <row r="140" spans="2:59" s="2" customFormat="1">
      <c r="C140" s="19"/>
      <c r="M140" s="59"/>
      <c r="N140" s="36"/>
      <c r="O140" s="36"/>
      <c r="P140" s="36"/>
      <c r="Q140" s="36"/>
      <c r="R140" s="36"/>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row>
    <row r="141" spans="2:59" s="2" customFormat="1" ht="11.5">
      <c r="B141" s="152" t="s">
        <v>147</v>
      </c>
      <c r="C141" s="153"/>
      <c r="D141" s="154"/>
      <c r="L141" s="59"/>
      <c r="M141" s="59"/>
      <c r="N141" s="36"/>
      <c r="O141" s="36"/>
      <c r="P141" s="36"/>
      <c r="Q141" s="36"/>
      <c r="R141" s="402"/>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row>
    <row r="142" spans="2:59" s="2" customFormat="1" ht="12" customHeight="1">
      <c r="B142" s="278" t="s">
        <v>314</v>
      </c>
      <c r="C142" s="279"/>
      <c r="D142" s="280"/>
      <c r="L142" s="59"/>
      <c r="M142" s="59"/>
      <c r="N142" s="36"/>
      <c r="O142" s="36"/>
      <c r="P142" s="36"/>
      <c r="Q142" s="36"/>
      <c r="R142" s="36"/>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row>
    <row r="143" spans="2:59" s="2" customFormat="1" ht="12" customHeight="1">
      <c r="B143" s="429"/>
      <c r="C143" s="38"/>
      <c r="D143" s="39"/>
      <c r="L143" s="59"/>
      <c r="M143" s="59"/>
      <c r="N143" s="36"/>
      <c r="O143" s="36"/>
      <c r="P143" s="36"/>
      <c r="Q143" s="36"/>
      <c r="R143" s="36"/>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row>
    <row r="144" spans="2:59" s="2" customFormat="1" ht="12" customHeight="1">
      <c r="B144" s="5" t="s">
        <v>148</v>
      </c>
      <c r="C144" s="19"/>
      <c r="D144" s="170">
        <f>D137</f>
        <v>0</v>
      </c>
      <c r="L144" s="59"/>
      <c r="M144" s="59"/>
      <c r="N144" s="36"/>
      <c r="O144" s="36"/>
      <c r="P144" s="36"/>
      <c r="Q144" s="36"/>
      <c r="R144" s="36"/>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row>
    <row r="145" spans="2:59" s="2" customFormat="1" ht="12" customHeight="1">
      <c r="B145" s="5"/>
      <c r="C145" s="19"/>
      <c r="D145" s="170"/>
      <c r="L145" s="59"/>
      <c r="M145" s="59"/>
      <c r="N145" s="36"/>
      <c r="O145" s="36"/>
      <c r="P145" s="36"/>
      <c r="Q145" s="36"/>
      <c r="R145" s="36"/>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row>
    <row r="146" spans="2:59" s="2" customFormat="1" ht="12" customHeight="1">
      <c r="B146" s="5"/>
      <c r="C146" s="19"/>
      <c r="D146" s="206"/>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row>
    <row r="147" spans="2:59" s="2" customFormat="1" ht="12" customHeight="1">
      <c r="B147" s="5" t="s">
        <v>8</v>
      </c>
      <c r="C147" s="19"/>
      <c r="D147" s="207">
        <v>0</v>
      </c>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row>
    <row r="148" spans="2:59" s="2" customFormat="1" ht="12" customHeight="1">
      <c r="B148" s="178" t="s">
        <v>5</v>
      </c>
      <c r="C148" s="19"/>
      <c r="D148" s="206"/>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row>
    <row r="149" spans="2:59" s="2" customFormat="1">
      <c r="B149" s="178"/>
      <c r="C149" s="19"/>
      <c r="D149" s="206"/>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row>
    <row r="150" spans="2:59" s="2" customFormat="1">
      <c r="B150" s="5" t="s">
        <v>9</v>
      </c>
      <c r="C150" s="19"/>
      <c r="D150" s="208">
        <v>0</v>
      </c>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row>
    <row r="151" spans="2:59" s="2" customFormat="1">
      <c r="B151" s="178" t="s">
        <v>5</v>
      </c>
      <c r="C151" s="19"/>
      <c r="D151" s="206"/>
      <c r="F151" s="1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row>
    <row r="152" spans="2:59" s="2" customFormat="1">
      <c r="B152" s="5"/>
      <c r="C152" s="19"/>
      <c r="D152" s="206"/>
      <c r="F152" s="1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row>
    <row r="153" spans="2:59" s="2" customFormat="1">
      <c r="B153" s="5" t="s">
        <v>149</v>
      </c>
      <c r="C153" s="19"/>
      <c r="D153" s="170">
        <f>SUM(D144:E151)</f>
        <v>0</v>
      </c>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row>
    <row r="154" spans="2:59" s="2" customFormat="1">
      <c r="B154" s="20"/>
      <c r="C154" s="41"/>
      <c r="D154" s="151"/>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row>
    <row r="155" spans="2:59" s="2" customFormat="1" ht="12.5" thickBot="1">
      <c r="B155" s="430"/>
      <c r="C155" s="38"/>
      <c r="D155" s="430"/>
      <c r="K155" s="59"/>
      <c r="L155" s="59"/>
      <c r="M155" s="59"/>
      <c r="N155" s="59"/>
      <c r="O155" s="36"/>
      <c r="P155" s="36"/>
      <c r="Q155" s="36"/>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row>
    <row r="156" spans="2:59" s="2" customFormat="1" thickBot="1">
      <c r="B156" s="519" t="s">
        <v>443</v>
      </c>
      <c r="C156" s="520"/>
      <c r="D156" s="521"/>
      <c r="E156" s="522"/>
      <c r="F156" s="522"/>
      <c r="G156" s="522"/>
      <c r="H156" s="522"/>
      <c r="I156" s="522"/>
      <c r="J156" s="523"/>
      <c r="M156" s="59"/>
      <c r="N156" s="36"/>
      <c r="O156" s="36"/>
      <c r="P156" s="36"/>
      <c r="Q156" s="36"/>
      <c r="R156" s="36"/>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row>
    <row r="157" spans="2:59" ht="12" customHeight="1">
      <c r="B157" s="1609" t="s">
        <v>444</v>
      </c>
      <c r="C157" s="1610"/>
      <c r="D157" s="1610"/>
      <c r="E157" s="1610"/>
      <c r="F157" s="1610"/>
      <c r="G157" s="1610"/>
      <c r="H157" s="1610"/>
      <c r="I157" s="1610"/>
      <c r="J157" s="1611"/>
    </row>
    <row r="158" spans="2:59" ht="12" customHeight="1">
      <c r="B158" s="1612"/>
      <c r="C158" s="1613"/>
      <c r="D158" s="1613"/>
      <c r="E158" s="1613"/>
      <c r="F158" s="1613"/>
      <c r="G158" s="1613"/>
      <c r="H158" s="1613"/>
      <c r="I158" s="1613"/>
      <c r="J158" s="1614"/>
    </row>
    <row r="159" spans="2:59" ht="12" customHeight="1">
      <c r="B159" s="1612"/>
      <c r="C159" s="1613"/>
      <c r="D159" s="1613"/>
      <c r="E159" s="1613"/>
      <c r="F159" s="1613"/>
      <c r="G159" s="1613"/>
      <c r="H159" s="1613"/>
      <c r="I159" s="1613"/>
      <c r="J159" s="1614"/>
    </row>
    <row r="160" spans="2:59" ht="12.5">
      <c r="B160" s="524"/>
      <c r="C160" s="525"/>
      <c r="D160" s="525"/>
      <c r="E160" s="525"/>
      <c r="F160" s="525"/>
      <c r="G160" s="525"/>
      <c r="H160" s="525"/>
      <c r="I160" s="525"/>
      <c r="J160" s="526"/>
    </row>
    <row r="161" spans="2:10" ht="12" customHeight="1">
      <c r="B161" s="1612" t="s">
        <v>445</v>
      </c>
      <c r="C161" s="1613"/>
      <c r="D161" s="1613"/>
      <c r="E161" s="1613"/>
      <c r="F161" s="1613"/>
      <c r="G161" s="1613"/>
      <c r="H161" s="1613"/>
      <c r="I161" s="1613"/>
      <c r="J161" s="1614"/>
    </row>
    <row r="162" spans="2:10" ht="12" customHeight="1">
      <c r="B162" s="1612"/>
      <c r="C162" s="1613"/>
      <c r="D162" s="1613"/>
      <c r="E162" s="1613"/>
      <c r="F162" s="1613"/>
      <c r="G162" s="1613"/>
      <c r="H162" s="1613"/>
      <c r="I162" s="1613"/>
      <c r="J162" s="1614"/>
    </row>
    <row r="163" spans="2:10" ht="12.5">
      <c r="B163" s="527"/>
      <c r="C163" s="516"/>
      <c r="D163" s="516"/>
      <c r="E163" s="516"/>
      <c r="F163" s="516"/>
      <c r="G163" s="516"/>
      <c r="H163" s="516"/>
      <c r="I163" s="516"/>
      <c r="J163" s="528"/>
    </row>
    <row r="164" spans="2:10" ht="12" customHeight="1">
      <c r="B164" s="1595" t="s">
        <v>446</v>
      </c>
      <c r="C164" s="1596"/>
      <c r="D164" s="1596"/>
      <c r="E164" s="1596"/>
      <c r="F164" s="1596"/>
      <c r="G164" s="1596"/>
      <c r="H164" s="1596"/>
      <c r="I164" s="1596"/>
      <c r="J164" s="1597"/>
    </row>
    <row r="165" spans="2:10">
      <c r="B165" s="529" t="s">
        <v>148</v>
      </c>
      <c r="C165" s="19"/>
      <c r="D165" s="530">
        <f>IF(D144="",D137,D153)</f>
        <v>0</v>
      </c>
      <c r="E165" s="2"/>
      <c r="F165" s="2"/>
      <c r="G165" s="2"/>
      <c r="H165" s="2"/>
      <c r="I165" s="2"/>
      <c r="J165" s="531"/>
    </row>
    <row r="166" spans="2:10">
      <c r="B166" s="529"/>
      <c r="C166" s="19"/>
      <c r="D166" s="530"/>
      <c r="E166" s="2"/>
      <c r="F166" s="19"/>
      <c r="G166" s="2"/>
      <c r="H166" s="2"/>
      <c r="I166" s="2"/>
      <c r="J166" s="531"/>
    </row>
    <row r="167" spans="2:10" ht="12.5">
      <c r="B167" s="1598" t="s">
        <v>447</v>
      </c>
      <c r="C167" s="1599"/>
      <c r="D167" s="532">
        <f>F122</f>
        <v>0</v>
      </c>
      <c r="E167" s="59"/>
      <c r="F167" s="533"/>
      <c r="G167" s="534"/>
      <c r="H167" s="534"/>
      <c r="I167" s="534"/>
      <c r="J167" s="535"/>
    </row>
    <row r="168" spans="2:10" ht="12.5">
      <c r="B168" s="1600"/>
      <c r="C168" s="1599"/>
      <c r="D168" s="536"/>
      <c r="E168" s="59"/>
      <c r="F168" s="534"/>
      <c r="G168" s="534"/>
      <c r="H168" s="534"/>
      <c r="I168" s="534"/>
      <c r="J168" s="535"/>
    </row>
    <row r="169" spans="2:10">
      <c r="B169" s="529"/>
      <c r="C169" s="19"/>
      <c r="D169" s="249"/>
      <c r="E169" s="2"/>
      <c r="F169" s="2"/>
      <c r="G169" s="2"/>
      <c r="H169" s="2"/>
      <c r="I169" s="2"/>
      <c r="J169" s="531"/>
    </row>
    <row r="170" spans="2:10">
      <c r="B170" s="529" t="s">
        <v>149</v>
      </c>
      <c r="C170" s="19"/>
      <c r="D170" s="530">
        <f>SUM(D165+D167)</f>
        <v>0</v>
      </c>
      <c r="E170" s="2"/>
      <c r="F170" s="2"/>
      <c r="G170" s="2"/>
      <c r="H170" s="2"/>
      <c r="I170" s="2"/>
      <c r="J170" s="531"/>
    </row>
    <row r="171" spans="2:10" ht="12.5" thickBot="1">
      <c r="B171" s="537"/>
      <c r="C171" s="538"/>
      <c r="D171" s="539"/>
      <c r="E171" s="539"/>
      <c r="F171" s="539"/>
      <c r="G171" s="539"/>
      <c r="H171" s="539"/>
      <c r="I171" s="539"/>
      <c r="J171" s="540"/>
    </row>
  </sheetData>
  <sheetProtection sheet="1" objects="1" scenarios="1" insertRows="0" selectLockedCells="1"/>
  <mergeCells count="11">
    <mergeCell ref="B4:C4"/>
    <mergeCell ref="C8:D8"/>
    <mergeCell ref="B164:J164"/>
    <mergeCell ref="B167:C168"/>
    <mergeCell ref="F133:J134"/>
    <mergeCell ref="C88:C89"/>
    <mergeCell ref="F16:F19"/>
    <mergeCell ref="F86:F89"/>
    <mergeCell ref="B157:J159"/>
    <mergeCell ref="B161:J162"/>
    <mergeCell ref="F135:I135"/>
  </mergeCells>
  <phoneticPr fontId="20" type="noConversion"/>
  <conditionalFormatting sqref="F16:F121">
    <cfRule type="expression" dxfId="28" priority="2">
      <formula>$C$6&lt;&gt;"Yes"</formula>
    </cfRule>
  </conditionalFormatting>
  <conditionalFormatting sqref="C165:J171 C160:J160 B163:B171 C163:J163 C156:J156 B156:B157 B160:B161">
    <cfRule type="expression" dxfId="27" priority="1">
      <formula>$B$9&lt;&gt;"YES"</formula>
    </cfRule>
  </conditionalFormatting>
  <dataValidations count="3">
    <dataValidation type="list" allowBlank="1" showInputMessage="1" showErrorMessage="1" sqref="C10">
      <formula1>Seasons</formula1>
    </dataValidation>
    <dataValidation type="list" allowBlank="1" showInputMessage="1" showErrorMessage="1" sqref="C8:D8">
      <formula1>$O$16:$O$22</formula1>
    </dataValidation>
    <dataValidation type="list" allowBlank="1" showInputMessage="1" showErrorMessage="1" sqref="B7 C6 B9">
      <formula1>YN</formula1>
    </dataValidation>
  </dataValidations>
  <printOptions gridLines="1"/>
  <pageMargins left="0.51181102362204722" right="0.27559055118110237" top="0.39370078740157483" bottom="0.23622047244094491" header="0.19685039370078741" footer="0.19685039370078741"/>
  <pageSetup paperSize="9" scale="76" orientation="portrait" r:id="rId1"/>
  <headerFooter alignWithMargins="0">
    <oddFooter>&amp;CMarch 2016</oddFooter>
  </headerFooter>
  <rowBreaks count="1" manualBreakCount="1">
    <brk id="8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6" sqref="E36"/>
    </sheetView>
  </sheetViews>
  <sheetFormatPr defaultRowHeight="1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7C80"/>
    <pageSetUpPr fitToPage="1"/>
  </sheetPr>
  <dimension ref="A1:BE51"/>
  <sheetViews>
    <sheetView zoomScale="91" zoomScaleNormal="91" workbookViewId="0">
      <selection activeCell="D9" sqref="D9"/>
    </sheetView>
  </sheetViews>
  <sheetFormatPr defaultRowHeight="12.5"/>
  <cols>
    <col min="1" max="1" width="33.7265625" customWidth="1"/>
    <col min="2" max="2" width="4.26953125" customWidth="1"/>
    <col min="3" max="3" width="13" customWidth="1"/>
    <col min="4" max="4" width="13.7265625" customWidth="1"/>
    <col min="5" max="11" width="13" customWidth="1"/>
    <col min="12" max="12" width="15.453125" customWidth="1"/>
  </cols>
  <sheetData>
    <row r="1" spans="1:57" s="2" customFormat="1" ht="12">
      <c r="A1" s="898" t="s">
        <v>419</v>
      </c>
      <c r="B1" s="913"/>
      <c r="C1" s="914"/>
      <c r="D1" s="911"/>
      <c r="E1" s="913"/>
      <c r="F1" s="913"/>
      <c r="G1" s="915"/>
      <c r="H1" s="915"/>
      <c r="I1" s="915"/>
      <c r="J1" s="915"/>
      <c r="K1" s="916"/>
      <c r="L1" s="59"/>
      <c r="M1" s="59"/>
      <c r="N1" s="36"/>
      <c r="O1" s="36"/>
      <c r="P1" s="36"/>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row>
    <row r="2" spans="1:57" s="2" customFormat="1" ht="12">
      <c r="A2" s="487"/>
      <c r="B2" s="669"/>
      <c r="C2" s="670"/>
      <c r="D2" s="671"/>
      <c r="E2" s="672"/>
      <c r="F2" s="671"/>
      <c r="G2" s="671"/>
      <c r="H2" s="671"/>
      <c r="I2" s="671"/>
      <c r="J2" s="671"/>
      <c r="K2" s="671"/>
      <c r="M2" s="59"/>
      <c r="N2" s="59"/>
      <c r="O2" s="36"/>
      <c r="P2" s="36"/>
      <c r="Q2" s="36"/>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row>
    <row r="3" spans="1:57" s="2" customFormat="1" ht="11.5">
      <c r="A3" s="492" t="s">
        <v>420</v>
      </c>
      <c r="B3" s="490"/>
      <c r="C3" s="668"/>
      <c r="D3" s="564" t="str">
        <f>IF('(b) (i) QAPE'!B4=0,"",CONCATENATE('(b) (i) QAPE'!B4," ","Season"," ",'(c) Season of a Series'!D7))</f>
        <v/>
      </c>
      <c r="E3" s="490"/>
      <c r="F3" s="490"/>
      <c r="G3" s="567" t="str">
        <f>IF('(b) (i) QAPE'!B4="","Please enter the series Title in cell B4 of the QAPE spreadsheet","")</f>
        <v>Please enter the series Title in cell B4 of the QAPE spreadsheet</v>
      </c>
      <c r="H3" s="490"/>
      <c r="I3" s="490"/>
      <c r="J3" s="490"/>
      <c r="K3" s="490"/>
      <c r="M3" s="59"/>
      <c r="N3" s="59"/>
      <c r="O3" s="36"/>
      <c r="P3" s="36"/>
      <c r="Q3" s="36"/>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row>
    <row r="4" spans="1:57" s="2" customFormat="1" ht="11.5">
      <c r="A4" s="492"/>
      <c r="B4" s="490"/>
      <c r="C4" s="668"/>
      <c r="D4" s="564"/>
      <c r="E4" s="490"/>
      <c r="F4" s="418"/>
      <c r="G4" s="490"/>
      <c r="H4" s="490"/>
      <c r="I4" s="490"/>
      <c r="J4" s="490"/>
      <c r="K4" s="490"/>
      <c r="M4" s="59"/>
      <c r="N4" s="59"/>
      <c r="O4" s="36"/>
      <c r="P4" s="36"/>
      <c r="Q4" s="36"/>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row>
    <row r="5" spans="1:57" s="2" customFormat="1" ht="11.5">
      <c r="A5" s="492" t="s">
        <v>435</v>
      </c>
      <c r="B5" s="490"/>
      <c r="C5" s="668"/>
      <c r="D5" s="564" t="str">
        <f>IF('(b) (i) QAPE'!C8=0,"",'(b) (i) QAPE'!C8)</f>
        <v/>
      </c>
      <c r="E5" s="490"/>
      <c r="F5" s="490"/>
      <c r="G5" s="567" t="str">
        <f>IF(D5="","Please choose the format in Cell C8 on the QAPE spreadsheet","")</f>
        <v>Please choose the format in Cell C8 on the QAPE spreadsheet</v>
      </c>
      <c r="H5" s="490"/>
      <c r="I5" s="490"/>
      <c r="J5" s="490"/>
      <c r="K5" s="490"/>
      <c r="M5" s="59"/>
      <c r="N5" s="59"/>
      <c r="O5" s="36"/>
      <c r="P5" s="36"/>
      <c r="Q5" s="36"/>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row>
    <row r="6" spans="1:57" s="2" customFormat="1" ht="12">
      <c r="A6" s="492"/>
      <c r="B6" s="490"/>
      <c r="C6" s="668"/>
      <c r="D6" s="419"/>
      <c r="E6" s="490"/>
      <c r="F6" s="418"/>
      <c r="G6" s="490"/>
      <c r="H6" s="490"/>
      <c r="I6" s="490"/>
      <c r="J6" s="490"/>
      <c r="K6" s="490"/>
      <c r="M6" s="59"/>
      <c r="N6" s="59"/>
      <c r="O6" s="36"/>
      <c r="P6" s="36"/>
      <c r="Q6" s="36"/>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row>
    <row r="7" spans="1:57" s="2" customFormat="1" ht="12">
      <c r="A7" s="492" t="s">
        <v>421</v>
      </c>
      <c r="B7" s="490"/>
      <c r="C7" s="668"/>
      <c r="D7" s="475" t="str">
        <f>IF('(b) (i) QAPE'!$C$10&gt;0,'(b) (i) QAPE'!C10,"")</f>
        <v/>
      </c>
      <c r="E7" s="559" t="str">
        <f>IF(D7="","Please make sure you have selected a series number in Cell C10 on the QAPE spreadsheet","")</f>
        <v>Please make sure you have selected a series number in Cell C10 on the QAPE spreadsheet</v>
      </c>
      <c r="F7" s="490"/>
      <c r="G7" s="490"/>
      <c r="H7" s="490"/>
      <c r="I7" s="490"/>
      <c r="J7" s="490"/>
      <c r="K7" s="490"/>
      <c r="M7" s="59"/>
      <c r="N7" s="59"/>
      <c r="O7" s="36"/>
      <c r="P7" s="36"/>
      <c r="Q7" s="36"/>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row>
    <row r="8" spans="1:57" s="2" customFormat="1" ht="12">
      <c r="A8" s="492"/>
      <c r="B8" s="418"/>
      <c r="C8" s="419"/>
      <c r="D8" s="668"/>
      <c r="E8" s="490"/>
      <c r="F8" s="418"/>
      <c r="G8" s="490"/>
      <c r="H8" s="490"/>
      <c r="I8" s="490"/>
      <c r="J8" s="490"/>
      <c r="K8" s="490"/>
      <c r="M8" s="59"/>
      <c r="N8" s="59"/>
      <c r="O8" s="36"/>
      <c r="P8" s="36"/>
      <c r="Q8" s="36"/>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row>
    <row r="9" spans="1:57" s="2" customFormat="1" ht="12">
      <c r="A9" s="492" t="s">
        <v>422</v>
      </c>
      <c r="B9" s="418"/>
      <c r="C9" s="419"/>
      <c r="D9" s="476"/>
      <c r="E9" s="559" t="str">
        <f>IF(D9="","Select 'YES/NO' from list in D9",IF(D9="NO",IF(D7&gt;1,"If this application pertains to Season 2 or more, there must have been previous seasons. Please enter 'YES' in cell D9","Please list information on this Season"),IF(D9=1,"You have indicated this is Season 1 AND there are previous seasons. This cannot be the case","Please list information on this and any previous season ")))</f>
        <v>Select 'YES/NO' from list in D9</v>
      </c>
      <c r="F9" s="490"/>
      <c r="G9" s="490"/>
      <c r="H9" s="490"/>
      <c r="I9" s="673"/>
      <c r="J9" s="673"/>
      <c r="K9" s="673"/>
      <c r="L9" s="59"/>
      <c r="M9" s="59"/>
      <c r="N9" s="59"/>
      <c r="O9" s="36"/>
      <c r="P9" s="36"/>
      <c r="Q9" s="36"/>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row>
    <row r="10" spans="1:57" s="2" customFormat="1" ht="13">
      <c r="A10" s="492"/>
      <c r="B10" s="418"/>
      <c r="C10" s="419"/>
      <c r="D10" s="674"/>
      <c r="E10" s="490"/>
      <c r="F10" s="675"/>
      <c r="G10" s="675"/>
      <c r="H10" s="676"/>
      <c r="I10" s="676"/>
      <c r="J10" s="676"/>
      <c r="K10" s="676"/>
      <c r="L10" s="59"/>
      <c r="M10" s="59"/>
      <c r="N10" s="59"/>
      <c r="O10" s="36"/>
      <c r="P10" s="36"/>
      <c r="Q10" s="36"/>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row>
    <row r="11" spans="1:57" s="2" customFormat="1" ht="11.5">
      <c r="A11" s="492"/>
      <c r="B11" s="418"/>
      <c r="C11" s="559" t="str">
        <f>IF($D$9="","","Fill in all boxes in the table below highlighted in green")</f>
        <v/>
      </c>
      <c r="D11" s="677"/>
      <c r="E11" s="567"/>
      <c r="F11" s="678"/>
      <c r="G11" s="490"/>
      <c r="H11" s="490"/>
      <c r="I11" s="490"/>
      <c r="J11" s="490"/>
      <c r="K11" s="490"/>
      <c r="N11" s="59"/>
      <c r="O11" s="36"/>
      <c r="P11" s="36"/>
      <c r="Q11" s="36"/>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row>
    <row r="12" spans="1:57" s="2" customFormat="1" ht="13">
      <c r="A12" s="492"/>
      <c r="B12" s="418"/>
      <c r="C12" s="419"/>
      <c r="D12" s="674" t="str">
        <f>IF(D9=1,IF(D11="YES","You have indicated this is season 1 AND there are previous seasons. This cannot be the case",""),"")</f>
        <v/>
      </c>
      <c r="E12" s="490"/>
      <c r="F12" s="675"/>
      <c r="G12" s="675"/>
      <c r="H12" s="676"/>
      <c r="I12" s="676"/>
      <c r="J12" s="676"/>
      <c r="K12" s="676"/>
      <c r="N12" s="59"/>
      <c r="O12" s="36"/>
      <c r="P12" s="36"/>
      <c r="Q12" s="36"/>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row>
    <row r="13" spans="1:57" s="2" customFormat="1" ht="11.5">
      <c r="A13" s="898" t="s">
        <v>423</v>
      </c>
      <c r="B13" s="898"/>
      <c r="C13" s="898" t="s">
        <v>424</v>
      </c>
      <c r="D13" s="899" t="str">
        <f>IF($D$7&gt;1,"Season 2","")</f>
        <v>Season 2</v>
      </c>
      <c r="E13" s="899" t="str">
        <f>IF($D$7&gt;2,"Season 3","")</f>
        <v>Season 3</v>
      </c>
      <c r="F13" s="900" t="str">
        <f>IF($D$7&gt;3,"Season 4","")</f>
        <v>Season 4</v>
      </c>
      <c r="G13" s="900" t="str">
        <f>IF($D$7&gt;4,"Season 5","")</f>
        <v>Season 5</v>
      </c>
      <c r="H13" s="900" t="str">
        <f>IF($D$7&gt;5,"Season 6","")</f>
        <v>Season 6</v>
      </c>
      <c r="I13" s="900" t="str">
        <f>IF($D$7&gt;6,"Season 7","")</f>
        <v>Season 7</v>
      </c>
      <c r="J13" s="900" t="str">
        <f>IF($D$7&gt;7,"Season 8","")</f>
        <v>Season 8</v>
      </c>
      <c r="K13" s="900" t="str">
        <f>IF($D$7&gt;8,"Season 9","")</f>
        <v>Season 9</v>
      </c>
      <c r="L13" s="5"/>
      <c r="M13" s="59"/>
      <c r="N13" s="59"/>
      <c r="O13" s="36"/>
      <c r="P13" s="36"/>
      <c r="Q13" s="36"/>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row>
    <row r="14" spans="1:57" s="2" customFormat="1" ht="11.5">
      <c r="A14" s="492"/>
      <c r="B14" s="418"/>
      <c r="C14" s="477">
        <v>1</v>
      </c>
      <c r="D14" s="478">
        <v>2</v>
      </c>
      <c r="E14" s="478">
        <v>3</v>
      </c>
      <c r="F14" s="479">
        <v>4</v>
      </c>
      <c r="G14" s="480">
        <v>5</v>
      </c>
      <c r="H14" s="480">
        <v>6</v>
      </c>
      <c r="I14" s="480">
        <v>7</v>
      </c>
      <c r="J14" s="480">
        <v>8</v>
      </c>
      <c r="K14" s="480">
        <v>9</v>
      </c>
      <c r="M14" s="59"/>
      <c r="N14" s="59"/>
      <c r="O14" s="36"/>
      <c r="P14" s="36"/>
      <c r="Q14" s="36"/>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row>
    <row r="15" spans="1:57" s="2" customFormat="1" ht="11.5">
      <c r="A15" s="492" t="s">
        <v>460</v>
      </c>
      <c r="B15" s="418"/>
      <c r="C15" s="227"/>
      <c r="D15" s="227"/>
      <c r="E15" s="227"/>
      <c r="F15" s="227"/>
      <c r="G15" s="227"/>
      <c r="H15" s="227"/>
      <c r="I15" s="227"/>
      <c r="J15" s="227"/>
      <c r="K15" s="227"/>
      <c r="M15" s="59"/>
      <c r="N15" s="59"/>
      <c r="O15" s="36"/>
      <c r="P15" s="36"/>
      <c r="Q15" s="36"/>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row>
    <row r="16" spans="1:57" s="2" customFormat="1" ht="11.5">
      <c r="A16" s="492"/>
      <c r="B16" s="418"/>
      <c r="C16" s="563"/>
      <c r="D16" s="563"/>
      <c r="E16" s="563"/>
      <c r="F16" s="563"/>
      <c r="G16" s="563"/>
      <c r="H16" s="563" t="str">
        <f t="shared" ref="H16:K16" si="0">IF(H15="","", IF(H15&lt;2,"Min 2 eps", ""))</f>
        <v/>
      </c>
      <c r="I16" s="563" t="str">
        <f t="shared" si="0"/>
        <v/>
      </c>
      <c r="J16" s="563" t="str">
        <f t="shared" si="0"/>
        <v/>
      </c>
      <c r="K16" s="563" t="str">
        <f t="shared" si="0"/>
        <v/>
      </c>
      <c r="M16" s="59"/>
      <c r="N16" s="59"/>
      <c r="O16" s="36"/>
      <c r="P16" s="36"/>
      <c r="Q16" s="36"/>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row>
    <row r="17" spans="1:57" s="2" customFormat="1" ht="11.5">
      <c r="A17" s="492" t="s">
        <v>448</v>
      </c>
      <c r="B17" s="418"/>
      <c r="C17" s="227"/>
      <c r="D17" s="227"/>
      <c r="E17" s="227"/>
      <c r="F17" s="227"/>
      <c r="G17" s="227"/>
      <c r="H17" s="206"/>
      <c r="I17" s="206"/>
      <c r="J17" s="206"/>
      <c r="K17" s="206"/>
      <c r="M17" s="59"/>
      <c r="N17" s="59"/>
      <c r="O17" s="36"/>
      <c r="P17" s="36"/>
      <c r="Q17" s="36"/>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row>
    <row r="18" spans="1:57" s="2" customFormat="1" ht="11.5">
      <c r="A18" s="492"/>
      <c r="B18" s="418"/>
      <c r="C18" s="482"/>
      <c r="D18" s="481"/>
      <c r="E18" s="481"/>
      <c r="F18" s="565"/>
      <c r="G18" s="566"/>
      <c r="H18" s="566"/>
      <c r="I18" s="566"/>
      <c r="J18" s="566"/>
      <c r="K18" s="566"/>
      <c r="M18" s="59"/>
      <c r="N18" s="59"/>
      <c r="O18" s="36"/>
      <c r="P18" s="36"/>
      <c r="Q18" s="36"/>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row>
    <row r="19" spans="1:57" s="2" customFormat="1" ht="11.5">
      <c r="A19" s="492" t="s">
        <v>449</v>
      </c>
      <c r="B19" s="418"/>
      <c r="C19" s="227"/>
      <c r="D19" s="227"/>
      <c r="E19" s="227"/>
      <c r="F19" s="227"/>
      <c r="G19" s="227"/>
      <c r="H19" s="206"/>
      <c r="I19" s="206"/>
      <c r="J19" s="206"/>
      <c r="K19" s="206"/>
      <c r="M19" s="59"/>
      <c r="N19" s="59"/>
      <c r="O19" s="36"/>
      <c r="P19" s="36"/>
      <c r="Q19" s="36"/>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row>
    <row r="20" spans="1:57" s="2" customFormat="1" ht="11.5">
      <c r="A20" s="492"/>
      <c r="B20" s="418"/>
      <c r="C20" s="563" t="str">
        <f t="shared" ref="C20:K20" si="1">IF(C19="","",IF(AND(ISNUMBER(SEARCH("Short Form",D5)),C19&lt;0.25),"Too short",IF(C19&lt;VLOOKUP($D$5,Thresholds,4,FALSE),"Ep too short","")))</f>
        <v/>
      </c>
      <c r="D20" s="563" t="str">
        <f t="shared" si="1"/>
        <v/>
      </c>
      <c r="E20" s="563" t="str">
        <f t="shared" si="1"/>
        <v/>
      </c>
      <c r="F20" s="563" t="str">
        <f t="shared" si="1"/>
        <v/>
      </c>
      <c r="G20" s="563" t="str">
        <f t="shared" si="1"/>
        <v/>
      </c>
      <c r="H20" s="563" t="str">
        <f t="shared" si="1"/>
        <v/>
      </c>
      <c r="I20" s="563" t="str">
        <f t="shared" si="1"/>
        <v/>
      </c>
      <c r="J20" s="563" t="str">
        <f t="shared" si="1"/>
        <v/>
      </c>
      <c r="K20" s="563" t="str">
        <f t="shared" si="1"/>
        <v/>
      </c>
      <c r="M20" s="59"/>
      <c r="N20" s="59"/>
      <c r="O20" s="36"/>
      <c r="P20" s="36"/>
      <c r="Q20" s="36"/>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row>
    <row r="21" spans="1:57" s="2" customFormat="1" ht="11.5">
      <c r="A21" s="492" t="s">
        <v>425</v>
      </c>
      <c r="B21" s="668"/>
      <c r="C21" s="901"/>
      <c r="D21" s="482"/>
      <c r="E21" s="481"/>
      <c r="F21" s="565"/>
      <c r="G21" s="566"/>
      <c r="H21" s="566"/>
      <c r="I21" s="566"/>
      <c r="J21" s="566"/>
      <c r="K21" s="566"/>
      <c r="M21" s="59"/>
      <c r="N21" s="59"/>
      <c r="O21" s="36"/>
      <c r="P21" s="36"/>
      <c r="Q21" s="36"/>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row>
    <row r="22" spans="1:57" s="2" customFormat="1" ht="11.5">
      <c r="A22" s="492"/>
      <c r="B22" s="902" t="s">
        <v>426</v>
      </c>
      <c r="C22" s="481">
        <v>1</v>
      </c>
      <c r="D22" s="481">
        <f t="shared" ref="D22:K22" si="2">IF(D$13="","",(C$23+1))</f>
        <v>1</v>
      </c>
      <c r="E22" s="481">
        <f t="shared" si="2"/>
        <v>1</v>
      </c>
      <c r="F22" s="481">
        <f t="shared" si="2"/>
        <v>1</v>
      </c>
      <c r="G22" s="481">
        <f t="shared" si="2"/>
        <v>1</v>
      </c>
      <c r="H22" s="481">
        <f t="shared" si="2"/>
        <v>1</v>
      </c>
      <c r="I22" s="481">
        <f t="shared" si="2"/>
        <v>1</v>
      </c>
      <c r="J22" s="481">
        <f t="shared" si="2"/>
        <v>1</v>
      </c>
      <c r="K22" s="481">
        <f t="shared" si="2"/>
        <v>1</v>
      </c>
      <c r="M22" s="59"/>
      <c r="N22" s="59"/>
      <c r="O22" s="36"/>
      <c r="P22" s="36"/>
      <c r="Q22" s="36"/>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row>
    <row r="23" spans="1:57" s="2" customFormat="1" ht="11.5">
      <c r="A23" s="492"/>
      <c r="B23" s="902" t="s">
        <v>427</v>
      </c>
      <c r="C23" s="481">
        <f>C15</f>
        <v>0</v>
      </c>
      <c r="D23" s="481">
        <f t="shared" ref="D23:K23" si="3">IF(D$13="","",(C$23+D$15))</f>
        <v>0</v>
      </c>
      <c r="E23" s="481">
        <f t="shared" si="3"/>
        <v>0</v>
      </c>
      <c r="F23" s="481">
        <f t="shared" si="3"/>
        <v>0</v>
      </c>
      <c r="G23" s="481">
        <f t="shared" si="3"/>
        <v>0</v>
      </c>
      <c r="H23" s="481">
        <f t="shared" si="3"/>
        <v>0</v>
      </c>
      <c r="I23" s="481">
        <f t="shared" si="3"/>
        <v>0</v>
      </c>
      <c r="J23" s="481">
        <f t="shared" si="3"/>
        <v>0</v>
      </c>
      <c r="K23" s="481">
        <f t="shared" si="3"/>
        <v>0</v>
      </c>
      <c r="M23" s="59"/>
      <c r="N23" s="59"/>
      <c r="O23" s="36"/>
      <c r="P23" s="36"/>
      <c r="Q23" s="36"/>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row>
    <row r="24" spans="1:57" s="2" customFormat="1" ht="11.5">
      <c r="A24" s="492"/>
      <c r="B24" s="903"/>
      <c r="C24" s="482"/>
      <c r="D24" s="482"/>
      <c r="E24" s="482"/>
      <c r="F24" s="483"/>
      <c r="G24" s="484"/>
      <c r="H24" s="484"/>
      <c r="I24" s="484"/>
      <c r="J24" s="484"/>
      <c r="K24" s="484"/>
      <c r="M24" s="59"/>
      <c r="N24" s="59"/>
      <c r="O24" s="36"/>
      <c r="P24" s="36"/>
      <c r="Q24" s="36"/>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row>
    <row r="25" spans="1:57" s="2" customFormat="1" ht="11.5">
      <c r="A25" s="492" t="s">
        <v>428</v>
      </c>
      <c r="B25" s="418"/>
      <c r="C25" s="481">
        <f>SUM(C15*C17)</f>
        <v>0</v>
      </c>
      <c r="D25" s="481">
        <f>IF($D$13="","",SUM(D15*D17))</f>
        <v>0</v>
      </c>
      <c r="E25" s="481">
        <f t="shared" ref="E25:K25" si="4">IF(E13="","",SUM(E15*E17))</f>
        <v>0</v>
      </c>
      <c r="F25" s="481">
        <f t="shared" si="4"/>
        <v>0</v>
      </c>
      <c r="G25" s="481">
        <f t="shared" si="4"/>
        <v>0</v>
      </c>
      <c r="H25" s="481">
        <f t="shared" si="4"/>
        <v>0</v>
      </c>
      <c r="I25" s="481">
        <f t="shared" si="4"/>
        <v>0</v>
      </c>
      <c r="J25" s="481">
        <f t="shared" si="4"/>
        <v>0</v>
      </c>
      <c r="K25" s="481">
        <f t="shared" si="4"/>
        <v>0</v>
      </c>
      <c r="M25" s="59"/>
      <c r="N25" s="59"/>
      <c r="O25" s="36"/>
      <c r="P25" s="36"/>
      <c r="Q25" s="36"/>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row>
    <row r="26" spans="1:57" s="2" customFormat="1" ht="11.5">
      <c r="A26" s="492" t="s">
        <v>429</v>
      </c>
      <c r="B26" s="418"/>
      <c r="C26" s="485">
        <f>C25/60</f>
        <v>0</v>
      </c>
      <c r="D26" s="485">
        <f t="shared" ref="D26:K26" si="5">IF(D13="","",D25/60)</f>
        <v>0</v>
      </c>
      <c r="E26" s="485">
        <f t="shared" si="5"/>
        <v>0</v>
      </c>
      <c r="F26" s="485">
        <f t="shared" si="5"/>
        <v>0</v>
      </c>
      <c r="G26" s="485">
        <f t="shared" si="5"/>
        <v>0</v>
      </c>
      <c r="H26" s="485">
        <f t="shared" si="5"/>
        <v>0</v>
      </c>
      <c r="I26" s="485">
        <f t="shared" si="5"/>
        <v>0</v>
      </c>
      <c r="J26" s="485">
        <f t="shared" si="5"/>
        <v>0</v>
      </c>
      <c r="K26" s="485">
        <f t="shared" si="5"/>
        <v>0</v>
      </c>
      <c r="M26" s="59"/>
      <c r="N26" s="59"/>
      <c r="O26" s="36"/>
      <c r="P26" s="36"/>
      <c r="Q26" s="36"/>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row>
    <row r="27" spans="1:57" s="2" customFormat="1" ht="11.5">
      <c r="A27" s="904"/>
      <c r="B27" s="668"/>
      <c r="C27" s="485"/>
      <c r="D27" s="481"/>
      <c r="E27" s="481"/>
      <c r="F27" s="481"/>
      <c r="G27" s="481"/>
      <c r="H27" s="481"/>
      <c r="I27" s="481"/>
      <c r="J27" s="481"/>
      <c r="K27" s="481"/>
      <c r="M27" s="59"/>
      <c r="N27" s="59"/>
      <c r="O27" s="36"/>
      <c r="P27" s="36"/>
      <c r="Q27" s="36"/>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row>
    <row r="28" spans="1:57" s="2" customFormat="1" ht="11.5">
      <c r="A28" s="492" t="s">
        <v>430</v>
      </c>
      <c r="B28" s="418"/>
      <c r="C28" s="481">
        <f>SUM(C15*C19)</f>
        <v>0</v>
      </c>
      <c r="D28" s="481">
        <f t="shared" ref="D28:K28" si="6">IF(D13="","",D15*D19)</f>
        <v>0</v>
      </c>
      <c r="E28" s="481">
        <f t="shared" si="6"/>
        <v>0</v>
      </c>
      <c r="F28" s="481">
        <f t="shared" si="6"/>
        <v>0</v>
      </c>
      <c r="G28" s="481">
        <f t="shared" si="6"/>
        <v>0</v>
      </c>
      <c r="H28" s="481">
        <f t="shared" si="6"/>
        <v>0</v>
      </c>
      <c r="I28" s="481">
        <f t="shared" si="6"/>
        <v>0</v>
      </c>
      <c r="J28" s="481">
        <f t="shared" si="6"/>
        <v>0</v>
      </c>
      <c r="K28" s="481">
        <f t="shared" si="6"/>
        <v>0</v>
      </c>
      <c r="M28" s="59"/>
      <c r="N28" s="59"/>
      <c r="O28" s="36"/>
      <c r="P28" s="36"/>
      <c r="Q28" s="36"/>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row>
    <row r="29" spans="1:57" s="2" customFormat="1" ht="11.5">
      <c r="A29" s="905"/>
      <c r="B29" s="906"/>
      <c r="C29" s="907"/>
      <c r="D29" s="908"/>
      <c r="E29" s="907"/>
      <c r="F29" s="909"/>
      <c r="G29" s="910"/>
      <c r="H29" s="910"/>
      <c r="I29" s="910"/>
      <c r="J29" s="910"/>
      <c r="K29" s="910"/>
      <c r="M29" s="59"/>
      <c r="N29" s="59"/>
      <c r="O29" s="36"/>
      <c r="P29" s="36"/>
      <c r="Q29" s="36"/>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row>
    <row r="30" spans="1:57">
      <c r="A30" s="705"/>
      <c r="B30" s="705"/>
      <c r="C30" s="705"/>
      <c r="D30" s="1619" t="str">
        <f>IF(D22="","",IF(D22&lt;&gt;(C23+1),"Episodes not consecutive",""))</f>
        <v/>
      </c>
      <c r="E30" s="1619" t="str">
        <f t="shared" ref="E30:K30" si="7">IF(E22="","",IF(E22&lt;&gt;(D23+1),"Episodes not consecutive",""))</f>
        <v/>
      </c>
      <c r="F30" s="1617" t="str">
        <f t="shared" si="7"/>
        <v/>
      </c>
      <c r="G30" s="1617" t="str">
        <f t="shared" si="7"/>
        <v/>
      </c>
      <c r="H30" s="1617" t="str">
        <f t="shared" si="7"/>
        <v/>
      </c>
      <c r="I30" s="1617" t="str">
        <f t="shared" si="7"/>
        <v/>
      </c>
      <c r="J30" s="1617" t="str">
        <f t="shared" si="7"/>
        <v/>
      </c>
      <c r="K30" s="1617" t="str">
        <f t="shared" si="7"/>
        <v/>
      </c>
    </row>
    <row r="31" spans="1:57">
      <c r="A31" s="705"/>
      <c r="B31" s="705"/>
      <c r="C31" s="705"/>
      <c r="D31" s="1620"/>
      <c r="E31" s="1621"/>
      <c r="F31" s="1618"/>
      <c r="G31" s="1618"/>
      <c r="H31" s="1618"/>
      <c r="I31" s="1618"/>
      <c r="J31" s="1618"/>
      <c r="K31" s="1618"/>
    </row>
    <row r="32" spans="1:57" s="46" customFormat="1">
      <c r="A32" s="668" t="s">
        <v>431</v>
      </c>
      <c r="B32" s="668"/>
      <c r="C32" s="709"/>
      <c r="D32" s="486">
        <f>SUM(C28:K28)</f>
        <v>0</v>
      </c>
      <c r="E32" s="709"/>
      <c r="F32" s="675"/>
      <c r="G32" s="675"/>
      <c r="H32" s="675"/>
      <c r="I32" s="675"/>
      <c r="J32" s="576"/>
      <c r="K32" s="576"/>
    </row>
    <row r="33" spans="1:11">
      <c r="A33" s="681"/>
      <c r="B33" s="681"/>
      <c r="C33" s="681"/>
      <c r="D33" s="559" t="str">
        <f>IF(D32&gt;=65,"You have met or exceeded the 65-commercial hour cap for Offset support, please contact the POCU before lodging the application","")</f>
        <v/>
      </c>
      <c r="E33" s="681"/>
      <c r="F33" s="712"/>
      <c r="G33" s="712"/>
      <c r="H33" s="712"/>
      <c r="I33" s="712"/>
      <c r="J33" s="712"/>
      <c r="K33" s="681"/>
    </row>
    <row r="34" spans="1:11">
      <c r="A34" s="681"/>
      <c r="B34" s="681"/>
      <c r="C34" s="681"/>
      <c r="D34" s="681"/>
      <c r="E34" s="681"/>
      <c r="F34" s="571"/>
      <c r="G34" s="571"/>
      <c r="H34" s="571"/>
      <c r="I34" s="571"/>
      <c r="J34" s="681"/>
      <c r="K34" s="681"/>
    </row>
    <row r="35" spans="1:11">
      <c r="A35" s="898" t="s">
        <v>432</v>
      </c>
      <c r="B35" s="911"/>
      <c r="C35" s="911"/>
      <c r="D35" s="911"/>
      <c r="E35" s="912"/>
      <c r="F35" s="681"/>
      <c r="G35" s="681"/>
      <c r="H35" s="681"/>
      <c r="I35" s="681"/>
      <c r="J35" s="681"/>
      <c r="K35" s="681"/>
    </row>
    <row r="36" spans="1:11">
      <c r="A36" s="487" t="s">
        <v>462</v>
      </c>
      <c r="B36" s="490"/>
      <c r="C36" s="489"/>
      <c r="D36" s="679" t="str">
        <f>CONCATENATE("Season"," ",D7)</f>
        <v xml:space="preserve">Season </v>
      </c>
      <c r="E36" s="680"/>
      <c r="F36" s="559" t="str">
        <f>IF(D36="",Please make sure you have selected a series number in Cell C10 on the QAPE spreadsheet,"")</f>
        <v/>
      </c>
      <c r="G36" s="681"/>
      <c r="H36" s="681"/>
      <c r="I36" s="681"/>
      <c r="J36" s="681"/>
      <c r="K36" s="681"/>
    </row>
    <row r="37" spans="1:11">
      <c r="A37" s="487"/>
      <c r="B37" s="490"/>
      <c r="C37" s="489"/>
      <c r="D37" s="682"/>
      <c r="E37" s="680"/>
      <c r="F37" s="681"/>
      <c r="G37" s="681"/>
      <c r="H37" s="681"/>
      <c r="I37" s="681"/>
      <c r="J37" s="681"/>
      <c r="K37" s="681"/>
    </row>
    <row r="38" spans="1:11" ht="13">
      <c r="A38" s="487" t="s">
        <v>450</v>
      </c>
      <c r="B38" s="488"/>
      <c r="C38" s="489"/>
      <c r="D38" s="553" t="e">
        <f>VLOOKUP('(b) (i) QAPE'!$C$8,Thresholds,2,FALSE)</f>
        <v>#N/A</v>
      </c>
      <c r="E38" s="683"/>
      <c r="F38" s="681"/>
      <c r="G38" s="681"/>
      <c r="H38" s="681"/>
      <c r="I38" s="681"/>
      <c r="J38" s="681"/>
      <c r="K38" s="681"/>
    </row>
    <row r="39" spans="1:11">
      <c r="A39" s="487" t="s">
        <v>463</v>
      </c>
      <c r="B39" s="490"/>
      <c r="C39" s="491"/>
      <c r="D39" s="553" t="e">
        <f>VLOOKUP('(b) (i) QAPE'!$C$8,Thresholds,3,FALSE)</f>
        <v>#N/A</v>
      </c>
      <c r="E39" s="683"/>
      <c r="F39" s="681"/>
      <c r="G39" s="681"/>
      <c r="H39" s="681"/>
      <c r="I39" s="684"/>
      <c r="J39" s="681"/>
      <c r="K39" s="681"/>
    </row>
    <row r="40" spans="1:11">
      <c r="A40" s="487"/>
      <c r="B40" s="490"/>
      <c r="C40" s="489"/>
      <c r="D40" s="554"/>
      <c r="E40" s="680"/>
      <c r="F40" s="681"/>
      <c r="G40" s="681"/>
      <c r="H40" s="681"/>
      <c r="I40" s="681"/>
      <c r="J40" s="681"/>
      <c r="K40" s="681"/>
    </row>
    <row r="41" spans="1:11">
      <c r="A41" s="492" t="s">
        <v>455</v>
      </c>
      <c r="B41" s="490"/>
      <c r="C41" s="489"/>
      <c r="D41" s="554" t="e">
        <f>HLOOKUP(D7,C$14:K$19, 2, FALSE)</f>
        <v>#N/A</v>
      </c>
      <c r="E41" s="680"/>
      <c r="F41" s="681"/>
      <c r="G41" s="681"/>
      <c r="H41" s="681"/>
      <c r="I41" s="681"/>
      <c r="J41" s="681"/>
      <c r="K41" s="681"/>
    </row>
    <row r="42" spans="1:11">
      <c r="A42" s="492" t="s">
        <v>461</v>
      </c>
      <c r="B42" s="490"/>
      <c r="C42" s="489"/>
      <c r="D42" s="554" t="e">
        <f>HLOOKUP(D7, C$14:K$19, 4, FALSE)</f>
        <v>#N/A</v>
      </c>
      <c r="E42" s="680"/>
      <c r="F42" s="681"/>
      <c r="G42" s="681"/>
      <c r="H42" s="681"/>
      <c r="I42" s="681"/>
      <c r="J42" s="681"/>
      <c r="K42" s="681"/>
    </row>
    <row r="43" spans="1:11">
      <c r="A43" s="487" t="e">
        <f>IF($D$41="","","Total minutes:")</f>
        <v>#N/A</v>
      </c>
      <c r="B43" s="490"/>
      <c r="C43" s="489"/>
      <c r="D43" s="554" t="e">
        <f>SUM(D41*D42)</f>
        <v>#N/A</v>
      </c>
      <c r="E43" s="680"/>
      <c r="F43" s="681"/>
      <c r="G43" s="681"/>
      <c r="H43" s="681"/>
      <c r="I43" s="681"/>
      <c r="J43" s="681"/>
      <c r="K43" s="681"/>
    </row>
    <row r="44" spans="1:11">
      <c r="A44" s="487" t="e">
        <f>IF($D$41="","","Total hours:")</f>
        <v>#N/A</v>
      </c>
      <c r="B44" s="490"/>
      <c r="C44" s="493"/>
      <c r="D44" s="555" t="e">
        <f>D43/60</f>
        <v>#N/A</v>
      </c>
      <c r="E44" s="680"/>
      <c r="F44" s="681"/>
      <c r="G44" s="681"/>
      <c r="H44" s="681"/>
      <c r="I44" s="681"/>
      <c r="J44" s="681"/>
      <c r="K44" s="681"/>
    </row>
    <row r="45" spans="1:11">
      <c r="A45" s="685"/>
      <c r="B45" s="576"/>
      <c r="C45" s="576"/>
      <c r="D45" s="576"/>
      <c r="E45" s="686"/>
      <c r="F45" s="681"/>
      <c r="G45" s="681"/>
      <c r="H45" s="681"/>
      <c r="I45" s="681"/>
      <c r="J45" s="681"/>
      <c r="K45" s="681"/>
    </row>
    <row r="46" spans="1:11">
      <c r="A46" s="487" t="s">
        <v>467</v>
      </c>
      <c r="B46" s="490"/>
      <c r="C46" s="489"/>
      <c r="D46" s="556">
        <f>'(b) (i) QAPE'!D170</f>
        <v>0</v>
      </c>
      <c r="E46" s="680"/>
      <c r="F46" s="681"/>
      <c r="G46" s="687"/>
      <c r="H46" s="681"/>
      <c r="I46" s="681"/>
      <c r="J46" s="681"/>
      <c r="K46" s="681"/>
    </row>
    <row r="47" spans="1:11">
      <c r="A47" s="487" t="e">
        <f>IF($D$39="NA","","Total QAPE / hour:")</f>
        <v>#N/A</v>
      </c>
      <c r="B47" s="490"/>
      <c r="C47" s="494"/>
      <c r="D47" s="556" t="e">
        <f>IF($D$39="NA","",IF($D$41="",'(b) (i) QAPE'!D170/($D$42/60),'(b) (i) QAPE'!D170/$D$44))</f>
        <v>#N/A</v>
      </c>
      <c r="E47" s="688"/>
      <c r="F47" s="681"/>
      <c r="G47" s="681"/>
      <c r="H47" s="681"/>
      <c r="I47" s="681"/>
      <c r="J47" s="681"/>
      <c r="K47" s="681"/>
    </row>
    <row r="48" spans="1:11">
      <c r="A48" s="487" t="s">
        <v>290</v>
      </c>
      <c r="B48" s="490"/>
      <c r="C48" s="489"/>
      <c r="D48" s="556">
        <f>'(b) (i) QAPE'!D128</f>
        <v>0</v>
      </c>
      <c r="E48" s="683"/>
      <c r="F48" s="681"/>
      <c r="G48" s="681"/>
      <c r="H48" s="681"/>
      <c r="I48" s="681"/>
      <c r="J48" s="681"/>
      <c r="K48" s="681"/>
    </row>
    <row r="49" spans="1:11">
      <c r="A49" s="487"/>
      <c r="B49" s="490"/>
      <c r="C49" s="489"/>
      <c r="D49" s="556"/>
      <c r="E49" s="683"/>
      <c r="F49" s="681"/>
      <c r="G49" s="681"/>
      <c r="H49" s="681"/>
      <c r="I49" s="681"/>
      <c r="J49" s="681"/>
      <c r="K49" s="681"/>
    </row>
    <row r="50" spans="1:11">
      <c r="A50" s="487" t="s">
        <v>351</v>
      </c>
      <c r="B50" s="495" t="s">
        <v>433</v>
      </c>
      <c r="C50" s="576"/>
      <c r="D50" s="554" t="e">
        <f>IF('(b) (i) QAPE'!D170&gt;D38,"Threshold met","INELIGIBLE")</f>
        <v>#N/A</v>
      </c>
      <c r="E50" s="683"/>
      <c r="F50" s="681"/>
      <c r="G50" s="681"/>
      <c r="H50" s="681"/>
      <c r="I50" s="681"/>
      <c r="J50" s="681"/>
      <c r="K50" s="681"/>
    </row>
    <row r="51" spans="1:11">
      <c r="A51" s="496"/>
      <c r="B51" s="497" t="s">
        <v>434</v>
      </c>
      <c r="C51" s="498"/>
      <c r="D51" s="557" t="e">
        <f>IF(D39="NA","",IF(D47&gt;D39,"Threshold met","INELIGIBLE"))</f>
        <v>#N/A</v>
      </c>
      <c r="E51" s="689"/>
      <c r="F51" s="681"/>
      <c r="G51" s="681"/>
      <c r="H51" s="681"/>
      <c r="I51" s="681"/>
      <c r="J51" s="681"/>
      <c r="K51" s="681"/>
    </row>
  </sheetData>
  <sheetProtection password="CF2B" sheet="1" objects="1" scenarios="1" selectLockedCells="1"/>
  <mergeCells count="8">
    <mergeCell ref="J30:J31"/>
    <mergeCell ref="K30:K31"/>
    <mergeCell ref="D30:D31"/>
    <mergeCell ref="E30:E31"/>
    <mergeCell ref="F30:F31"/>
    <mergeCell ref="G30:G31"/>
    <mergeCell ref="H30:H31"/>
    <mergeCell ref="I30:I31"/>
  </mergeCells>
  <conditionalFormatting sqref="C17:K17 C15:K15">
    <cfRule type="expression" dxfId="26" priority="27">
      <formula>C$13&lt;&gt;""</formula>
    </cfRule>
  </conditionalFormatting>
  <conditionalFormatting sqref="D25:K26 D28:K28">
    <cfRule type="expression" dxfId="25" priority="26">
      <formula>D$13&lt;&gt;""</formula>
    </cfRule>
  </conditionalFormatting>
  <conditionalFormatting sqref="C19:K19">
    <cfRule type="expression" dxfId="24" priority="25">
      <formula>C$13&lt;&gt;""</formula>
    </cfRule>
  </conditionalFormatting>
  <conditionalFormatting sqref="C19:K19">
    <cfRule type="expression" dxfId="23" priority="24">
      <formula>C$13&lt;&gt;""</formula>
    </cfRule>
  </conditionalFormatting>
  <conditionalFormatting sqref="D22">
    <cfRule type="expression" dxfId="22" priority="23">
      <formula>D$13&lt;&gt;""</formula>
    </cfRule>
  </conditionalFormatting>
  <conditionalFormatting sqref="D22:K23">
    <cfRule type="expression" dxfId="21" priority="22">
      <formula>D$13&lt;&gt;""</formula>
    </cfRule>
  </conditionalFormatting>
  <conditionalFormatting sqref="C22:C23">
    <cfRule type="expression" dxfId="20" priority="21">
      <formula>C$13&lt;&gt;""</formula>
    </cfRule>
  </conditionalFormatting>
  <conditionalFormatting sqref="C22:C23">
    <cfRule type="expression" dxfId="19" priority="20">
      <formula>C$13&lt;&gt;""</formula>
    </cfRule>
  </conditionalFormatting>
  <conditionalFormatting sqref="C22:C23">
    <cfRule type="expression" dxfId="18" priority="19">
      <formula>C$13&lt;&gt;""</formula>
    </cfRule>
  </conditionalFormatting>
  <conditionalFormatting sqref="C22:C23">
    <cfRule type="expression" dxfId="17" priority="18">
      <formula>C$13&lt;&gt;""</formula>
    </cfRule>
  </conditionalFormatting>
  <conditionalFormatting sqref="E22:K22">
    <cfRule type="expression" dxfId="16" priority="17">
      <formula>E$13&lt;&gt;""</formula>
    </cfRule>
  </conditionalFormatting>
  <conditionalFormatting sqref="E22:K22">
    <cfRule type="expression" dxfId="15" priority="16">
      <formula>E$13&lt;&gt;""</formula>
    </cfRule>
  </conditionalFormatting>
  <conditionalFormatting sqref="E22:K22">
    <cfRule type="expression" dxfId="14" priority="15">
      <formula>E$13&lt;&gt;""</formula>
    </cfRule>
  </conditionalFormatting>
  <conditionalFormatting sqref="C25:C26">
    <cfRule type="expression" dxfId="13" priority="14">
      <formula>C$13&lt;&gt;""</formula>
    </cfRule>
  </conditionalFormatting>
  <conditionalFormatting sqref="C26">
    <cfRule type="expression" dxfId="12" priority="13">
      <formula>C$13&lt;&gt;""</formula>
    </cfRule>
  </conditionalFormatting>
  <conditionalFormatting sqref="C28">
    <cfRule type="expression" dxfId="11" priority="12">
      <formula>C$13&lt;&gt;""</formula>
    </cfRule>
  </conditionalFormatting>
  <conditionalFormatting sqref="C15:G15">
    <cfRule type="expression" dxfId="10" priority="11">
      <formula>C$13&lt;&gt;""</formula>
    </cfRule>
  </conditionalFormatting>
  <conditionalFormatting sqref="C17:G17">
    <cfRule type="expression" dxfId="9" priority="10">
      <formula>C$13&lt;&gt;""</formula>
    </cfRule>
  </conditionalFormatting>
  <conditionalFormatting sqref="C19:K19">
    <cfRule type="expression" dxfId="8" priority="9">
      <formula>C$13&lt;&gt;""</formula>
    </cfRule>
  </conditionalFormatting>
  <conditionalFormatting sqref="C19:K19">
    <cfRule type="expression" dxfId="7" priority="8">
      <formula>C$13&lt;&gt;""</formula>
    </cfRule>
  </conditionalFormatting>
  <conditionalFormatting sqref="C11:F11">
    <cfRule type="expression" dxfId="6" priority="7">
      <formula>$C$11&lt;&gt;""</formula>
    </cfRule>
  </conditionalFormatting>
  <conditionalFormatting sqref="D13:K13">
    <cfRule type="expression" dxfId="5" priority="6">
      <formula>D$13&lt;&gt;""</formula>
    </cfRule>
  </conditionalFormatting>
  <conditionalFormatting sqref="C28">
    <cfRule type="expression" dxfId="4" priority="5">
      <formula>C$13&lt;&gt;""</formula>
    </cfRule>
  </conditionalFormatting>
  <conditionalFormatting sqref="E19:K19">
    <cfRule type="expression" dxfId="3" priority="4">
      <formula>E$13&lt;&gt;""</formula>
    </cfRule>
  </conditionalFormatting>
  <conditionalFormatting sqref="E19:K19">
    <cfRule type="expression" dxfId="2" priority="3">
      <formula>E$13&lt;&gt;""</formula>
    </cfRule>
  </conditionalFormatting>
  <conditionalFormatting sqref="C15:K15">
    <cfRule type="expression" dxfId="1" priority="2">
      <formula>C$13&lt;&gt;""</formula>
    </cfRule>
  </conditionalFormatting>
  <conditionalFormatting sqref="D15:K15">
    <cfRule type="expression" dxfId="0" priority="1">
      <formula>D$13&lt;&gt;""</formula>
    </cfRule>
  </conditionalFormatting>
  <dataValidations count="1">
    <dataValidation type="list" allowBlank="1" showInputMessage="1" showErrorMessage="1" sqref="D9">
      <formula1>YN</formula1>
    </dataValidation>
  </dataValidations>
  <pageMargins left="0.41" right="0.3" top="0.55000000000000004" bottom="0.46" header="0.31496062992125984" footer="0.31496062992125984"/>
  <pageSetup paperSize="9" scale="8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39997558519241921"/>
  </sheetPr>
  <dimension ref="A1:U174"/>
  <sheetViews>
    <sheetView zoomScale="95" zoomScaleNormal="95" workbookViewId="0">
      <selection activeCell="E116" sqref="E116"/>
    </sheetView>
  </sheetViews>
  <sheetFormatPr defaultColWidth="8.81640625" defaultRowHeight="12.5"/>
  <cols>
    <col min="1" max="1" width="10.7265625" customWidth="1"/>
    <col min="2" max="2" width="26.26953125" customWidth="1"/>
    <col min="3" max="3" width="17" customWidth="1"/>
    <col min="4" max="4" width="18.26953125" customWidth="1"/>
    <col min="5" max="5" width="23" customWidth="1"/>
    <col min="6" max="6" width="19.26953125" customWidth="1"/>
    <col min="7" max="7" width="18.1796875" customWidth="1"/>
    <col min="8" max="8" width="1.81640625" style="55" customWidth="1"/>
    <col min="9" max="9" width="22" customWidth="1"/>
    <col min="10" max="10" width="17.81640625" customWidth="1"/>
    <col min="11" max="11" width="18.81640625" customWidth="1"/>
  </cols>
  <sheetData>
    <row r="1" spans="1:21">
      <c r="A1" s="1304"/>
      <c r="B1" s="1305"/>
      <c r="C1" s="1306"/>
      <c r="D1" s="1307"/>
      <c r="E1" s="1307"/>
      <c r="F1" s="1307"/>
      <c r="G1" s="1308"/>
      <c r="H1" s="1308"/>
      <c r="I1" s="1307"/>
      <c r="J1" s="1309"/>
      <c r="K1" s="681"/>
    </row>
    <row r="2" spans="1:21" ht="15.5">
      <c r="A2" s="1310" t="s">
        <v>332</v>
      </c>
      <c r="B2" s="1311"/>
      <c r="C2" s="1312"/>
      <c r="D2" s="1313"/>
      <c r="E2" s="1313"/>
      <c r="F2" s="1313"/>
      <c r="G2" s="1314"/>
      <c r="H2" s="1314"/>
      <c r="I2" s="1313"/>
      <c r="J2" s="1315"/>
      <c r="K2" s="681"/>
    </row>
    <row r="3" spans="1:21" ht="15.5">
      <c r="A3" s="1316"/>
      <c r="B3" s="1317"/>
      <c r="C3" s="1318"/>
      <c r="D3" s="1319"/>
      <c r="E3" s="1319"/>
      <c r="F3" s="1319"/>
      <c r="G3" s="1320"/>
      <c r="H3" s="1320"/>
      <c r="I3" s="1319"/>
      <c r="J3" s="1321"/>
      <c r="K3" s="681"/>
    </row>
    <row r="4" spans="1:21" ht="15.5">
      <c r="A4" s="1322"/>
      <c r="B4" s="1323"/>
      <c r="C4" s="1324"/>
      <c r="D4" s="1325"/>
      <c r="E4" s="1325"/>
      <c r="F4" s="1325"/>
      <c r="G4" s="1326"/>
      <c r="H4" s="1326"/>
      <c r="I4" s="1325"/>
      <c r="J4" s="1325"/>
      <c r="K4" s="681"/>
    </row>
    <row r="5" spans="1:21" s="435" customFormat="1" ht="20">
      <c r="A5" s="1327" t="s">
        <v>310</v>
      </c>
      <c r="B5" s="1328"/>
      <c r="C5" s="1328"/>
      <c r="D5" s="1328"/>
      <c r="E5" s="1328"/>
      <c r="F5" s="1328"/>
      <c r="G5" s="1328"/>
      <c r="H5" s="1328"/>
      <c r="I5" s="1328"/>
      <c r="J5" s="1328"/>
      <c r="K5" s="1329"/>
    </row>
    <row r="6" spans="1:21" s="49" customFormat="1">
      <c r="A6" s="1325"/>
      <c r="B6" s="1325"/>
      <c r="C6" s="1325"/>
      <c r="D6" s="1325"/>
      <c r="E6" s="1325"/>
      <c r="F6" s="1325"/>
      <c r="G6" s="1325"/>
      <c r="H6" s="1325"/>
      <c r="I6" s="1325"/>
      <c r="J6" s="1325"/>
      <c r="K6" s="705"/>
    </row>
    <row r="7" spans="1:21" s="269" customFormat="1" ht="15.75" customHeight="1">
      <c r="A7" s="1330" t="s">
        <v>338</v>
      </c>
      <c r="B7" s="1331"/>
      <c r="C7" s="1332"/>
      <c r="D7" s="1332"/>
      <c r="E7" s="1332"/>
      <c r="F7" s="1332"/>
      <c r="G7" s="1332"/>
      <c r="H7" s="1332"/>
      <c r="I7" s="1332"/>
      <c r="J7" s="1333"/>
      <c r="K7" s="1334"/>
      <c r="L7" s="270"/>
      <c r="M7" s="270"/>
      <c r="N7" s="270"/>
      <c r="O7" s="270"/>
      <c r="P7" s="270"/>
      <c r="Q7" s="270"/>
      <c r="R7" s="270"/>
      <c r="S7" s="270"/>
      <c r="T7" s="270"/>
      <c r="U7" s="270"/>
    </row>
    <row r="8" spans="1:21" s="269" customFormat="1" ht="14">
      <c r="A8" s="1335"/>
      <c r="B8" s="1335"/>
      <c r="C8" s="1335"/>
      <c r="D8" s="1335"/>
      <c r="E8" s="1335"/>
      <c r="F8" s="1335"/>
      <c r="G8" s="1335"/>
      <c r="H8" s="1336"/>
      <c r="I8" s="1335"/>
      <c r="J8" s="1335"/>
      <c r="K8" s="1335"/>
    </row>
    <row r="9" spans="1:21" s="269" customFormat="1" ht="14">
      <c r="A9" s="1337"/>
      <c r="B9" s="1338"/>
      <c r="C9" s="1338"/>
      <c r="D9" s="1338"/>
      <c r="E9" s="1338"/>
      <c r="F9" s="1338"/>
      <c r="G9" s="1338"/>
      <c r="H9" s="1339"/>
      <c r="I9" s="1338"/>
      <c r="J9" s="1340"/>
      <c r="K9" s="1335"/>
    </row>
    <row r="10" spans="1:21" s="269" customFormat="1" ht="14">
      <c r="A10" s="1633" t="s">
        <v>301</v>
      </c>
      <c r="B10" s="1634"/>
      <c r="C10" s="1634"/>
      <c r="D10" s="1634"/>
      <c r="E10" s="1634"/>
      <c r="F10" s="1634"/>
      <c r="G10" s="1634"/>
      <c r="H10" s="1634"/>
      <c r="I10" s="1634"/>
      <c r="J10" s="1635"/>
      <c r="K10" s="1335"/>
    </row>
    <row r="11" spans="1:21" s="269" customFormat="1" ht="14">
      <c r="A11" s="1636"/>
      <c r="B11" s="1634"/>
      <c r="C11" s="1634"/>
      <c r="D11" s="1634"/>
      <c r="E11" s="1634"/>
      <c r="F11" s="1634"/>
      <c r="G11" s="1634"/>
      <c r="H11" s="1634"/>
      <c r="I11" s="1634"/>
      <c r="J11" s="1635"/>
      <c r="K11" s="1335"/>
    </row>
    <row r="12" spans="1:21" s="269" customFormat="1" ht="14">
      <c r="A12" s="1341"/>
      <c r="B12" s="1342"/>
      <c r="C12" s="1342"/>
      <c r="D12" s="1342"/>
      <c r="E12" s="1342"/>
      <c r="F12" s="1342"/>
      <c r="G12" s="1342"/>
      <c r="H12" s="1336"/>
      <c r="I12" s="1342"/>
      <c r="J12" s="1343"/>
      <c r="K12" s="1335"/>
    </row>
    <row r="13" spans="1:21" s="269" customFormat="1" ht="14">
      <c r="A13" s="1637" t="s">
        <v>364</v>
      </c>
      <c r="B13" s="1634"/>
      <c r="C13" s="1634"/>
      <c r="D13" s="1634"/>
      <c r="E13" s="1634"/>
      <c r="F13" s="1634"/>
      <c r="G13" s="1634"/>
      <c r="H13" s="1634"/>
      <c r="I13" s="1634"/>
      <c r="J13" s="1635"/>
      <c r="K13" s="1335"/>
    </row>
    <row r="14" spans="1:21" s="269" customFormat="1" ht="14">
      <c r="A14" s="1636"/>
      <c r="B14" s="1634"/>
      <c r="C14" s="1634"/>
      <c r="D14" s="1634"/>
      <c r="E14" s="1634"/>
      <c r="F14" s="1634"/>
      <c r="G14" s="1634"/>
      <c r="H14" s="1634"/>
      <c r="I14" s="1634"/>
      <c r="J14" s="1635"/>
      <c r="K14" s="1335"/>
    </row>
    <row r="15" spans="1:21" s="269" customFormat="1" ht="14">
      <c r="A15" s="1636"/>
      <c r="B15" s="1634"/>
      <c r="C15" s="1634"/>
      <c r="D15" s="1634"/>
      <c r="E15" s="1634"/>
      <c r="F15" s="1634"/>
      <c r="G15" s="1634"/>
      <c r="H15" s="1634"/>
      <c r="I15" s="1634"/>
      <c r="J15" s="1635"/>
      <c r="K15" s="1335"/>
    </row>
    <row r="16" spans="1:21" s="269" customFormat="1" ht="14">
      <c r="A16" s="1341"/>
      <c r="B16" s="1342"/>
      <c r="C16" s="1342"/>
      <c r="D16" s="1342"/>
      <c r="E16" s="1342"/>
      <c r="F16" s="1342"/>
      <c r="G16" s="1342"/>
      <c r="H16" s="1336"/>
      <c r="I16" s="1342"/>
      <c r="J16" s="1343"/>
      <c r="K16" s="1335"/>
    </row>
    <row r="17" spans="1:21" s="269" customFormat="1" ht="15.75" customHeight="1">
      <c r="A17" s="1644" t="s">
        <v>379</v>
      </c>
      <c r="B17" s="1634"/>
      <c r="C17" s="1634"/>
      <c r="D17" s="1634"/>
      <c r="E17" s="1634"/>
      <c r="F17" s="1634"/>
      <c r="G17" s="1634"/>
      <c r="H17" s="1634"/>
      <c r="I17" s="1634"/>
      <c r="J17" s="1635"/>
      <c r="K17" s="1334"/>
      <c r="L17" s="270"/>
      <c r="M17" s="270"/>
      <c r="N17" s="270"/>
      <c r="O17" s="270"/>
      <c r="P17" s="270"/>
      <c r="Q17" s="270"/>
      <c r="R17" s="270"/>
      <c r="S17" s="270"/>
      <c r="T17" s="270"/>
      <c r="U17" s="270"/>
    </row>
    <row r="18" spans="1:21" s="269" customFormat="1" ht="15.75" customHeight="1">
      <c r="A18" s="1636"/>
      <c r="B18" s="1634"/>
      <c r="C18" s="1634"/>
      <c r="D18" s="1634"/>
      <c r="E18" s="1634"/>
      <c r="F18" s="1634"/>
      <c r="G18" s="1634"/>
      <c r="H18" s="1634"/>
      <c r="I18" s="1634"/>
      <c r="J18" s="1635"/>
      <c r="K18" s="1334"/>
      <c r="L18" s="270"/>
      <c r="M18" s="270"/>
      <c r="N18" s="270"/>
      <c r="O18" s="270"/>
      <c r="P18" s="270"/>
      <c r="Q18" s="270"/>
      <c r="R18" s="270"/>
      <c r="S18" s="270"/>
      <c r="T18" s="270"/>
      <c r="U18" s="270"/>
    </row>
    <row r="19" spans="1:21" s="269" customFormat="1" ht="15.75" customHeight="1">
      <c r="A19" s="1344"/>
      <c r="B19" s="1345"/>
      <c r="C19" s="1345"/>
      <c r="D19" s="1345"/>
      <c r="E19" s="1345"/>
      <c r="F19" s="1345"/>
      <c r="G19" s="1345"/>
      <c r="H19" s="1345"/>
      <c r="I19" s="1345"/>
      <c r="J19" s="1346"/>
      <c r="K19" s="1334"/>
      <c r="L19" s="270"/>
      <c r="M19" s="270"/>
      <c r="N19" s="270"/>
      <c r="O19" s="270"/>
      <c r="P19" s="270"/>
      <c r="Q19" s="270"/>
      <c r="R19" s="270"/>
      <c r="S19" s="270"/>
      <c r="T19" s="270"/>
      <c r="U19" s="270"/>
    </row>
    <row r="20" spans="1:21" s="269" customFormat="1" ht="15.75" customHeight="1">
      <c r="A20" s="1347"/>
      <c r="B20" s="1347"/>
      <c r="C20" s="1347"/>
      <c r="D20" s="1347"/>
      <c r="E20" s="1347"/>
      <c r="F20" s="1347"/>
      <c r="G20" s="1347"/>
      <c r="H20" s="1347"/>
      <c r="I20" s="1347"/>
      <c r="J20" s="1347"/>
      <c r="K20" s="1334"/>
      <c r="L20" s="270"/>
      <c r="M20" s="270"/>
      <c r="N20" s="270"/>
      <c r="O20" s="270"/>
      <c r="P20" s="270"/>
      <c r="Q20" s="270"/>
      <c r="R20" s="270"/>
      <c r="S20" s="270"/>
      <c r="T20" s="270"/>
      <c r="U20" s="270"/>
    </row>
    <row r="21" spans="1:21" s="269" customFormat="1" ht="15.75" customHeight="1">
      <c r="A21" s="1348" t="s">
        <v>114</v>
      </c>
      <c r="B21" s="1349"/>
      <c r="C21" s="1335"/>
      <c r="D21" s="1335"/>
      <c r="E21" s="1335"/>
      <c r="F21" s="1335"/>
      <c r="G21" s="1335"/>
      <c r="H21" s="1336"/>
      <c r="I21" s="1350"/>
      <c r="J21" s="1351"/>
      <c r="K21" s="1334"/>
      <c r="L21" s="270"/>
      <c r="M21" s="270"/>
      <c r="N21" s="270"/>
      <c r="O21" s="270"/>
      <c r="P21" s="270"/>
      <c r="Q21" s="270"/>
      <c r="R21" s="270"/>
      <c r="S21" s="270"/>
      <c r="T21" s="270"/>
      <c r="U21" s="270"/>
    </row>
    <row r="22" spans="1:21" s="269" customFormat="1" ht="15.75" customHeight="1">
      <c r="A22" s="1352"/>
      <c r="B22" s="1349"/>
      <c r="C22" s="1335"/>
      <c r="D22" s="1335"/>
      <c r="E22" s="1335"/>
      <c r="F22" s="1335"/>
      <c r="G22" s="1335"/>
      <c r="H22" s="1336"/>
      <c r="I22" s="1350"/>
      <c r="J22" s="1351"/>
      <c r="K22" s="1334"/>
      <c r="L22" s="270"/>
      <c r="M22" s="270"/>
      <c r="N22" s="270"/>
      <c r="O22" s="270"/>
      <c r="P22" s="270"/>
      <c r="Q22" s="270"/>
      <c r="R22" s="270"/>
      <c r="S22" s="270"/>
      <c r="T22" s="270"/>
      <c r="U22" s="270"/>
    </row>
    <row r="23" spans="1:21" s="270" customFormat="1" ht="15.75" customHeight="1">
      <c r="A23" s="1353" t="s">
        <v>121</v>
      </c>
      <c r="B23" s="1354"/>
      <c r="C23" s="1342"/>
      <c r="D23" s="1342"/>
      <c r="E23" s="1342"/>
      <c r="F23" s="1342"/>
      <c r="G23" s="1342"/>
      <c r="H23" s="1336"/>
      <c r="I23" s="1342"/>
      <c r="J23" s="1342"/>
      <c r="K23" s="1342"/>
    </row>
    <row r="24" spans="1:21" s="270" customFormat="1" ht="15.75" customHeight="1">
      <c r="A24" s="1645" t="s">
        <v>302</v>
      </c>
      <c r="B24" s="1646"/>
      <c r="C24" s="1646"/>
      <c r="D24" s="1646"/>
      <c r="E24" s="1646"/>
      <c r="F24" s="1646"/>
      <c r="G24" s="1646"/>
      <c r="H24" s="1646"/>
      <c r="I24" s="1646"/>
      <c r="J24" s="1646"/>
      <c r="K24" s="1342"/>
    </row>
    <row r="25" spans="1:21" s="270" customFormat="1" ht="15.75" customHeight="1">
      <c r="A25" s="1646"/>
      <c r="B25" s="1646"/>
      <c r="C25" s="1646"/>
      <c r="D25" s="1646"/>
      <c r="E25" s="1646"/>
      <c r="F25" s="1646"/>
      <c r="G25" s="1646"/>
      <c r="H25" s="1646"/>
      <c r="I25" s="1646"/>
      <c r="J25" s="1646"/>
      <c r="K25" s="1342"/>
    </row>
    <row r="26" spans="1:21" s="270" customFormat="1" ht="15.75" customHeight="1">
      <c r="A26" s="1347"/>
      <c r="B26" s="1347"/>
      <c r="C26" s="1347"/>
      <c r="D26" s="1347"/>
      <c r="E26" s="1347"/>
      <c r="F26" s="1347"/>
      <c r="G26" s="1347"/>
      <c r="H26" s="1347"/>
      <c r="I26" s="1347"/>
      <c r="J26" s="1347"/>
      <c r="K26" s="1342"/>
    </row>
    <row r="27" spans="1:21" s="270" customFormat="1" ht="15.75" customHeight="1">
      <c r="A27" s="1353" t="s">
        <v>122</v>
      </c>
      <c r="B27" s="1342"/>
      <c r="C27" s="1334"/>
      <c r="D27" s="1355"/>
      <c r="E27" s="1334"/>
      <c r="F27" s="1334"/>
      <c r="G27" s="1342"/>
      <c r="H27" s="1336"/>
      <c r="I27" s="1334"/>
      <c r="J27" s="1355"/>
      <c r="K27" s="1334"/>
    </row>
    <row r="28" spans="1:21" s="270" customFormat="1" ht="15.75" customHeight="1">
      <c r="A28" s="1645" t="s">
        <v>281</v>
      </c>
      <c r="B28" s="1646"/>
      <c r="C28" s="1646"/>
      <c r="D28" s="1646"/>
      <c r="E28" s="1646"/>
      <c r="F28" s="1646"/>
      <c r="G28" s="1646"/>
      <c r="H28" s="1646"/>
      <c r="I28" s="1646"/>
      <c r="J28" s="1646"/>
      <c r="K28" s="1334"/>
    </row>
    <row r="29" spans="1:21" s="270" customFormat="1" ht="15.75" customHeight="1">
      <c r="A29" s="1646"/>
      <c r="B29" s="1646"/>
      <c r="C29" s="1646"/>
      <c r="D29" s="1646"/>
      <c r="E29" s="1646"/>
      <c r="F29" s="1646"/>
      <c r="G29" s="1646"/>
      <c r="H29" s="1646"/>
      <c r="I29" s="1646"/>
      <c r="J29" s="1646"/>
      <c r="K29" s="1334"/>
    </row>
    <row r="30" spans="1:21" s="270" customFormat="1" ht="15.75" customHeight="1">
      <c r="A30" s="1336"/>
      <c r="B30" s="1342"/>
      <c r="C30" s="1334"/>
      <c r="D30" s="1355"/>
      <c r="E30" s="1334"/>
      <c r="F30" s="1334"/>
      <c r="G30" s="1342"/>
      <c r="H30" s="1336"/>
      <c r="I30" s="1334"/>
      <c r="J30" s="1355"/>
      <c r="K30" s="1334"/>
    </row>
    <row r="31" spans="1:21" s="269" customFormat="1" ht="15.75" customHeight="1">
      <c r="A31" s="1647" t="s">
        <v>305</v>
      </c>
      <c r="B31" s="1646"/>
      <c r="C31" s="1646"/>
      <c r="D31" s="1646"/>
      <c r="E31" s="1646"/>
      <c r="F31" s="1646"/>
      <c r="G31" s="1646"/>
      <c r="H31" s="1646"/>
      <c r="I31" s="1646"/>
      <c r="J31" s="1646"/>
      <c r="K31" s="1356"/>
      <c r="L31" s="270"/>
      <c r="M31" s="270"/>
      <c r="N31" s="270"/>
      <c r="O31" s="270"/>
      <c r="P31" s="270"/>
      <c r="Q31" s="270"/>
      <c r="R31" s="270"/>
      <c r="S31" s="270"/>
      <c r="T31" s="270"/>
      <c r="U31" s="270"/>
    </row>
    <row r="32" spans="1:21" s="269" customFormat="1" ht="15.75" customHeight="1">
      <c r="A32" s="1646"/>
      <c r="B32" s="1646"/>
      <c r="C32" s="1646"/>
      <c r="D32" s="1646"/>
      <c r="E32" s="1646"/>
      <c r="F32" s="1646"/>
      <c r="G32" s="1646"/>
      <c r="H32" s="1646"/>
      <c r="I32" s="1646"/>
      <c r="J32" s="1646"/>
      <c r="K32" s="1356"/>
      <c r="L32" s="270"/>
      <c r="M32" s="270"/>
      <c r="N32" s="270"/>
      <c r="O32" s="270"/>
      <c r="P32" s="270"/>
      <c r="Q32" s="270"/>
      <c r="R32" s="270"/>
      <c r="S32" s="270"/>
      <c r="T32" s="270"/>
      <c r="U32" s="270"/>
    </row>
    <row r="33" spans="1:21" s="269" customFormat="1" ht="15.75" customHeight="1">
      <c r="A33" s="1352"/>
      <c r="B33" s="1349"/>
      <c r="C33" s="1335"/>
      <c r="D33" s="1335"/>
      <c r="E33" s="1335"/>
      <c r="F33" s="1335"/>
      <c r="G33" s="1335"/>
      <c r="H33" s="1336"/>
      <c r="I33" s="1357"/>
      <c r="J33" s="1351"/>
      <c r="K33" s="1356"/>
      <c r="L33" s="270"/>
      <c r="M33" s="270"/>
      <c r="N33" s="270"/>
      <c r="O33" s="270"/>
      <c r="P33" s="270"/>
      <c r="Q33" s="270"/>
      <c r="R33" s="270"/>
      <c r="S33" s="270"/>
      <c r="T33" s="270"/>
      <c r="U33" s="270"/>
    </row>
    <row r="34" spans="1:21" s="272" customFormat="1" ht="15.75" customHeight="1">
      <c r="A34" s="1647" t="s">
        <v>339</v>
      </c>
      <c r="B34" s="1647"/>
      <c r="C34" s="1647"/>
      <c r="D34" s="1647"/>
      <c r="E34" s="1647"/>
      <c r="F34" s="1647"/>
      <c r="G34" s="1647"/>
      <c r="H34" s="1647"/>
      <c r="I34" s="1647"/>
      <c r="J34" s="1647"/>
      <c r="K34" s="1358"/>
      <c r="L34" s="271"/>
      <c r="M34" s="271"/>
      <c r="N34" s="271"/>
      <c r="O34" s="271"/>
      <c r="P34" s="271"/>
      <c r="Q34" s="271"/>
      <c r="R34" s="271"/>
      <c r="S34" s="271"/>
      <c r="T34" s="271"/>
      <c r="U34" s="271"/>
    </row>
    <row r="35" spans="1:21" s="272" customFormat="1" ht="15.75" customHeight="1">
      <c r="A35" s="1647"/>
      <c r="B35" s="1647"/>
      <c r="C35" s="1647"/>
      <c r="D35" s="1647"/>
      <c r="E35" s="1647"/>
      <c r="F35" s="1647"/>
      <c r="G35" s="1647"/>
      <c r="H35" s="1647"/>
      <c r="I35" s="1647"/>
      <c r="J35" s="1647"/>
      <c r="K35" s="1358"/>
      <c r="L35" s="271"/>
      <c r="M35" s="271"/>
      <c r="N35" s="271"/>
      <c r="O35" s="271"/>
      <c r="P35" s="271"/>
      <c r="Q35" s="271"/>
      <c r="R35" s="271"/>
      <c r="S35" s="271"/>
      <c r="T35" s="271"/>
      <c r="U35" s="271"/>
    </row>
    <row r="36" spans="1:21" s="63" customFormat="1" ht="24.75" customHeight="1">
      <c r="A36" s="1359"/>
      <c r="B36" s="1360"/>
      <c r="C36" s="868"/>
      <c r="D36" s="868"/>
      <c r="E36" s="868"/>
      <c r="F36" s="868"/>
      <c r="G36" s="868"/>
      <c r="H36" s="1256"/>
      <c r="I36" s="1361"/>
      <c r="J36" s="1362"/>
      <c r="K36" s="1363"/>
      <c r="L36" s="67"/>
      <c r="M36" s="67"/>
      <c r="N36" s="67"/>
      <c r="O36" s="67"/>
      <c r="P36" s="67"/>
      <c r="Q36" s="67"/>
      <c r="R36" s="67"/>
      <c r="S36" s="67"/>
      <c r="T36" s="67"/>
      <c r="U36" s="67"/>
    </row>
    <row r="37" spans="1:21" s="63" customFormat="1" ht="15.75" customHeight="1">
      <c r="A37" s="1364"/>
      <c r="B37" s="1365"/>
      <c r="C37" s="1366"/>
      <c r="D37" s="1366"/>
      <c r="E37" s="1366"/>
      <c r="F37" s="1366"/>
      <c r="G37" s="1366"/>
      <c r="H37" s="1366"/>
      <c r="I37" s="1367"/>
      <c r="J37" s="1368"/>
      <c r="K37" s="1363"/>
      <c r="L37" s="67"/>
      <c r="M37" s="67"/>
      <c r="N37" s="67"/>
      <c r="O37" s="67"/>
      <c r="P37" s="67"/>
      <c r="Q37" s="67"/>
      <c r="R37" s="67"/>
      <c r="S37" s="67"/>
      <c r="T37" s="67"/>
      <c r="U37" s="67"/>
    </row>
    <row r="38" spans="1:21" ht="13">
      <c r="A38" s="1369" t="s">
        <v>78</v>
      </c>
      <c r="B38" s="1370"/>
      <c r="C38" s="1370"/>
      <c r="D38" s="1370"/>
      <c r="E38" s="1370"/>
      <c r="F38" s="1370"/>
      <c r="G38" s="1370"/>
      <c r="H38" s="1370"/>
      <c r="I38" s="1371"/>
      <c r="J38" s="1372"/>
      <c r="K38" s="681"/>
    </row>
    <row r="39" spans="1:21" ht="13">
      <c r="A39" s="1373" t="s">
        <v>343</v>
      </c>
      <c r="B39" s="1370"/>
      <c r="C39" s="1370"/>
      <c r="D39" s="1370"/>
      <c r="E39" s="1370"/>
      <c r="F39" s="1370"/>
      <c r="G39" s="1370"/>
      <c r="H39" s="1370"/>
      <c r="I39" s="1371"/>
      <c r="J39" s="1372"/>
      <c r="K39" s="681"/>
    </row>
    <row r="40" spans="1:21" ht="13">
      <c r="A40" s="1374"/>
      <c r="B40" s="1375"/>
      <c r="C40" s="1375"/>
      <c r="D40" s="1375"/>
      <c r="E40" s="1375"/>
      <c r="F40" s="1375"/>
      <c r="G40" s="1375"/>
      <c r="H40" s="1375"/>
      <c r="I40" s="1376"/>
      <c r="J40" s="1377"/>
      <c r="K40" s="681"/>
    </row>
    <row r="41" spans="1:21" s="49" customFormat="1" ht="13">
      <c r="A41" s="1378"/>
      <c r="B41" s="1378"/>
      <c r="C41" s="1378"/>
      <c r="D41" s="1378"/>
      <c r="E41" s="1378"/>
      <c r="F41" s="1378"/>
      <c r="G41" s="1378"/>
      <c r="H41" s="1378"/>
      <c r="I41" s="1325"/>
      <c r="J41" s="705"/>
      <c r="K41" s="705"/>
    </row>
    <row r="42" spans="1:21">
      <c r="A42" s="1638" t="s">
        <v>272</v>
      </c>
      <c r="B42" s="1639"/>
      <c r="C42" s="1640"/>
      <c r="D42" s="681"/>
      <c r="E42" s="681"/>
      <c r="F42" s="1638" t="s">
        <v>273</v>
      </c>
      <c r="G42" s="1648"/>
      <c r="H42" s="1648"/>
      <c r="I42" s="1649"/>
      <c r="J42" s="681"/>
      <c r="K42" s="681"/>
    </row>
    <row r="43" spans="1:21">
      <c r="A43" s="1641"/>
      <c r="B43" s="1642"/>
      <c r="C43" s="1643"/>
      <c r="D43" s="681"/>
      <c r="E43" s="681"/>
      <c r="F43" s="1650"/>
      <c r="G43" s="1651"/>
      <c r="H43" s="1651"/>
      <c r="I43" s="1652"/>
      <c r="J43" s="681"/>
      <c r="K43" s="681"/>
    </row>
    <row r="44" spans="1:21" ht="13">
      <c r="A44" s="685"/>
      <c r="B44" s="576"/>
      <c r="C44" s="1379"/>
      <c r="D44" s="576"/>
      <c r="E44" s="681"/>
      <c r="F44" s="1380"/>
      <c r="G44" s="576"/>
      <c r="H44" s="576"/>
      <c r="I44" s="1381"/>
      <c r="J44" s="1378"/>
      <c r="K44" s="681"/>
    </row>
    <row r="45" spans="1:21" ht="13">
      <c r="A45" s="1380" t="s">
        <v>315</v>
      </c>
      <c r="B45" s="576"/>
      <c r="C45" s="1382">
        <v>42075</v>
      </c>
      <c r="D45" s="576"/>
      <c r="E45" s="681"/>
      <c r="F45" s="1380" t="s">
        <v>118</v>
      </c>
      <c r="G45" s="576"/>
      <c r="H45" s="709"/>
      <c r="I45" s="1383">
        <v>42011</v>
      </c>
      <c r="J45" s="1378"/>
      <c r="K45" s="681"/>
    </row>
    <row r="46" spans="1:21" ht="13">
      <c r="A46" s="1380" t="s">
        <v>197</v>
      </c>
      <c r="B46" s="576"/>
      <c r="C46" s="1384"/>
      <c r="D46" s="1385" t="s">
        <v>197</v>
      </c>
      <c r="E46" s="681"/>
      <c r="F46" s="1380" t="s">
        <v>119</v>
      </c>
      <c r="G46" s="576"/>
      <c r="H46" s="709"/>
      <c r="I46" s="1383">
        <v>42236</v>
      </c>
      <c r="J46" s="681"/>
      <c r="K46" s="681"/>
    </row>
    <row r="47" spans="1:21" ht="13">
      <c r="A47" s="1386" t="s">
        <v>270</v>
      </c>
      <c r="B47" s="1387"/>
      <c r="C47" s="1388" t="s">
        <v>271</v>
      </c>
      <c r="D47" s="576"/>
      <c r="E47" s="681"/>
      <c r="F47" s="1389" t="s">
        <v>270</v>
      </c>
      <c r="G47" s="1390" t="s">
        <v>271</v>
      </c>
      <c r="H47" s="576"/>
      <c r="I47" s="683"/>
      <c r="J47" s="681"/>
      <c r="K47" s="681"/>
    </row>
    <row r="48" spans="1:21" ht="13">
      <c r="A48" s="854" t="s">
        <v>120</v>
      </c>
      <c r="B48" s="576"/>
      <c r="C48" s="1391" t="s">
        <v>197</v>
      </c>
      <c r="D48" s="576"/>
      <c r="E48" s="681"/>
      <c r="F48" s="854" t="s">
        <v>120</v>
      </c>
      <c r="G48" s="1392" t="s">
        <v>197</v>
      </c>
      <c r="H48" s="576"/>
      <c r="I48" s="683"/>
      <c r="J48" s="681"/>
      <c r="K48" s="681"/>
    </row>
    <row r="49" spans="1:11">
      <c r="A49" s="1393">
        <v>42075</v>
      </c>
      <c r="B49" s="576"/>
      <c r="C49" s="1394">
        <v>0.93240000000000001</v>
      </c>
      <c r="D49" s="576"/>
      <c r="E49" s="681"/>
      <c r="F49" s="1393">
        <v>42011</v>
      </c>
      <c r="G49" s="1395">
        <v>0.87109999999999999</v>
      </c>
      <c r="H49" s="576"/>
      <c r="I49" s="1396" t="s">
        <v>249</v>
      </c>
      <c r="J49" s="681"/>
      <c r="K49" s="681"/>
    </row>
    <row r="50" spans="1:11">
      <c r="A50" s="1397" t="s">
        <v>197</v>
      </c>
      <c r="B50" s="576" t="s">
        <v>197</v>
      </c>
      <c r="C50" s="1379"/>
      <c r="D50" s="576"/>
      <c r="E50" s="681"/>
      <c r="F50" s="1393">
        <v>42042</v>
      </c>
      <c r="G50" s="1395">
        <v>0.89410000000000001</v>
      </c>
      <c r="H50" s="576"/>
      <c r="I50" s="1396"/>
      <c r="J50" s="681"/>
      <c r="K50" s="681"/>
    </row>
    <row r="51" spans="1:11">
      <c r="A51" s="1397" t="s">
        <v>197</v>
      </c>
      <c r="B51" s="576" t="s">
        <v>197</v>
      </c>
      <c r="C51" s="1379"/>
      <c r="D51" s="576"/>
      <c r="E51" s="681"/>
      <c r="F51" s="1393">
        <v>42070</v>
      </c>
      <c r="G51" s="1395">
        <v>0.92789999999999995</v>
      </c>
      <c r="H51" s="576"/>
      <c r="I51" s="1396"/>
      <c r="J51" s="681"/>
      <c r="K51" s="681"/>
    </row>
    <row r="52" spans="1:11">
      <c r="A52" s="685"/>
      <c r="B52" s="576"/>
      <c r="C52" s="1379"/>
      <c r="D52" s="576"/>
      <c r="E52" s="681"/>
      <c r="F52" s="1393">
        <v>42101</v>
      </c>
      <c r="G52" s="1395">
        <v>0.9274</v>
      </c>
      <c r="H52" s="576"/>
      <c r="I52" s="1396"/>
      <c r="J52" s="681"/>
      <c r="K52" s="681"/>
    </row>
    <row r="53" spans="1:11">
      <c r="A53" s="1397" t="s">
        <v>197</v>
      </c>
      <c r="B53" s="576" t="s">
        <v>197</v>
      </c>
      <c r="C53" s="1379"/>
      <c r="D53" s="576"/>
      <c r="E53" s="681"/>
      <c r="F53" s="1393">
        <v>42131</v>
      </c>
      <c r="G53" s="1395">
        <v>0.94259999999999999</v>
      </c>
      <c r="H53" s="576"/>
      <c r="I53" s="1396"/>
      <c r="J53" s="681"/>
      <c r="K53" s="681"/>
    </row>
    <row r="54" spans="1:11">
      <c r="A54" s="1397" t="s">
        <v>197</v>
      </c>
      <c r="B54" s="576" t="s">
        <v>197</v>
      </c>
      <c r="C54" s="1379"/>
      <c r="D54" s="576"/>
      <c r="E54" s="681"/>
      <c r="F54" s="1393">
        <v>42162</v>
      </c>
      <c r="G54" s="1395">
        <v>0.96030000000000004</v>
      </c>
      <c r="H54" s="576"/>
      <c r="I54" s="1396"/>
      <c r="J54" s="681"/>
      <c r="K54" s="681"/>
    </row>
    <row r="55" spans="1:11">
      <c r="A55" s="1397" t="s">
        <v>197</v>
      </c>
      <c r="B55" s="576" t="s">
        <v>197</v>
      </c>
      <c r="C55" s="1379"/>
      <c r="D55" s="576"/>
      <c r="E55" s="681"/>
      <c r="F55" s="1393">
        <v>42192</v>
      </c>
      <c r="G55" s="1395">
        <v>0.95279999999999998</v>
      </c>
      <c r="H55" s="576"/>
      <c r="I55" s="1396"/>
      <c r="J55" s="681"/>
      <c r="K55" s="681"/>
    </row>
    <row r="56" spans="1:11">
      <c r="A56" s="1397" t="s">
        <v>197</v>
      </c>
      <c r="B56" s="576" t="s">
        <v>197</v>
      </c>
      <c r="C56" s="1379"/>
      <c r="D56" s="576"/>
      <c r="E56" s="681"/>
      <c r="F56" s="1393">
        <v>42236</v>
      </c>
      <c r="G56" s="1395">
        <v>0.87119999999999997</v>
      </c>
      <c r="H56" s="576"/>
      <c r="I56" s="1396" t="s">
        <v>250</v>
      </c>
      <c r="J56" s="681"/>
      <c r="K56" s="681"/>
    </row>
    <row r="57" spans="1:11">
      <c r="A57" s="1398"/>
      <c r="B57" s="576"/>
      <c r="C57" s="1379"/>
      <c r="D57" s="576"/>
      <c r="E57" s="681"/>
      <c r="F57" s="1398"/>
      <c r="G57" s="1399"/>
      <c r="H57" s="576"/>
      <c r="I57" s="683"/>
      <c r="J57" s="681"/>
      <c r="K57" s="681"/>
    </row>
    <row r="58" spans="1:11">
      <c r="A58" s="685" t="s">
        <v>197</v>
      </c>
      <c r="B58" s="576" t="s">
        <v>197</v>
      </c>
      <c r="C58" s="1379"/>
      <c r="D58" s="576"/>
      <c r="E58" s="681"/>
      <c r="F58" s="685" t="s">
        <v>13</v>
      </c>
      <c r="G58" s="1400">
        <f>AVERAGE(G49:G56)</f>
        <v>0.91842500000000005</v>
      </c>
      <c r="H58" s="576"/>
      <c r="I58" s="683"/>
      <c r="J58" s="681"/>
      <c r="K58" s="681"/>
    </row>
    <row r="59" spans="1:11">
      <c r="A59" s="1401"/>
      <c r="B59" s="1402"/>
      <c r="C59" s="1403"/>
      <c r="D59" s="576"/>
      <c r="E59" s="681"/>
      <c r="F59" s="1401"/>
      <c r="G59" s="1402"/>
      <c r="H59" s="1402"/>
      <c r="I59" s="689"/>
      <c r="J59" s="681"/>
      <c r="K59" s="681"/>
    </row>
    <row r="60" spans="1:11" ht="13" thickBot="1">
      <c r="A60" s="685"/>
      <c r="B60" s="576"/>
      <c r="C60" s="576"/>
      <c r="D60" s="576"/>
      <c r="E60" s="681"/>
      <c r="F60" s="576"/>
      <c r="G60" s="576"/>
      <c r="H60" s="709"/>
      <c r="I60" s="576"/>
      <c r="J60" s="576"/>
      <c r="K60" s="681"/>
    </row>
    <row r="61" spans="1:11" s="49" customFormat="1" ht="13.5" thickBot="1">
      <c r="A61" s="1404" t="s">
        <v>11</v>
      </c>
      <c r="B61" s="1405"/>
      <c r="C61" s="1405"/>
      <c r="D61" s="1405"/>
      <c r="E61" s="1405"/>
      <c r="F61" s="1405"/>
      <c r="G61" s="1406"/>
      <c r="H61" s="1407"/>
      <c r="I61" s="1408"/>
      <c r="J61" s="1409"/>
      <c r="K61" s="1410"/>
    </row>
    <row r="62" spans="1:11" ht="13">
      <c r="A62" s="1411" t="s">
        <v>208</v>
      </c>
      <c r="B62" s="1224" t="s">
        <v>141</v>
      </c>
      <c r="C62" s="1224" t="s">
        <v>115</v>
      </c>
      <c r="D62" s="1224" t="s">
        <v>210</v>
      </c>
      <c r="E62" s="1412" t="s">
        <v>80</v>
      </c>
      <c r="F62" s="1227" t="s">
        <v>165</v>
      </c>
      <c r="G62" s="1413" t="s">
        <v>205</v>
      </c>
      <c r="H62" s="1414"/>
      <c r="I62" s="1415" t="s">
        <v>80</v>
      </c>
      <c r="J62" s="1416" t="s">
        <v>206</v>
      </c>
      <c r="K62" s="1415" t="s">
        <v>275</v>
      </c>
    </row>
    <row r="63" spans="1:11" ht="13">
      <c r="A63" s="1411" t="s">
        <v>209</v>
      </c>
      <c r="B63" s="1224"/>
      <c r="C63" s="1224" t="s">
        <v>93</v>
      </c>
      <c r="D63" s="1224" t="s">
        <v>116</v>
      </c>
      <c r="E63" s="1412" t="s">
        <v>79</v>
      </c>
      <c r="F63" s="1227" t="s">
        <v>206</v>
      </c>
      <c r="G63" s="1417" t="s">
        <v>153</v>
      </c>
      <c r="H63" s="1414"/>
      <c r="I63" s="1418" t="s">
        <v>223</v>
      </c>
      <c r="J63" s="1419" t="s">
        <v>207</v>
      </c>
      <c r="K63" s="1420" t="s">
        <v>154</v>
      </c>
    </row>
    <row r="64" spans="1:11" ht="13">
      <c r="A64" s="1411"/>
      <c r="B64" s="1224"/>
      <c r="C64" s="1224"/>
      <c r="D64" s="1224" t="s">
        <v>211</v>
      </c>
      <c r="E64" s="1421">
        <f>$G$58</f>
        <v>0.91842500000000005</v>
      </c>
      <c r="F64" s="1227" t="s">
        <v>207</v>
      </c>
      <c r="G64" s="1413" t="s">
        <v>154</v>
      </c>
      <c r="H64" s="1414"/>
      <c r="I64" s="1418">
        <f>$C$49</f>
        <v>0.93240000000000001</v>
      </c>
      <c r="J64" s="1419" t="s">
        <v>10</v>
      </c>
      <c r="K64" s="1418" t="s">
        <v>10</v>
      </c>
    </row>
    <row r="65" spans="1:11" ht="13.5" thickBot="1">
      <c r="A65" s="1422"/>
      <c r="B65" s="1423"/>
      <c r="C65" s="1423"/>
      <c r="D65" s="1423"/>
      <c r="E65" s="1424"/>
      <c r="F65" s="1425"/>
      <c r="G65" s="1426" t="s">
        <v>269</v>
      </c>
      <c r="H65" s="1414"/>
      <c r="I65" s="1427"/>
      <c r="J65" s="1428"/>
      <c r="K65" s="1429" t="s">
        <v>269</v>
      </c>
    </row>
    <row r="66" spans="1:11">
      <c r="A66" s="1430"/>
      <c r="B66" s="1430"/>
      <c r="C66" s="1430"/>
      <c r="D66" s="1430"/>
      <c r="E66" s="685"/>
      <c r="F66" s="1431"/>
      <c r="G66" s="1432"/>
      <c r="H66" s="1433"/>
      <c r="I66" s="1434"/>
      <c r="J66" s="1430"/>
      <c r="K66" s="1435"/>
    </row>
    <row r="67" spans="1:11" ht="13">
      <c r="A67" s="1430"/>
      <c r="B67" s="1436" t="s">
        <v>274</v>
      </c>
      <c r="C67" s="1436" t="s">
        <v>197</v>
      </c>
      <c r="D67" s="1436"/>
      <c r="E67" s="1437"/>
      <c r="F67" s="1438"/>
      <c r="G67" s="1439"/>
      <c r="H67" s="1440"/>
      <c r="I67" s="1441"/>
      <c r="J67" s="1436"/>
      <c r="K67" s="1435"/>
    </row>
    <row r="68" spans="1:11" ht="13">
      <c r="A68" s="1442">
        <v>42005</v>
      </c>
      <c r="B68" s="1436" t="s">
        <v>152</v>
      </c>
      <c r="C68" s="1443">
        <v>500</v>
      </c>
      <c r="D68" s="1444">
        <v>750</v>
      </c>
      <c r="E68" s="1445">
        <f>C68/$G$58</f>
        <v>544.41026757764644</v>
      </c>
      <c r="F68" s="1446">
        <f>E68-D68</f>
        <v>-205.58973242235356</v>
      </c>
      <c r="G68" s="1447">
        <f>F68</f>
        <v>-205.58973242235356</v>
      </c>
      <c r="H68" s="1448"/>
      <c r="I68" s="1449">
        <f>C68/$C$49</f>
        <v>536.25053625053624</v>
      </c>
      <c r="J68" s="1444">
        <f>I68-D68</f>
        <v>-213.74946374946376</v>
      </c>
      <c r="K68" s="1450">
        <v>0</v>
      </c>
    </row>
    <row r="69" spans="1:11">
      <c r="A69" s="1451" t="s">
        <v>197</v>
      </c>
      <c r="B69" s="1430"/>
      <c r="C69" s="1452" t="s">
        <v>197</v>
      </c>
      <c r="D69" s="1453" t="s">
        <v>197</v>
      </c>
      <c r="E69" s="1454" t="s">
        <v>197</v>
      </c>
      <c r="F69" s="1455" t="s">
        <v>197</v>
      </c>
      <c r="G69" s="1456"/>
      <c r="H69" s="1457"/>
      <c r="I69" s="1458" t="s">
        <v>197</v>
      </c>
      <c r="J69" s="1453" t="s">
        <v>197</v>
      </c>
      <c r="K69" s="1450" t="s">
        <v>197</v>
      </c>
    </row>
    <row r="70" spans="1:11" ht="13" thickBot="1">
      <c r="A70" s="1459"/>
      <c r="B70" s="1459"/>
      <c r="C70" s="1460"/>
      <c r="D70" s="1461"/>
      <c r="E70" s="1462"/>
      <c r="F70" s="1463"/>
      <c r="G70" s="1464"/>
      <c r="H70" s="1457"/>
      <c r="I70" s="1465"/>
      <c r="J70" s="1461"/>
      <c r="K70" s="1466"/>
    </row>
    <row r="71" spans="1:11">
      <c r="A71" s="576"/>
      <c r="B71" s="1467"/>
      <c r="C71" s="1468"/>
      <c r="D71" s="1453"/>
      <c r="E71" s="1469"/>
      <c r="F71" s="1470"/>
      <c r="G71" s="1471"/>
      <c r="H71" s="1457"/>
      <c r="I71" s="1472"/>
      <c r="J71" s="681"/>
      <c r="K71" s="1473"/>
    </row>
    <row r="72" spans="1:11" ht="13">
      <c r="A72" s="576"/>
      <c r="B72" s="681"/>
      <c r="C72" s="1474" t="s">
        <v>117</v>
      </c>
      <c r="D72" s="1475">
        <f>SUM(D68:D69)</f>
        <v>750</v>
      </c>
      <c r="E72" s="1476"/>
      <c r="F72" s="1477">
        <f>SUM(F68:F69)</f>
        <v>-205.58973242235356</v>
      </c>
      <c r="G72" s="1478">
        <f>SUM(G68:G69)</f>
        <v>-205.58973242235356</v>
      </c>
      <c r="H72" s="1479"/>
      <c r="I72" s="1480"/>
      <c r="J72" s="1481"/>
      <c r="K72" s="1482">
        <f>SUM(K68:K69)</f>
        <v>0</v>
      </c>
    </row>
    <row r="73" spans="1:11" ht="13.5" thickBot="1">
      <c r="A73" s="576"/>
      <c r="B73" s="1474"/>
      <c r="C73" s="1483"/>
      <c r="D73" s="1484"/>
      <c r="E73" s="1485"/>
      <c r="F73" s="1486"/>
      <c r="G73" s="1487"/>
      <c r="H73" s="1457"/>
      <c r="I73" s="1472"/>
      <c r="J73" s="681"/>
      <c r="K73" s="1488"/>
    </row>
    <row r="74" spans="1:11" ht="13.5" thickBot="1">
      <c r="A74" s="576"/>
      <c r="B74" s="1474"/>
      <c r="C74" s="1483"/>
      <c r="D74" s="1489"/>
      <c r="E74" s="1489"/>
      <c r="F74" s="1489"/>
      <c r="G74" s="1490"/>
      <c r="H74" s="1491"/>
      <c r="I74" s="681"/>
      <c r="J74" s="681"/>
      <c r="K74" s="681"/>
    </row>
    <row r="75" spans="1:11" ht="13">
      <c r="A75" s="576"/>
      <c r="B75" s="1492" t="s">
        <v>156</v>
      </c>
      <c r="C75" s="1493"/>
      <c r="D75" s="1494"/>
      <c r="E75" s="1495"/>
      <c r="F75" s="1496">
        <f>F72</f>
        <v>-205.58973242235356</v>
      </c>
      <c r="G75" s="1472"/>
      <c r="H75" s="1491"/>
      <c r="I75" s="681"/>
      <c r="J75" s="681"/>
      <c r="K75" s="681"/>
    </row>
    <row r="76" spans="1:11" ht="13.5" thickBot="1">
      <c r="A76" s="576"/>
      <c r="B76" s="1497" t="s">
        <v>475</v>
      </c>
      <c r="C76" s="1498"/>
      <c r="D76" s="1499"/>
      <c r="E76" s="1500"/>
      <c r="F76" s="1501"/>
      <c r="G76" s="1472"/>
      <c r="H76" s="1491"/>
      <c r="I76" s="681"/>
      <c r="J76" s="681"/>
      <c r="K76" s="681"/>
    </row>
    <row r="77" spans="1:11" s="55" customFormat="1" ht="13.5" thickBot="1">
      <c r="A77" s="709"/>
      <c r="B77" s="1474"/>
      <c r="C77" s="1502"/>
      <c r="D77" s="1491"/>
      <c r="E77" s="1503"/>
      <c r="F77" s="1457"/>
      <c r="G77" s="1504"/>
      <c r="H77" s="1491"/>
      <c r="I77" s="709"/>
      <c r="J77" s="709"/>
      <c r="K77" s="709"/>
    </row>
    <row r="78" spans="1:11" s="55" customFormat="1" ht="13">
      <c r="A78" s="709"/>
      <c r="B78" s="1474"/>
      <c r="C78" s="1505" t="s">
        <v>155</v>
      </c>
      <c r="D78" s="1506"/>
      <c r="E78" s="1506"/>
      <c r="F78" s="1507"/>
      <c r="G78" s="1508">
        <f>G72</f>
        <v>-205.58973242235356</v>
      </c>
      <c r="H78" s="1503"/>
      <c r="I78" s="709"/>
      <c r="J78" s="709"/>
      <c r="K78" s="709"/>
    </row>
    <row r="79" spans="1:11" s="55" customFormat="1" ht="13.5" thickBot="1">
      <c r="A79" s="709"/>
      <c r="B79" s="1474"/>
      <c r="C79" s="1509" t="s">
        <v>476</v>
      </c>
      <c r="D79" s="1510"/>
      <c r="E79" s="1510"/>
      <c r="F79" s="1511"/>
      <c r="G79" s="1512"/>
      <c r="H79" s="1503"/>
      <c r="I79" s="709"/>
      <c r="J79" s="709"/>
      <c r="K79" s="709"/>
    </row>
    <row r="80" spans="1:11" s="55" customFormat="1" ht="13.5" thickBot="1">
      <c r="A80" s="709"/>
      <c r="B80" s="1474"/>
      <c r="C80" s="1502"/>
      <c r="D80" s="1491"/>
      <c r="E80" s="1503"/>
      <c r="F80" s="1503"/>
      <c r="G80" s="1491"/>
      <c r="H80" s="1491"/>
      <c r="I80" s="709"/>
      <c r="J80" s="709"/>
      <c r="K80" s="709"/>
    </row>
    <row r="81" spans="1:11" s="55" customFormat="1" ht="13">
      <c r="A81" s="709"/>
      <c r="B81" s="1474"/>
      <c r="C81" s="1502"/>
      <c r="D81" s="709"/>
      <c r="E81" s="709"/>
      <c r="F81" s="709"/>
      <c r="G81" s="1513" t="s">
        <v>7</v>
      </c>
      <c r="H81" s="1514"/>
      <c r="I81" s="1514"/>
      <c r="J81" s="1514"/>
      <c r="K81" s="1515">
        <f>K72</f>
        <v>0</v>
      </c>
    </row>
    <row r="82" spans="1:11" s="55" customFormat="1" ht="13.5" thickBot="1">
      <c r="A82" s="709"/>
      <c r="B82" s="1474"/>
      <c r="C82" s="1502"/>
      <c r="D82" s="709"/>
      <c r="E82" s="709"/>
      <c r="F82" s="709"/>
      <c r="G82" s="1516" t="s">
        <v>570</v>
      </c>
      <c r="H82" s="1517"/>
      <c r="I82" s="1517"/>
      <c r="J82" s="1517"/>
      <c r="K82" s="1518"/>
    </row>
    <row r="83" spans="1:11" s="55" customFormat="1" ht="13.5" thickBot="1">
      <c r="A83" s="1519" t="s">
        <v>12</v>
      </c>
      <c r="B83" s="1520"/>
      <c r="C83" s="1520"/>
      <c r="D83" s="1520"/>
      <c r="E83" s="1520"/>
      <c r="F83" s="1520"/>
      <c r="G83" s="1521"/>
      <c r="H83" s="1407"/>
      <c r="I83" s="1522"/>
      <c r="J83" s="1523"/>
      <c r="K83" s="1524"/>
    </row>
    <row r="84" spans="1:11" ht="13">
      <c r="A84" s="1411" t="s">
        <v>208</v>
      </c>
      <c r="B84" s="1224" t="s">
        <v>141</v>
      </c>
      <c r="C84" s="1224" t="s">
        <v>115</v>
      </c>
      <c r="D84" s="1224" t="s">
        <v>210</v>
      </c>
      <c r="E84" s="1225" t="s">
        <v>80</v>
      </c>
      <c r="F84" s="1415" t="s">
        <v>165</v>
      </c>
      <c r="G84" s="1415" t="s">
        <v>205</v>
      </c>
      <c r="H84" s="1414"/>
      <c r="I84" s="1415" t="s">
        <v>80</v>
      </c>
      <c r="J84" s="1415" t="s">
        <v>206</v>
      </c>
      <c r="K84" s="1415" t="s">
        <v>275</v>
      </c>
    </row>
    <row r="85" spans="1:11" ht="13">
      <c r="A85" s="1411" t="s">
        <v>209</v>
      </c>
      <c r="B85" s="1224"/>
      <c r="C85" s="1224" t="s">
        <v>93</v>
      </c>
      <c r="D85" s="1224" t="s">
        <v>116</v>
      </c>
      <c r="E85" s="1225" t="s">
        <v>79</v>
      </c>
      <c r="F85" s="1418" t="s">
        <v>206</v>
      </c>
      <c r="G85" s="1420" t="s">
        <v>153</v>
      </c>
      <c r="H85" s="1414"/>
      <c r="I85" s="1418" t="s">
        <v>223</v>
      </c>
      <c r="J85" s="1418" t="s">
        <v>207</v>
      </c>
      <c r="K85" s="1420" t="s">
        <v>154</v>
      </c>
    </row>
    <row r="86" spans="1:11" ht="13">
      <c r="A86" s="1411"/>
      <c r="B86" s="1224"/>
      <c r="C86" s="1224"/>
      <c r="D86" s="1224" t="s">
        <v>211</v>
      </c>
      <c r="E86" s="1525">
        <f>$G$58</f>
        <v>0.91842500000000005</v>
      </c>
      <c r="F86" s="1418" t="s">
        <v>207</v>
      </c>
      <c r="G86" s="1418" t="s">
        <v>154</v>
      </c>
      <c r="H86" s="1414"/>
      <c r="I86" s="1418">
        <f>$C$49</f>
        <v>0.93240000000000001</v>
      </c>
      <c r="J86" s="1418" t="s">
        <v>10</v>
      </c>
      <c r="K86" s="1418" t="s">
        <v>10</v>
      </c>
    </row>
    <row r="87" spans="1:11" ht="13.5" thickBot="1">
      <c r="A87" s="1422"/>
      <c r="B87" s="1423"/>
      <c r="C87" s="1423"/>
      <c r="D87" s="1423"/>
      <c r="E87" s="1526"/>
      <c r="F87" s="1427"/>
      <c r="G87" s="1429" t="s">
        <v>269</v>
      </c>
      <c r="H87" s="1414"/>
      <c r="I87" s="1427"/>
      <c r="J87" s="1427"/>
      <c r="K87" s="1429" t="s">
        <v>269</v>
      </c>
    </row>
    <row r="88" spans="1:11" ht="13">
      <c r="A88" s="1430"/>
      <c r="B88" s="1436" t="s">
        <v>274</v>
      </c>
      <c r="C88" s="1436" t="s">
        <v>197</v>
      </c>
      <c r="D88" s="1436"/>
      <c r="E88" s="1527"/>
      <c r="F88" s="1436"/>
      <c r="G88" s="1436"/>
      <c r="H88" s="1440"/>
      <c r="I88" s="1441"/>
      <c r="J88" s="1528"/>
      <c r="K88" s="1529"/>
    </row>
    <row r="89" spans="1:11" s="138" customFormat="1" ht="13">
      <c r="A89" s="1530">
        <v>42005</v>
      </c>
      <c r="B89" s="1436" t="s">
        <v>224</v>
      </c>
      <c r="C89" s="1443">
        <v>1000</v>
      </c>
      <c r="D89" s="1444">
        <v>1144</v>
      </c>
      <c r="E89" s="1445">
        <f>C89/$G$58</f>
        <v>1088.8205351552929</v>
      </c>
      <c r="F89" s="1444">
        <f>E89-D89</f>
        <v>-55.179464844707127</v>
      </c>
      <c r="G89" s="1444"/>
      <c r="H89" s="1448"/>
      <c r="I89" s="1445">
        <f>C89/$C$49</f>
        <v>1072.5010725010725</v>
      </c>
      <c r="J89" s="1444">
        <f>I89-D89</f>
        <v>-71.498927498927515</v>
      </c>
      <c r="K89" s="1531">
        <f>J89</f>
        <v>-71.498927498927515</v>
      </c>
    </row>
    <row r="90" spans="1:11" s="138" customFormat="1" ht="13">
      <c r="A90" s="1530">
        <v>42036</v>
      </c>
      <c r="B90" s="1436" t="s">
        <v>225</v>
      </c>
      <c r="C90" s="1443">
        <v>1600</v>
      </c>
      <c r="D90" s="1444">
        <v>1771.04</v>
      </c>
      <c r="E90" s="1445">
        <f>C90/$G$58</f>
        <v>1742.1128562484687</v>
      </c>
      <c r="F90" s="1444">
        <f>E90-D90</f>
        <v>-28.927143751531275</v>
      </c>
      <c r="G90" s="1444">
        <f>F90</f>
        <v>-28.927143751531275</v>
      </c>
      <c r="H90" s="1448"/>
      <c r="I90" s="1445">
        <f>C90/$C$49</f>
        <v>1716.001716001716</v>
      </c>
      <c r="J90" s="1444">
        <f>I90-D90</f>
        <v>-55.038283998283987</v>
      </c>
      <c r="K90" s="1531">
        <v>0</v>
      </c>
    </row>
    <row r="91" spans="1:11" s="138" customFormat="1" ht="13">
      <c r="A91" s="1530">
        <v>42036</v>
      </c>
      <c r="B91" s="1436" t="s">
        <v>226</v>
      </c>
      <c r="C91" s="1443">
        <v>2500</v>
      </c>
      <c r="D91" s="1444">
        <v>2767</v>
      </c>
      <c r="E91" s="1445">
        <f>C91/$G$58</f>
        <v>2722.0513378882324</v>
      </c>
      <c r="F91" s="1444">
        <f>E91-D91</f>
        <v>-44.94866211176759</v>
      </c>
      <c r="G91" s="1444">
        <f>E91-D91</f>
        <v>-44.94866211176759</v>
      </c>
      <c r="H91" s="1448"/>
      <c r="I91" s="1445">
        <f>C91/$C$49</f>
        <v>2681.2526812526812</v>
      </c>
      <c r="J91" s="1444">
        <f>I91-D91</f>
        <v>-85.747318747318786</v>
      </c>
      <c r="K91" s="1531">
        <v>0</v>
      </c>
    </row>
    <row r="92" spans="1:11" ht="13">
      <c r="A92" s="1532"/>
      <c r="B92" s="1532"/>
      <c r="C92" s="1532"/>
      <c r="D92" s="1533"/>
      <c r="E92" s="1534"/>
      <c r="F92" s="1533"/>
      <c r="G92" s="1533"/>
      <c r="H92" s="1457"/>
      <c r="I92" s="1535"/>
      <c r="J92" s="1533"/>
      <c r="K92" s="1532"/>
    </row>
    <row r="93" spans="1:11" ht="13">
      <c r="A93" s="576"/>
      <c r="B93" s="1536"/>
      <c r="C93" s="1536"/>
      <c r="D93" s="1537"/>
      <c r="E93" s="1538"/>
      <c r="F93" s="1539"/>
      <c r="G93" s="1540"/>
      <c r="H93" s="1457"/>
      <c r="I93" s="1472"/>
      <c r="J93" s="681"/>
      <c r="K93" s="1541"/>
    </row>
    <row r="94" spans="1:11" ht="13">
      <c r="A94" s="576"/>
      <c r="B94" s="681"/>
      <c r="C94" s="1474" t="s">
        <v>117</v>
      </c>
      <c r="D94" s="1475">
        <f>SUM(D89:D91)</f>
        <v>5682.04</v>
      </c>
      <c r="E94" s="1542" t="s">
        <v>197</v>
      </c>
      <c r="F94" s="1477">
        <f>SUM(F89:F91)</f>
        <v>-129.05527070800599</v>
      </c>
      <c r="G94" s="1543">
        <f>SUM(G89:G91)</f>
        <v>-73.875805863298865</v>
      </c>
      <c r="H94" s="1479"/>
      <c r="I94" s="1480"/>
      <c r="J94" s="1481"/>
      <c r="K94" s="1544">
        <f>SUM(K89:K91)</f>
        <v>-71.498927498927515</v>
      </c>
    </row>
    <row r="95" spans="1:11" ht="13.5" thickBot="1">
      <c r="A95" s="576"/>
      <c r="B95" s="1474"/>
      <c r="C95" s="576"/>
      <c r="D95" s="1533"/>
      <c r="E95" s="1454"/>
      <c r="F95" s="1486"/>
      <c r="G95" s="1545"/>
      <c r="H95" s="1457"/>
      <c r="I95" s="1472"/>
      <c r="J95" s="681"/>
      <c r="K95" s="1546"/>
    </row>
    <row r="96" spans="1:11" ht="13.5" thickBot="1">
      <c r="A96" s="576"/>
      <c r="B96" s="1474"/>
      <c r="C96" s="576"/>
      <c r="D96" s="1547"/>
      <c r="E96" s="1547"/>
      <c r="F96" s="1547"/>
      <c r="G96" s="681"/>
      <c r="H96" s="709"/>
      <c r="I96" s="681"/>
      <c r="J96" s="681"/>
      <c r="K96" s="681"/>
    </row>
    <row r="97" spans="1:11" ht="13">
      <c r="A97" s="576"/>
      <c r="B97" s="1492" t="s">
        <v>157</v>
      </c>
      <c r="C97" s="1495"/>
      <c r="D97" s="1495"/>
      <c r="E97" s="1495"/>
      <c r="F97" s="1548">
        <f>F94</f>
        <v>-129.05527070800599</v>
      </c>
      <c r="G97" s="681"/>
      <c r="H97" s="709"/>
      <c r="I97" s="681"/>
      <c r="J97" s="681"/>
      <c r="K97" s="681"/>
    </row>
    <row r="98" spans="1:11" ht="13.5" thickBot="1">
      <c r="A98" s="576"/>
      <c r="B98" s="1497" t="s">
        <v>477</v>
      </c>
      <c r="C98" s="1549"/>
      <c r="D98" s="1550"/>
      <c r="E98" s="1551"/>
      <c r="F98" s="1552"/>
      <c r="G98" s="681"/>
      <c r="H98" s="709"/>
      <c r="I98" s="681"/>
      <c r="J98" s="681"/>
      <c r="K98" s="681"/>
    </row>
    <row r="99" spans="1:11" ht="13" thickBot="1">
      <c r="A99" s="576"/>
      <c r="B99" s="576"/>
      <c r="C99" s="576"/>
      <c r="D99" s="576"/>
      <c r="E99" s="576"/>
      <c r="F99" s="576"/>
      <c r="G99" s="681"/>
      <c r="H99" s="709"/>
      <c r="I99" s="681"/>
      <c r="J99" s="681"/>
      <c r="K99" s="681"/>
    </row>
    <row r="100" spans="1:11" s="55" customFormat="1" ht="13">
      <c r="A100" s="709"/>
      <c r="B100" s="1474"/>
      <c r="C100" s="1553" t="s">
        <v>158</v>
      </c>
      <c r="D100" s="1554"/>
      <c r="E100" s="1554"/>
      <c r="F100" s="1554"/>
      <c r="G100" s="1555">
        <f>G94</f>
        <v>-73.875805863298865</v>
      </c>
      <c r="H100" s="1556"/>
      <c r="I100" s="709"/>
      <c r="J100" s="709"/>
      <c r="K100" s="709"/>
    </row>
    <row r="101" spans="1:11" s="55" customFormat="1" ht="13.5" thickBot="1">
      <c r="A101" s="709"/>
      <c r="B101" s="1474"/>
      <c r="C101" s="1557" t="s">
        <v>478</v>
      </c>
      <c r="D101" s="1558"/>
      <c r="E101" s="1558"/>
      <c r="F101" s="1558"/>
      <c r="G101" s="1559"/>
      <c r="H101" s="1560"/>
      <c r="I101" s="709"/>
      <c r="J101" s="709"/>
      <c r="K101" s="709"/>
    </row>
    <row r="102" spans="1:11" ht="13" thickBot="1">
      <c r="A102" s="576"/>
      <c r="B102" s="576"/>
      <c r="C102" s="576"/>
      <c r="D102" s="576"/>
      <c r="E102" s="576"/>
      <c r="F102" s="576"/>
      <c r="G102" s="681"/>
      <c r="H102" s="709"/>
      <c r="I102" s="681"/>
      <c r="J102" s="681"/>
      <c r="K102" s="681"/>
    </row>
    <row r="103" spans="1:11" ht="13">
      <c r="A103" s="576"/>
      <c r="B103" s="576"/>
      <c r="C103" s="576"/>
      <c r="D103" s="576"/>
      <c r="E103" s="576"/>
      <c r="F103" s="681"/>
      <c r="G103" s="1561" t="s">
        <v>7</v>
      </c>
      <c r="H103" s="1562"/>
      <c r="I103" s="1562"/>
      <c r="J103" s="1562"/>
      <c r="K103" s="1563">
        <f>K94</f>
        <v>-71.498927498927515</v>
      </c>
    </row>
    <row r="104" spans="1:11" ht="13.5" thickBot="1">
      <c r="A104" s="681"/>
      <c r="B104" s="681"/>
      <c r="C104" s="681"/>
      <c r="D104" s="681"/>
      <c r="E104" s="681"/>
      <c r="F104" s="681"/>
      <c r="G104" s="1564" t="s">
        <v>571</v>
      </c>
      <c r="H104" s="1565"/>
      <c r="I104" s="1565"/>
      <c r="J104" s="1565"/>
      <c r="K104" s="1566"/>
    </row>
    <row r="106" spans="1:11">
      <c r="A106" s="348"/>
      <c r="B106" s="349"/>
      <c r="C106" s="350"/>
      <c r="D106" s="351"/>
      <c r="E106" s="351"/>
      <c r="F106" s="351"/>
      <c r="G106" s="352"/>
      <c r="H106" s="352"/>
      <c r="I106" s="351"/>
      <c r="J106" s="353"/>
    </row>
    <row r="107" spans="1:11" ht="15.5">
      <c r="A107" s="354" t="s">
        <v>332</v>
      </c>
      <c r="B107" s="355"/>
      <c r="C107" s="356"/>
      <c r="D107" s="357"/>
      <c r="E107" s="357"/>
      <c r="F107" s="357"/>
      <c r="G107" s="358"/>
      <c r="H107" s="358"/>
      <c r="I107" s="357"/>
      <c r="J107" s="359"/>
    </row>
    <row r="108" spans="1:11" ht="15.5">
      <c r="A108" s="393"/>
      <c r="B108" s="394"/>
      <c r="C108" s="395"/>
      <c r="D108" s="396"/>
      <c r="E108" s="396"/>
      <c r="F108" s="396"/>
      <c r="G108" s="397"/>
      <c r="H108" s="397"/>
      <c r="I108" s="396"/>
      <c r="J108" s="398"/>
    </row>
    <row r="112" spans="1:11">
      <c r="A112" s="1622" t="s">
        <v>272</v>
      </c>
      <c r="B112" s="1623"/>
      <c r="C112" s="1624"/>
      <c r="D112" s="939"/>
      <c r="E112" s="939"/>
      <c r="F112" s="1622" t="s">
        <v>273</v>
      </c>
      <c r="G112" s="1628"/>
      <c r="H112" s="1628"/>
      <c r="I112" s="1629"/>
    </row>
    <row r="113" spans="1:10">
      <c r="A113" s="1625"/>
      <c r="B113" s="1626"/>
      <c r="C113" s="1627"/>
      <c r="D113" s="939"/>
      <c r="E113" s="939"/>
      <c r="F113" s="1630"/>
      <c r="G113" s="1631"/>
      <c r="H113" s="1631"/>
      <c r="I113" s="1632"/>
    </row>
    <row r="114" spans="1:10" ht="13">
      <c r="A114" s="940"/>
      <c r="B114" s="941"/>
      <c r="C114" s="942"/>
      <c r="D114" s="941"/>
      <c r="E114" s="939"/>
      <c r="F114" s="943"/>
      <c r="G114" s="941"/>
      <c r="H114" s="941"/>
      <c r="I114" s="944"/>
      <c r="J114" s="149"/>
    </row>
    <row r="115" spans="1:10" ht="13">
      <c r="A115" s="943" t="s">
        <v>315</v>
      </c>
      <c r="B115" s="941"/>
      <c r="C115" s="945"/>
      <c r="D115" s="941"/>
      <c r="E115" s="939"/>
      <c r="F115" s="943" t="s">
        <v>118</v>
      </c>
      <c r="G115" s="941"/>
      <c r="H115" s="934"/>
      <c r="I115" s="946"/>
      <c r="J115" s="149"/>
    </row>
    <row r="116" spans="1:10" ht="13">
      <c r="A116" s="943" t="s">
        <v>197</v>
      </c>
      <c r="B116" s="941"/>
      <c r="C116" s="947"/>
      <c r="D116" s="948" t="s">
        <v>197</v>
      </c>
      <c r="E116" s="939"/>
      <c r="F116" s="943" t="s">
        <v>119</v>
      </c>
      <c r="G116" s="941"/>
      <c r="H116" s="934"/>
      <c r="I116" s="946"/>
    </row>
    <row r="117" spans="1:10" ht="13">
      <c r="A117" s="949" t="s">
        <v>270</v>
      </c>
      <c r="B117" s="950"/>
      <c r="C117" s="951" t="s">
        <v>568</v>
      </c>
      <c r="D117" s="941"/>
      <c r="E117" s="939"/>
      <c r="F117" s="952" t="s">
        <v>270</v>
      </c>
      <c r="G117" s="953"/>
      <c r="H117" s="941"/>
      <c r="I117" s="954"/>
    </row>
    <row r="118" spans="1:10" ht="13">
      <c r="A118" s="955" t="s">
        <v>120</v>
      </c>
      <c r="B118" s="941"/>
      <c r="C118" s="956" t="s">
        <v>197</v>
      </c>
      <c r="D118" s="941"/>
      <c r="E118" s="939"/>
      <c r="F118" s="955" t="s">
        <v>120</v>
      </c>
      <c r="G118" s="957" t="s">
        <v>197</v>
      </c>
      <c r="H118" s="941"/>
      <c r="I118" s="954"/>
    </row>
    <row r="119" spans="1:10">
      <c r="A119" s="958"/>
      <c r="B119" s="941"/>
      <c r="C119" s="1302"/>
      <c r="D119" s="941"/>
      <c r="E119" s="939"/>
      <c r="F119" s="958"/>
      <c r="G119" s="959"/>
      <c r="H119" s="941"/>
      <c r="I119" s="960" t="s">
        <v>249</v>
      </c>
    </row>
    <row r="120" spans="1:10">
      <c r="A120" s="961" t="s">
        <v>197</v>
      </c>
      <c r="B120" s="941" t="s">
        <v>197</v>
      </c>
      <c r="C120" s="942"/>
      <c r="D120" s="941"/>
      <c r="E120" s="939"/>
      <c r="F120" s="958"/>
      <c r="G120" s="959"/>
      <c r="H120" s="941"/>
      <c r="I120" s="960"/>
    </row>
    <row r="121" spans="1:10">
      <c r="A121" s="961" t="s">
        <v>197</v>
      </c>
      <c r="B121" s="941" t="s">
        <v>197</v>
      </c>
      <c r="C121" s="942"/>
      <c r="D121" s="941"/>
      <c r="E121" s="939"/>
      <c r="F121" s="958"/>
      <c r="G121" s="959"/>
      <c r="H121" s="941"/>
      <c r="I121" s="960"/>
    </row>
    <row r="122" spans="1:10">
      <c r="A122" s="940"/>
      <c r="B122" s="941"/>
      <c r="C122" s="942"/>
      <c r="D122" s="941"/>
      <c r="E122" s="939"/>
      <c r="F122" s="958"/>
      <c r="G122" s="959"/>
      <c r="H122" s="941"/>
      <c r="I122" s="960"/>
    </row>
    <row r="123" spans="1:10">
      <c r="A123" s="961" t="s">
        <v>197</v>
      </c>
      <c r="B123" s="941" t="s">
        <v>197</v>
      </c>
      <c r="C123" s="942"/>
      <c r="D123" s="941"/>
      <c r="E123" s="939"/>
      <c r="F123" s="958"/>
      <c r="G123" s="959"/>
      <c r="H123" s="941"/>
      <c r="I123" s="960"/>
    </row>
    <row r="124" spans="1:10">
      <c r="A124" s="961" t="s">
        <v>197</v>
      </c>
      <c r="B124" s="941" t="s">
        <v>197</v>
      </c>
      <c r="C124" s="942"/>
      <c r="D124" s="941"/>
      <c r="E124" s="939"/>
      <c r="F124" s="958"/>
      <c r="G124" s="959"/>
      <c r="H124" s="941"/>
      <c r="I124" s="960"/>
    </row>
    <row r="125" spans="1:10">
      <c r="A125" s="961" t="s">
        <v>197</v>
      </c>
      <c r="B125" s="941" t="s">
        <v>197</v>
      </c>
      <c r="C125" s="942"/>
      <c r="D125" s="941"/>
      <c r="E125" s="939"/>
      <c r="F125" s="958"/>
      <c r="G125" s="959"/>
      <c r="H125" s="941"/>
      <c r="I125" s="960"/>
    </row>
    <row r="126" spans="1:10">
      <c r="A126" s="961" t="s">
        <v>197</v>
      </c>
      <c r="B126" s="941" t="s">
        <v>197</v>
      </c>
      <c r="C126" s="942"/>
      <c r="D126" s="941"/>
      <c r="E126" s="939"/>
      <c r="F126" s="958"/>
      <c r="G126" s="959"/>
      <c r="H126" s="941"/>
      <c r="I126" s="960" t="s">
        <v>250</v>
      </c>
    </row>
    <row r="127" spans="1:10">
      <c r="A127" s="962"/>
      <c r="B127" s="941"/>
      <c r="C127" s="942"/>
      <c r="D127" s="941"/>
      <c r="E127" s="939"/>
      <c r="F127" s="962"/>
      <c r="G127" s="963"/>
      <c r="H127" s="941"/>
      <c r="I127" s="954"/>
    </row>
    <row r="128" spans="1:10">
      <c r="A128" s="940" t="s">
        <v>197</v>
      </c>
      <c r="B128" s="941" t="s">
        <v>197</v>
      </c>
      <c r="C128" s="942"/>
      <c r="D128" s="941"/>
      <c r="E128" s="939"/>
      <c r="F128" s="940" t="s">
        <v>13</v>
      </c>
      <c r="G128" s="964" t="e">
        <f>AVERAGE(G119:G126)</f>
        <v>#DIV/0!</v>
      </c>
      <c r="H128" s="941"/>
      <c r="I128" s="954"/>
    </row>
    <row r="129" spans="1:11">
      <c r="A129" s="965"/>
      <c r="B129" s="966"/>
      <c r="C129" s="967"/>
      <c r="D129" s="941"/>
      <c r="E129" s="939"/>
      <c r="F129" s="965"/>
      <c r="G129" s="966"/>
      <c r="H129" s="966"/>
      <c r="I129" s="968"/>
    </row>
    <row r="130" spans="1:11" ht="13" thickBot="1">
      <c r="A130" s="150"/>
      <c r="B130" s="46"/>
      <c r="C130" s="46"/>
      <c r="D130" s="46"/>
      <c r="F130" s="46"/>
      <c r="G130" s="46"/>
      <c r="I130" s="46"/>
      <c r="J130" s="46"/>
    </row>
    <row r="131" spans="1:11" ht="13.5" thickBot="1">
      <c r="A131" s="969" t="s">
        <v>11</v>
      </c>
      <c r="B131" s="970"/>
      <c r="C131" s="970"/>
      <c r="D131" s="970"/>
      <c r="E131" s="970"/>
      <c r="F131" s="970"/>
      <c r="G131" s="971"/>
      <c r="H131" s="972"/>
      <c r="I131" s="973"/>
      <c r="J131" s="974"/>
      <c r="K131" s="975"/>
    </row>
    <row r="132" spans="1:11" ht="13">
      <c r="A132" s="976" t="s">
        <v>208</v>
      </c>
      <c r="B132" s="294" t="s">
        <v>141</v>
      </c>
      <c r="C132" s="294" t="s">
        <v>569</v>
      </c>
      <c r="D132" s="294" t="s">
        <v>210</v>
      </c>
      <c r="E132" s="977" t="s">
        <v>80</v>
      </c>
      <c r="F132" s="296" t="s">
        <v>165</v>
      </c>
      <c r="G132" s="978" t="s">
        <v>205</v>
      </c>
      <c r="H132" s="342"/>
      <c r="I132" s="979" t="s">
        <v>80</v>
      </c>
      <c r="J132" s="980" t="s">
        <v>206</v>
      </c>
      <c r="K132" s="979" t="s">
        <v>275</v>
      </c>
    </row>
    <row r="133" spans="1:11" ht="13">
      <c r="A133" s="976" t="s">
        <v>209</v>
      </c>
      <c r="B133" s="294"/>
      <c r="C133" s="294" t="s">
        <v>568</v>
      </c>
      <c r="D133" s="294" t="s">
        <v>116</v>
      </c>
      <c r="E133" s="977" t="s">
        <v>79</v>
      </c>
      <c r="F133" s="296" t="s">
        <v>206</v>
      </c>
      <c r="G133" s="981" t="s">
        <v>153</v>
      </c>
      <c r="H133" s="342"/>
      <c r="I133" s="982" t="s">
        <v>223</v>
      </c>
      <c r="J133" s="983" t="s">
        <v>207</v>
      </c>
      <c r="K133" s="984" t="s">
        <v>154</v>
      </c>
    </row>
    <row r="134" spans="1:11" ht="13">
      <c r="A134" s="976"/>
      <c r="B134" s="294"/>
      <c r="C134" s="294"/>
      <c r="D134" s="294" t="s">
        <v>211</v>
      </c>
      <c r="E134" s="985" t="e">
        <f>$G$128</f>
        <v>#DIV/0!</v>
      </c>
      <c r="F134" s="296" t="s">
        <v>207</v>
      </c>
      <c r="G134" s="978" t="s">
        <v>154</v>
      </c>
      <c r="H134" s="342"/>
      <c r="I134" s="1303"/>
      <c r="J134" s="983" t="s">
        <v>10</v>
      </c>
      <c r="K134" s="982" t="s">
        <v>10</v>
      </c>
    </row>
    <row r="135" spans="1:11" ht="13.5" thickBot="1">
      <c r="A135" s="986"/>
      <c r="B135" s="987"/>
      <c r="C135" s="987"/>
      <c r="D135" s="987"/>
      <c r="E135" s="988"/>
      <c r="F135" s="989"/>
      <c r="G135" s="990" t="s">
        <v>269</v>
      </c>
      <c r="H135" s="342"/>
      <c r="I135" s="991"/>
      <c r="J135" s="992"/>
      <c r="K135" s="993" t="s">
        <v>269</v>
      </c>
    </row>
    <row r="136" spans="1:11">
      <c r="A136" s="994"/>
      <c r="B136" s="994"/>
      <c r="C136" s="994"/>
      <c r="D136" s="994"/>
      <c r="E136" s="940"/>
      <c r="F136" s="995"/>
      <c r="G136" s="996"/>
      <c r="H136" s="997"/>
      <c r="I136" s="998"/>
      <c r="J136" s="994"/>
      <c r="K136" s="999"/>
    </row>
    <row r="137" spans="1:11" ht="13">
      <c r="A137" s="994"/>
      <c r="B137" s="1000"/>
      <c r="C137" s="1000" t="s">
        <v>197</v>
      </c>
      <c r="D137" s="1000"/>
      <c r="E137" s="1001"/>
      <c r="F137" s="1002"/>
      <c r="G137" s="1003"/>
      <c r="H137" s="1004"/>
      <c r="I137" s="1005"/>
      <c r="J137" s="1000"/>
      <c r="K137" s="999"/>
    </row>
    <row r="138" spans="1:11" ht="13">
      <c r="A138" s="1006"/>
      <c r="B138" s="1000"/>
      <c r="C138" s="1007"/>
      <c r="D138" s="1008"/>
      <c r="E138" s="1009"/>
      <c r="F138" s="1010"/>
      <c r="G138" s="1011"/>
      <c r="H138" s="1012"/>
      <c r="I138" s="1013"/>
      <c r="J138" s="1008"/>
      <c r="K138" s="1014"/>
    </row>
    <row r="139" spans="1:11">
      <c r="A139" s="1015" t="s">
        <v>197</v>
      </c>
      <c r="B139" s="994"/>
      <c r="C139" s="1016" t="s">
        <v>197</v>
      </c>
      <c r="D139" s="1017" t="s">
        <v>197</v>
      </c>
      <c r="E139" s="1018" t="s">
        <v>197</v>
      </c>
      <c r="F139" s="1019" t="s">
        <v>197</v>
      </c>
      <c r="G139" s="1020"/>
      <c r="H139" s="1021"/>
      <c r="I139" s="1022" t="s">
        <v>197</v>
      </c>
      <c r="J139" s="1017" t="s">
        <v>197</v>
      </c>
      <c r="K139" s="1014" t="s">
        <v>197</v>
      </c>
    </row>
    <row r="140" spans="1:11" ht="13" thickBot="1">
      <c r="A140" s="1023"/>
      <c r="B140" s="1023"/>
      <c r="C140" s="1024"/>
      <c r="D140" s="1025"/>
      <c r="E140" s="1026"/>
      <c r="F140" s="1027"/>
      <c r="G140" s="1028"/>
      <c r="H140" s="1021"/>
      <c r="I140" s="1029"/>
      <c r="J140" s="1025"/>
      <c r="K140" s="1030"/>
    </row>
    <row r="141" spans="1:11">
      <c r="A141" s="941"/>
      <c r="B141" s="1031"/>
      <c r="C141" s="1032"/>
      <c r="D141" s="1017"/>
      <c r="E141" s="1033"/>
      <c r="F141" s="1034"/>
      <c r="G141" s="1035"/>
      <c r="H141" s="1021"/>
      <c r="I141" s="1036"/>
      <c r="J141" s="939"/>
      <c r="K141" s="1037"/>
    </row>
    <row r="142" spans="1:11" ht="13">
      <c r="A142" s="941"/>
      <c r="B142" s="939"/>
      <c r="C142" s="1038" t="s">
        <v>117</v>
      </c>
      <c r="D142" s="1039">
        <f>SUM(D138:D139)</f>
        <v>0</v>
      </c>
      <c r="E142" s="1040"/>
      <c r="F142" s="1041">
        <f>SUM(F138:F139)</f>
        <v>0</v>
      </c>
      <c r="G142" s="1042">
        <f>SUM(G138:G139)</f>
        <v>0</v>
      </c>
      <c r="H142" s="1043"/>
      <c r="I142" s="1044"/>
      <c r="J142" s="1045"/>
      <c r="K142" s="1046">
        <f>SUM(K138:K139)</f>
        <v>0</v>
      </c>
    </row>
    <row r="143" spans="1:11" ht="13.5" thickBot="1">
      <c r="A143" s="941"/>
      <c r="B143" s="1038"/>
      <c r="C143" s="1047"/>
      <c r="D143" s="1048"/>
      <c r="E143" s="1049"/>
      <c r="F143" s="1050"/>
      <c r="G143" s="1051"/>
      <c r="H143" s="1021"/>
      <c r="I143" s="1036"/>
      <c r="J143" s="939"/>
      <c r="K143" s="1052"/>
    </row>
    <row r="144" spans="1:11" ht="13.5" thickBot="1">
      <c r="A144" s="941"/>
      <c r="B144" s="1038"/>
      <c r="C144" s="1047"/>
      <c r="D144" s="1053"/>
      <c r="E144" s="1053"/>
      <c r="F144" s="1053"/>
      <c r="G144" s="1054"/>
      <c r="H144" s="1055"/>
      <c r="I144" s="939"/>
      <c r="J144" s="939"/>
      <c r="K144" s="939"/>
    </row>
    <row r="145" spans="1:11" ht="13">
      <c r="A145" s="941"/>
      <c r="B145" s="1056" t="s">
        <v>156</v>
      </c>
      <c r="C145" s="1057"/>
      <c r="D145" s="1058"/>
      <c r="E145" s="1059"/>
      <c r="F145" s="1060">
        <f>F142</f>
        <v>0</v>
      </c>
      <c r="G145" s="1036"/>
      <c r="H145" s="1055"/>
      <c r="I145" s="939"/>
      <c r="J145" s="939"/>
      <c r="K145" s="939"/>
    </row>
    <row r="146" spans="1:11" ht="13.5" thickBot="1">
      <c r="A146" s="941"/>
      <c r="B146" s="1061" t="s">
        <v>475</v>
      </c>
      <c r="C146" s="1062"/>
      <c r="D146" s="1063"/>
      <c r="E146" s="1064"/>
      <c r="F146" s="1065"/>
      <c r="G146" s="1036"/>
      <c r="H146" s="1055"/>
      <c r="I146" s="939"/>
      <c r="J146" s="939"/>
      <c r="K146" s="939"/>
    </row>
    <row r="147" spans="1:11" ht="13.5" thickBot="1">
      <c r="A147" s="934"/>
      <c r="B147" s="1038"/>
      <c r="C147" s="1066"/>
      <c r="D147" s="1055"/>
      <c r="E147" s="1067"/>
      <c r="F147" s="1021"/>
      <c r="G147" s="1068"/>
      <c r="H147" s="1055"/>
      <c r="I147" s="934"/>
      <c r="J147" s="934"/>
      <c r="K147" s="934"/>
    </row>
    <row r="148" spans="1:11" ht="13">
      <c r="A148" s="934"/>
      <c r="B148" s="1038"/>
      <c r="C148" s="1069" t="s">
        <v>155</v>
      </c>
      <c r="D148" s="1070"/>
      <c r="E148" s="1070"/>
      <c r="F148" s="1071"/>
      <c r="G148" s="1072">
        <f>G142</f>
        <v>0</v>
      </c>
      <c r="H148" s="1067"/>
      <c r="I148" s="934"/>
      <c r="J148" s="934"/>
      <c r="K148" s="934"/>
    </row>
    <row r="149" spans="1:11" ht="13.5" thickBot="1">
      <c r="A149" s="934"/>
      <c r="B149" s="1038"/>
      <c r="C149" s="1073" t="s">
        <v>476</v>
      </c>
      <c r="D149" s="1074"/>
      <c r="E149" s="1074"/>
      <c r="F149" s="1075"/>
      <c r="G149" s="1076"/>
      <c r="H149" s="1067"/>
      <c r="I149" s="934"/>
      <c r="J149" s="934"/>
      <c r="K149" s="934"/>
    </row>
    <row r="150" spans="1:11" ht="13.5" thickBot="1">
      <c r="A150" s="934"/>
      <c r="B150" s="1038"/>
      <c r="C150" s="1066"/>
      <c r="D150" s="1055"/>
      <c r="E150" s="1067"/>
      <c r="F150" s="1067"/>
      <c r="G150" s="1055"/>
      <c r="H150" s="1055"/>
      <c r="I150" s="934"/>
      <c r="J150" s="934"/>
      <c r="K150" s="934"/>
    </row>
    <row r="151" spans="1:11" ht="13">
      <c r="A151" s="934"/>
      <c r="B151" s="1038"/>
      <c r="C151" s="1066"/>
      <c r="D151" s="934"/>
      <c r="E151" s="934"/>
      <c r="F151" s="934"/>
      <c r="G151" s="1077" t="s">
        <v>7</v>
      </c>
      <c r="H151" s="1078"/>
      <c r="I151" s="1078"/>
      <c r="J151" s="1078"/>
      <c r="K151" s="1079">
        <f>K142</f>
        <v>0</v>
      </c>
    </row>
    <row r="152" spans="1:11" ht="13.5" thickBot="1">
      <c r="A152" s="934"/>
      <c r="B152" s="1038"/>
      <c r="C152" s="1066"/>
      <c r="D152" s="934"/>
      <c r="E152" s="934"/>
      <c r="F152" s="934"/>
      <c r="G152" s="1080" t="s">
        <v>570</v>
      </c>
      <c r="H152" s="1081"/>
      <c r="I152" s="1081"/>
      <c r="J152" s="1081"/>
      <c r="K152" s="1082"/>
    </row>
    <row r="153" spans="1:11" ht="13.5" thickBot="1">
      <c r="A153" s="1083" t="s">
        <v>12</v>
      </c>
      <c r="B153" s="1084"/>
      <c r="C153" s="1084"/>
      <c r="D153" s="1084"/>
      <c r="E153" s="1084"/>
      <c r="F153" s="1084"/>
      <c r="G153" s="1085"/>
      <c r="H153" s="972"/>
      <c r="I153" s="1086"/>
      <c r="J153" s="1087"/>
      <c r="K153" s="1088"/>
    </row>
    <row r="154" spans="1:11" ht="13">
      <c r="A154" s="976" t="s">
        <v>208</v>
      </c>
      <c r="B154" s="294" t="s">
        <v>141</v>
      </c>
      <c r="C154" s="294" t="s">
        <v>115</v>
      </c>
      <c r="D154" s="294" t="s">
        <v>210</v>
      </c>
      <c r="E154" s="295" t="s">
        <v>80</v>
      </c>
      <c r="F154" s="979" t="s">
        <v>165</v>
      </c>
      <c r="G154" s="979" t="s">
        <v>205</v>
      </c>
      <c r="H154" s="342"/>
      <c r="I154" s="979" t="s">
        <v>80</v>
      </c>
      <c r="J154" s="979" t="s">
        <v>206</v>
      </c>
      <c r="K154" s="979" t="s">
        <v>275</v>
      </c>
    </row>
    <row r="155" spans="1:11" ht="13">
      <c r="A155" s="976" t="s">
        <v>209</v>
      </c>
      <c r="B155" s="294"/>
      <c r="C155" s="294" t="s">
        <v>93</v>
      </c>
      <c r="D155" s="294" t="s">
        <v>116</v>
      </c>
      <c r="E155" s="295" t="s">
        <v>79</v>
      </c>
      <c r="F155" s="982" t="s">
        <v>206</v>
      </c>
      <c r="G155" s="984" t="s">
        <v>153</v>
      </c>
      <c r="H155" s="342"/>
      <c r="I155" s="982" t="s">
        <v>223</v>
      </c>
      <c r="J155" s="982" t="s">
        <v>207</v>
      </c>
      <c r="K155" s="984" t="s">
        <v>154</v>
      </c>
    </row>
    <row r="156" spans="1:11" ht="13">
      <c r="A156" s="976"/>
      <c r="B156" s="294"/>
      <c r="C156" s="294"/>
      <c r="D156" s="294" t="s">
        <v>211</v>
      </c>
      <c r="E156" s="1089" t="e">
        <f>$G$128</f>
        <v>#DIV/0!</v>
      </c>
      <c r="F156" s="982" t="s">
        <v>207</v>
      </c>
      <c r="G156" s="982" t="s">
        <v>154</v>
      </c>
      <c r="H156" s="342"/>
      <c r="I156" s="1303"/>
      <c r="J156" s="982" t="s">
        <v>10</v>
      </c>
      <c r="K156" s="982" t="s">
        <v>10</v>
      </c>
    </row>
    <row r="157" spans="1:11" ht="13.5" thickBot="1">
      <c r="A157" s="986"/>
      <c r="B157" s="987"/>
      <c r="C157" s="987"/>
      <c r="D157" s="987"/>
      <c r="E157" s="1090"/>
      <c r="F157" s="991"/>
      <c r="G157" s="993" t="s">
        <v>269</v>
      </c>
      <c r="H157" s="342"/>
      <c r="I157" s="991"/>
      <c r="J157" s="991"/>
      <c r="K157" s="993" t="s">
        <v>269</v>
      </c>
    </row>
    <row r="158" spans="1:11" ht="13">
      <c r="A158" s="994"/>
      <c r="B158" s="1000"/>
      <c r="C158" s="1000" t="s">
        <v>197</v>
      </c>
      <c r="D158" s="1000"/>
      <c r="E158" s="1091"/>
      <c r="F158" s="1000"/>
      <c r="G158" s="1000"/>
      <c r="H158" s="1004"/>
      <c r="I158" s="1005"/>
      <c r="J158" s="1092"/>
      <c r="K158" s="1093"/>
    </row>
    <row r="159" spans="1:11" ht="13">
      <c r="A159" s="1094"/>
      <c r="B159" s="1000"/>
      <c r="C159" s="1007"/>
      <c r="D159" s="1008"/>
      <c r="E159" s="1009"/>
      <c r="F159" s="1008"/>
      <c r="G159" s="1008"/>
      <c r="H159" s="1012"/>
      <c r="I159" s="1009"/>
      <c r="J159" s="1008"/>
      <c r="K159" s="1095"/>
    </row>
    <row r="160" spans="1:11" ht="13">
      <c r="A160" s="1094"/>
      <c r="B160" s="1000"/>
      <c r="C160" s="1007"/>
      <c r="D160" s="1008"/>
      <c r="E160" s="1009"/>
      <c r="F160" s="1008"/>
      <c r="G160" s="1008"/>
      <c r="H160" s="1012"/>
      <c r="I160" s="1009"/>
      <c r="J160" s="1008"/>
      <c r="K160" s="1095"/>
    </row>
    <row r="161" spans="1:11" ht="13">
      <c r="A161" s="1094"/>
      <c r="B161" s="1000"/>
      <c r="C161" s="1007"/>
      <c r="D161" s="1008"/>
      <c r="E161" s="1009"/>
      <c r="F161" s="1008"/>
      <c r="G161" s="1008"/>
      <c r="H161" s="1012"/>
      <c r="I161" s="1009"/>
      <c r="J161" s="1008"/>
      <c r="K161" s="1095"/>
    </row>
    <row r="162" spans="1:11" ht="13">
      <c r="A162" s="1096"/>
      <c r="B162" s="1096"/>
      <c r="C162" s="1096"/>
      <c r="D162" s="1097"/>
      <c r="E162" s="1098"/>
      <c r="F162" s="1097"/>
      <c r="G162" s="1097"/>
      <c r="H162" s="1021"/>
      <c r="I162" s="1099"/>
      <c r="J162" s="1097"/>
      <c r="K162" s="1096"/>
    </row>
    <row r="163" spans="1:11" ht="13">
      <c r="A163" s="941"/>
      <c r="B163" s="1100"/>
      <c r="C163" s="1100"/>
      <c r="D163" s="1101"/>
      <c r="E163" s="1102"/>
      <c r="F163" s="1103"/>
      <c r="G163" s="1104"/>
      <c r="H163" s="1021"/>
      <c r="I163" s="1036"/>
      <c r="J163" s="939"/>
      <c r="K163" s="1105"/>
    </row>
    <row r="164" spans="1:11" ht="13">
      <c r="A164" s="941"/>
      <c r="B164" s="939"/>
      <c r="C164" s="1038" t="s">
        <v>117</v>
      </c>
      <c r="D164" s="1039">
        <f>SUM(D159:D161)</f>
        <v>0</v>
      </c>
      <c r="E164" s="1106" t="s">
        <v>197</v>
      </c>
      <c r="F164" s="1041">
        <f>SUM(F159:F161)</f>
        <v>0</v>
      </c>
      <c r="G164" s="1107">
        <f>SUM(G159:G161)</f>
        <v>0</v>
      </c>
      <c r="H164" s="1043"/>
      <c r="I164" s="1044"/>
      <c r="J164" s="1045"/>
      <c r="K164" s="1108">
        <f>SUM(K159:K161)</f>
        <v>0</v>
      </c>
    </row>
    <row r="165" spans="1:11" ht="13.5" thickBot="1">
      <c r="A165" s="941"/>
      <c r="B165" s="1038"/>
      <c r="C165" s="941"/>
      <c r="D165" s="1097"/>
      <c r="E165" s="1018"/>
      <c r="F165" s="1050"/>
      <c r="G165" s="1109"/>
      <c r="H165" s="1021"/>
      <c r="I165" s="1036"/>
      <c r="J165" s="939"/>
      <c r="K165" s="1110"/>
    </row>
    <row r="166" spans="1:11" ht="13.5" thickBot="1">
      <c r="A166" s="941"/>
      <c r="B166" s="1038"/>
      <c r="C166" s="941"/>
      <c r="D166" s="1111"/>
      <c r="E166" s="1111"/>
      <c r="F166" s="1111"/>
      <c r="G166" s="939"/>
      <c r="H166" s="934"/>
      <c r="I166" s="939"/>
      <c r="J166" s="939"/>
      <c r="K166" s="939"/>
    </row>
    <row r="167" spans="1:11" ht="13">
      <c r="A167" s="941"/>
      <c r="B167" s="1056" t="s">
        <v>157</v>
      </c>
      <c r="C167" s="1059"/>
      <c r="D167" s="1059"/>
      <c r="E167" s="1059"/>
      <c r="F167" s="1112">
        <f>F164</f>
        <v>0</v>
      </c>
      <c r="G167" s="939"/>
      <c r="H167" s="934"/>
      <c r="I167" s="939"/>
      <c r="J167" s="939"/>
      <c r="K167" s="939"/>
    </row>
    <row r="168" spans="1:11" ht="13.5" thickBot="1">
      <c r="A168" s="941"/>
      <c r="B168" s="1061" t="s">
        <v>477</v>
      </c>
      <c r="C168" s="1113"/>
      <c r="D168" s="1114"/>
      <c r="E168" s="1115"/>
      <c r="F168" s="1116"/>
      <c r="G168" s="939"/>
      <c r="H168" s="934"/>
      <c r="I168" s="939"/>
      <c r="J168" s="939"/>
      <c r="K168" s="939"/>
    </row>
    <row r="169" spans="1:11" ht="13" thickBot="1">
      <c r="A169" s="941"/>
      <c r="B169" s="941"/>
      <c r="C169" s="941"/>
      <c r="D169" s="941"/>
      <c r="E169" s="941"/>
      <c r="F169" s="941"/>
      <c r="G169" s="939"/>
      <c r="H169" s="934"/>
      <c r="I169" s="939"/>
      <c r="J169" s="939"/>
      <c r="K169" s="939"/>
    </row>
    <row r="170" spans="1:11" ht="13">
      <c r="A170" s="934"/>
      <c r="B170" s="1038"/>
      <c r="C170" s="1117" t="s">
        <v>158</v>
      </c>
      <c r="D170" s="1118"/>
      <c r="E170" s="1118"/>
      <c r="F170" s="1118"/>
      <c r="G170" s="1119">
        <f>G164</f>
        <v>0</v>
      </c>
      <c r="H170" s="1120"/>
      <c r="I170" s="934"/>
      <c r="J170" s="934"/>
      <c r="K170" s="934"/>
    </row>
    <row r="171" spans="1:11" ht="13.5" thickBot="1">
      <c r="A171" s="934"/>
      <c r="B171" s="1038"/>
      <c r="C171" s="1121" t="s">
        <v>478</v>
      </c>
      <c r="D171" s="1122"/>
      <c r="E171" s="1122"/>
      <c r="F171" s="1122"/>
      <c r="G171" s="1123"/>
      <c r="H171" s="1124"/>
      <c r="I171" s="934"/>
      <c r="J171" s="934"/>
      <c r="K171" s="934"/>
    </row>
    <row r="172" spans="1:11" ht="13" thickBot="1">
      <c r="A172" s="941"/>
      <c r="B172" s="941"/>
      <c r="C172" s="941"/>
      <c r="D172" s="941"/>
      <c r="E172" s="941"/>
      <c r="F172" s="941"/>
      <c r="G172" s="939"/>
      <c r="H172" s="934"/>
      <c r="I172" s="939"/>
      <c r="J172" s="939"/>
      <c r="K172" s="939"/>
    </row>
    <row r="173" spans="1:11" ht="13">
      <c r="A173" s="941"/>
      <c r="B173" s="941"/>
      <c r="C173" s="941"/>
      <c r="D173" s="941"/>
      <c r="E173" s="941"/>
      <c r="F173" s="939"/>
      <c r="G173" s="1125" t="s">
        <v>7</v>
      </c>
      <c r="H173" s="1126"/>
      <c r="I173" s="1126"/>
      <c r="J173" s="1126"/>
      <c r="K173" s="1127">
        <f>K164</f>
        <v>0</v>
      </c>
    </row>
    <row r="174" spans="1:11" ht="13.5" thickBot="1">
      <c r="A174" s="939"/>
      <c r="B174" s="939"/>
      <c r="C174" s="939"/>
      <c r="D174" s="939"/>
      <c r="E174" s="939"/>
      <c r="F174" s="939"/>
      <c r="G174" s="1128" t="s">
        <v>571</v>
      </c>
      <c r="H174" s="1129"/>
      <c r="I174" s="1129"/>
      <c r="J174" s="1129"/>
      <c r="K174" s="1130"/>
    </row>
  </sheetData>
  <sheetProtection sheet="1" objects="1" scenarios="1" formatColumns="0" formatRows="0" insertColumns="0" insertRows="0" selectLockedCells="1"/>
  <mergeCells count="11">
    <mergeCell ref="A112:C113"/>
    <mergeCell ref="F112:I113"/>
    <mergeCell ref="A10:J11"/>
    <mergeCell ref="A13:J15"/>
    <mergeCell ref="A42:C43"/>
    <mergeCell ref="A17:J18"/>
    <mergeCell ref="A24:J25"/>
    <mergeCell ref="A28:J29"/>
    <mergeCell ref="A31:J32"/>
    <mergeCell ref="A34:J35"/>
    <mergeCell ref="F42:I43"/>
  </mergeCells>
  <phoneticPr fontId="41" type="noConversion"/>
  <pageMargins left="0.59055118110236227" right="0.15748031496062992" top="0.47244094488188981" bottom="0.59055118110236227" header="0.43307086614173229" footer="0.51181102362204722"/>
  <pageSetup paperSize="9" scale="55" orientation="landscape" r:id="rId1"/>
  <headerFooter alignWithMargins="0"/>
  <rowBreaks count="2" manualBreakCount="2">
    <brk id="35" max="10" man="1"/>
    <brk id="82"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pageSetUpPr fitToPage="1"/>
  </sheetPr>
  <dimension ref="A1:BH60"/>
  <sheetViews>
    <sheetView topLeftCell="A32" zoomScale="85" zoomScaleNormal="85" workbookViewId="0">
      <selection activeCell="E53" sqref="E53"/>
    </sheetView>
  </sheetViews>
  <sheetFormatPr defaultColWidth="8.81640625" defaultRowHeight="12.5"/>
  <cols>
    <col min="1" max="1" width="11.1796875" style="49" customWidth="1"/>
    <col min="2" max="2" width="10.453125" style="53" customWidth="1"/>
    <col min="3" max="3" width="25.81640625" style="54" customWidth="1"/>
    <col min="4" max="4" width="37.453125" style="54" customWidth="1"/>
    <col min="5" max="5" width="12.1796875" style="52" customWidth="1"/>
    <col min="6" max="6" width="13.1796875" style="55" customWidth="1"/>
    <col min="7" max="7" width="17.26953125" style="55" customWidth="1"/>
    <col min="8" max="10" width="8.81640625" style="55"/>
    <col min="11" max="11" width="0" style="55" hidden="1" customWidth="1"/>
    <col min="12" max="60" width="8.81640625" style="55"/>
    <col min="61" max="16384" width="8.81640625" style="49"/>
  </cols>
  <sheetData>
    <row r="1" spans="1:60" ht="13">
      <c r="A1" s="690"/>
      <c r="B1" s="691"/>
      <c r="C1" s="692"/>
      <c r="D1" s="692"/>
      <c r="E1" s="693"/>
      <c r="F1" s="694"/>
      <c r="K1" s="72" t="s">
        <v>48</v>
      </c>
    </row>
    <row r="2" spans="1:60" s="157" customFormat="1" ht="15.5">
      <c r="A2" s="695" t="s">
        <v>333</v>
      </c>
      <c r="B2" s="696"/>
      <c r="C2" s="697"/>
      <c r="D2" s="697"/>
      <c r="E2" s="698"/>
      <c r="F2" s="699"/>
      <c r="G2" s="160"/>
      <c r="H2" s="160"/>
      <c r="I2" s="160"/>
      <c r="J2" s="160"/>
      <c r="K2" s="72" t="s">
        <v>381</v>
      </c>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row>
    <row r="3" spans="1:60">
      <c r="A3" s="700"/>
      <c r="B3" s="701"/>
      <c r="C3" s="702"/>
      <c r="D3" s="702"/>
      <c r="E3" s="703"/>
      <c r="F3" s="704"/>
    </row>
    <row r="4" spans="1:60">
      <c r="A4" s="705"/>
      <c r="B4" s="706"/>
      <c r="C4" s="707"/>
      <c r="D4" s="707"/>
      <c r="E4" s="708"/>
      <c r="F4" s="709"/>
    </row>
    <row r="5" spans="1:60" ht="32.25" customHeight="1">
      <c r="A5" s="1653" t="s">
        <v>264</v>
      </c>
      <c r="B5" s="1653"/>
      <c r="C5" s="1653"/>
      <c r="D5" s="1653"/>
      <c r="E5" s="1653"/>
      <c r="F5" s="1653"/>
    </row>
    <row r="6" spans="1:60" s="272" customFormat="1" ht="31.5" customHeight="1">
      <c r="A6" s="1653" t="s">
        <v>513</v>
      </c>
      <c r="B6" s="1653"/>
      <c r="C6" s="1653"/>
      <c r="D6" s="1653"/>
      <c r="E6" s="1653"/>
      <c r="F6" s="1653"/>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row>
    <row r="7" spans="1:60" s="272" customFormat="1" ht="30.75" customHeight="1">
      <c r="A7" s="1653" t="s">
        <v>514</v>
      </c>
      <c r="B7" s="1653"/>
      <c r="C7" s="1653"/>
      <c r="D7" s="1653"/>
      <c r="E7" s="1653"/>
      <c r="F7" s="1653"/>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row>
    <row r="8" spans="1:60" s="272" customFormat="1" ht="32.25" customHeight="1">
      <c r="A8" s="1653" t="s">
        <v>515</v>
      </c>
      <c r="B8" s="1653"/>
      <c r="C8" s="1653"/>
      <c r="D8" s="1653"/>
      <c r="E8" s="1653"/>
      <c r="F8" s="1653"/>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row>
    <row r="9" spans="1:60" s="272" customFormat="1" ht="33.75" customHeight="1">
      <c r="A9" s="1653" t="s">
        <v>580</v>
      </c>
      <c r="B9" s="1653"/>
      <c r="C9" s="1653"/>
      <c r="D9" s="1653"/>
      <c r="E9" s="1653"/>
      <c r="F9" s="1653"/>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row>
    <row r="10" spans="1:60" s="272" customFormat="1" ht="32.25" customHeight="1">
      <c r="A10" s="1653" t="s">
        <v>516</v>
      </c>
      <c r="B10" s="1653"/>
      <c r="C10" s="1653"/>
      <c r="D10" s="1653"/>
      <c r="E10" s="1653"/>
      <c r="F10" s="1653"/>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row>
    <row r="11" spans="1:60" s="272" customFormat="1" ht="33.75" customHeight="1">
      <c r="A11" s="1653" t="s">
        <v>346</v>
      </c>
      <c r="B11" s="1653"/>
      <c r="C11" s="1653"/>
      <c r="D11" s="1653"/>
      <c r="E11" s="1653"/>
      <c r="F11" s="1653"/>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row>
    <row r="12" spans="1:60" s="282" customFormat="1" ht="14">
      <c r="A12" s="1654"/>
      <c r="B12" s="1654"/>
      <c r="C12" s="1654"/>
      <c r="D12" s="1654"/>
      <c r="E12" s="1654"/>
      <c r="F12" s="710"/>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row>
    <row r="13" spans="1:60" s="282" customFormat="1" ht="14.5" thickBot="1">
      <c r="A13" s="711"/>
      <c r="B13" s="712"/>
      <c r="C13" s="712"/>
      <c r="D13" s="712"/>
      <c r="E13" s="712"/>
      <c r="F13" s="710"/>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row>
    <row r="14" spans="1:60" s="51" customFormat="1" ht="32.25" customHeight="1" thickBot="1">
      <c r="A14" s="713" t="s">
        <v>280</v>
      </c>
      <c r="B14" s="714" t="s">
        <v>139</v>
      </c>
      <c r="C14" s="715" t="s">
        <v>140</v>
      </c>
      <c r="D14" s="716" t="s">
        <v>524</v>
      </c>
      <c r="E14" s="717" t="s">
        <v>142</v>
      </c>
      <c r="F14" s="718" t="s">
        <v>488</v>
      </c>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row>
    <row r="15" spans="1:60" ht="13">
      <c r="A15" s="719" t="s">
        <v>304</v>
      </c>
      <c r="B15" s="720"/>
      <c r="C15" s="721"/>
      <c r="D15" s="721"/>
      <c r="E15" s="722"/>
      <c r="F15" s="723"/>
    </row>
    <row r="16" spans="1:60" ht="13">
      <c r="A16" s="724"/>
      <c r="B16" s="725"/>
      <c r="C16" s="726"/>
      <c r="D16" s="726"/>
      <c r="E16" s="727"/>
      <c r="F16" s="728"/>
      <c r="H16" s="76" t="s">
        <v>197</v>
      </c>
    </row>
    <row r="17" spans="1:6">
      <c r="A17" s="729" t="s">
        <v>517</v>
      </c>
      <c r="B17" s="725">
        <v>42221</v>
      </c>
      <c r="C17" s="726" t="s">
        <v>518</v>
      </c>
      <c r="D17" s="726" t="s">
        <v>519</v>
      </c>
      <c r="E17" s="727">
        <v>40000</v>
      </c>
      <c r="F17" s="730" t="s">
        <v>48</v>
      </c>
    </row>
    <row r="18" spans="1:6">
      <c r="A18" s="724"/>
      <c r="B18" s="725"/>
      <c r="C18" s="726"/>
      <c r="D18" s="726"/>
      <c r="E18" s="727"/>
      <c r="F18" s="728"/>
    </row>
    <row r="19" spans="1:6" ht="25">
      <c r="A19" s="731" t="s">
        <v>278</v>
      </c>
      <c r="B19" s="732">
        <v>42226</v>
      </c>
      <c r="C19" s="733" t="s">
        <v>518</v>
      </c>
      <c r="D19" s="734" t="s">
        <v>279</v>
      </c>
      <c r="E19" s="735">
        <v>50000</v>
      </c>
      <c r="F19" s="730" t="s">
        <v>48</v>
      </c>
    </row>
    <row r="20" spans="1:6">
      <c r="A20" s="736"/>
      <c r="B20" s="732"/>
      <c r="C20" s="737"/>
      <c r="D20" s="737"/>
      <c r="E20" s="735"/>
      <c r="F20" s="728"/>
    </row>
    <row r="21" spans="1:6" ht="25">
      <c r="A21" s="731" t="s">
        <v>277</v>
      </c>
      <c r="B21" s="732">
        <v>42212</v>
      </c>
      <c r="C21" s="737" t="s">
        <v>276</v>
      </c>
      <c r="D21" s="738" t="s">
        <v>520</v>
      </c>
      <c r="E21" s="735">
        <f>5*1200</f>
        <v>6000</v>
      </c>
      <c r="F21" s="730" t="s">
        <v>48</v>
      </c>
    </row>
    <row r="22" spans="1:6">
      <c r="A22" s="736"/>
      <c r="B22" s="732"/>
      <c r="C22" s="737"/>
      <c r="D22" s="737"/>
      <c r="E22" s="735"/>
      <c r="F22" s="728"/>
    </row>
    <row r="23" spans="1:6" ht="25">
      <c r="A23" s="739" t="s">
        <v>521</v>
      </c>
      <c r="B23" s="725">
        <v>42186</v>
      </c>
      <c r="C23" s="726" t="s">
        <v>518</v>
      </c>
      <c r="D23" s="734" t="s">
        <v>525</v>
      </c>
      <c r="E23" s="727">
        <v>12000</v>
      </c>
      <c r="F23" s="730" t="s">
        <v>48</v>
      </c>
    </row>
    <row r="24" spans="1:6">
      <c r="A24" s="724"/>
      <c r="B24" s="725"/>
      <c r="C24" s="726"/>
      <c r="D24" s="726"/>
      <c r="E24" s="727"/>
      <c r="F24" s="728"/>
    </row>
    <row r="25" spans="1:6">
      <c r="A25" s="731" t="s">
        <v>278</v>
      </c>
      <c r="B25" s="732">
        <v>42233</v>
      </c>
      <c r="C25" s="737" t="s">
        <v>276</v>
      </c>
      <c r="D25" s="733" t="s">
        <v>522</v>
      </c>
      <c r="E25" s="735">
        <v>9000</v>
      </c>
      <c r="F25" s="728"/>
    </row>
    <row r="26" spans="1:6">
      <c r="A26" s="724"/>
      <c r="B26" s="725"/>
      <c r="C26" s="726"/>
      <c r="D26" s="726"/>
      <c r="E26" s="727"/>
      <c r="F26" s="728"/>
    </row>
    <row r="27" spans="1:6" ht="25">
      <c r="A27" s="740" t="s">
        <v>247</v>
      </c>
      <c r="B27" s="725">
        <v>42209</v>
      </c>
      <c r="C27" s="726" t="s">
        <v>219</v>
      </c>
      <c r="D27" s="741" t="s">
        <v>523</v>
      </c>
      <c r="E27" s="727">
        <v>6000</v>
      </c>
      <c r="F27" s="730" t="s">
        <v>48</v>
      </c>
    </row>
    <row r="28" spans="1:6">
      <c r="A28" s="724"/>
      <c r="B28" s="725"/>
      <c r="C28" s="726"/>
      <c r="D28" s="726"/>
      <c r="E28" s="727"/>
      <c r="F28" s="728"/>
    </row>
    <row r="29" spans="1:6" ht="13">
      <c r="A29" s="719" t="s">
        <v>331</v>
      </c>
      <c r="B29" s="742"/>
      <c r="C29" s="743"/>
      <c r="D29" s="743"/>
      <c r="E29" s="744"/>
      <c r="F29" s="728"/>
    </row>
    <row r="30" spans="1:6" ht="13.5" thickBot="1">
      <c r="A30" s="745" t="s">
        <v>220</v>
      </c>
      <c r="B30" s="746">
        <v>42248</v>
      </c>
      <c r="C30" s="747" t="s">
        <v>221</v>
      </c>
      <c r="D30" s="748" t="s">
        <v>222</v>
      </c>
      <c r="E30" s="749">
        <v>12000</v>
      </c>
      <c r="F30" s="750" t="s">
        <v>381</v>
      </c>
    </row>
    <row r="31" spans="1:6">
      <c r="A31" s="709"/>
      <c r="B31" s="751"/>
      <c r="C31" s="752"/>
      <c r="D31" s="752"/>
      <c r="E31" s="753"/>
      <c r="F31" s="709"/>
    </row>
    <row r="32" spans="1:6" ht="13">
      <c r="A32" s="690"/>
      <c r="B32" s="691"/>
      <c r="C32" s="692"/>
      <c r="D32" s="692"/>
      <c r="E32" s="693"/>
      <c r="F32" s="694"/>
    </row>
    <row r="33" spans="1:60" ht="15.5">
      <c r="A33" s="695" t="s">
        <v>333</v>
      </c>
      <c r="B33" s="696"/>
      <c r="C33" s="697"/>
      <c r="D33" s="697"/>
      <c r="E33" s="698"/>
      <c r="F33" s="699"/>
    </row>
    <row r="34" spans="1:60" ht="13" thickBot="1">
      <c r="A34" s="700"/>
      <c r="B34" s="701"/>
      <c r="C34" s="702"/>
      <c r="D34" s="702"/>
      <c r="E34" s="703"/>
      <c r="F34" s="704"/>
    </row>
    <row r="35" spans="1:60" ht="30" customHeight="1" thickBot="1">
      <c r="A35" s="231" t="s">
        <v>280</v>
      </c>
      <c r="B35" s="232" t="s">
        <v>139</v>
      </c>
      <c r="C35" s="233" t="s">
        <v>140</v>
      </c>
      <c r="D35" s="653" t="s">
        <v>524</v>
      </c>
      <c r="E35" s="234" t="s">
        <v>142</v>
      </c>
      <c r="F35" s="577" t="s">
        <v>488</v>
      </c>
    </row>
    <row r="36" spans="1:60" s="929" customFormat="1" ht="24.75" customHeight="1">
      <c r="A36" s="917"/>
      <c r="B36" s="918"/>
      <c r="C36" s="919"/>
      <c r="D36" s="919"/>
      <c r="E36" s="920"/>
      <c r="F36" s="578"/>
      <c r="G36" s="1568" t="s">
        <v>387</v>
      </c>
      <c r="H36" s="934"/>
      <c r="I36" s="934"/>
      <c r="J36" s="934"/>
      <c r="K36" s="934"/>
      <c r="L36" s="934"/>
      <c r="M36" s="934"/>
      <c r="N36" s="934"/>
      <c r="O36" s="934"/>
      <c r="P36" s="934"/>
      <c r="Q36" s="934"/>
      <c r="R36" s="934"/>
      <c r="S36" s="934"/>
      <c r="T36" s="934"/>
      <c r="U36" s="934"/>
      <c r="V36" s="934"/>
      <c r="W36" s="934"/>
      <c r="X36" s="934"/>
      <c r="Y36" s="934"/>
      <c r="Z36" s="934"/>
      <c r="AA36" s="934"/>
      <c r="AB36" s="934"/>
      <c r="AC36" s="934"/>
      <c r="AD36" s="934"/>
      <c r="AE36" s="934"/>
      <c r="AF36" s="934"/>
      <c r="AG36" s="934"/>
      <c r="AH36" s="934"/>
      <c r="AI36" s="934"/>
      <c r="AJ36" s="934"/>
      <c r="AK36" s="934"/>
      <c r="AL36" s="934"/>
      <c r="AM36" s="934"/>
      <c r="AN36" s="934"/>
      <c r="AO36" s="934"/>
      <c r="AP36" s="934"/>
      <c r="AQ36" s="934"/>
      <c r="AR36" s="934"/>
      <c r="AS36" s="934"/>
      <c r="AT36" s="934"/>
      <c r="AU36" s="934"/>
      <c r="AV36" s="934"/>
      <c r="AW36" s="934"/>
      <c r="AX36" s="934"/>
      <c r="AY36" s="934"/>
      <c r="AZ36" s="934"/>
      <c r="BA36" s="934"/>
      <c r="BB36" s="934"/>
      <c r="BC36" s="934"/>
      <c r="BD36" s="934"/>
      <c r="BE36" s="934"/>
      <c r="BF36" s="934"/>
      <c r="BG36" s="934"/>
      <c r="BH36" s="934"/>
    </row>
    <row r="37" spans="1:60" s="929" customFormat="1">
      <c r="A37" s="921"/>
      <c r="B37" s="922"/>
      <c r="C37" s="923"/>
      <c r="D37" s="923"/>
      <c r="E37" s="924"/>
      <c r="F37" s="579"/>
      <c r="G37" s="934"/>
      <c r="H37" s="934"/>
      <c r="I37" s="934"/>
      <c r="J37" s="934"/>
      <c r="K37" s="934"/>
      <c r="L37" s="934"/>
      <c r="M37" s="934"/>
      <c r="N37" s="934"/>
      <c r="O37" s="934"/>
      <c r="P37" s="934"/>
      <c r="Q37" s="934"/>
      <c r="R37" s="934"/>
      <c r="S37" s="934"/>
      <c r="T37" s="934"/>
      <c r="U37" s="934"/>
      <c r="V37" s="934"/>
      <c r="W37" s="934"/>
      <c r="X37" s="934"/>
      <c r="Y37" s="934"/>
      <c r="Z37" s="934"/>
      <c r="AA37" s="934"/>
      <c r="AB37" s="934"/>
      <c r="AC37" s="934"/>
      <c r="AD37" s="934"/>
      <c r="AE37" s="934"/>
      <c r="AF37" s="934"/>
      <c r="AG37" s="934"/>
      <c r="AH37" s="934"/>
      <c r="AI37" s="934"/>
      <c r="AJ37" s="934"/>
      <c r="AK37" s="934"/>
      <c r="AL37" s="934"/>
      <c r="AM37" s="934"/>
      <c r="AN37" s="934"/>
      <c r="AO37" s="934"/>
      <c r="AP37" s="934"/>
      <c r="AQ37" s="934"/>
      <c r="AR37" s="934"/>
      <c r="AS37" s="934"/>
      <c r="AT37" s="934"/>
      <c r="AU37" s="934"/>
      <c r="AV37" s="934"/>
      <c r="AW37" s="934"/>
      <c r="AX37" s="934"/>
      <c r="AY37" s="934"/>
      <c r="AZ37" s="934"/>
      <c r="BA37" s="934"/>
      <c r="BB37" s="934"/>
      <c r="BC37" s="934"/>
      <c r="BD37" s="934"/>
      <c r="BE37" s="934"/>
      <c r="BF37" s="934"/>
      <c r="BG37" s="934"/>
      <c r="BH37" s="934"/>
    </row>
    <row r="38" spans="1:60" s="929" customFormat="1">
      <c r="A38" s="921"/>
      <c r="B38" s="922"/>
      <c r="C38" s="923"/>
      <c r="D38" s="923"/>
      <c r="E38" s="924"/>
      <c r="F38" s="579"/>
      <c r="G38" s="934"/>
      <c r="H38" s="934"/>
      <c r="I38" s="934"/>
      <c r="J38" s="934"/>
      <c r="K38" s="934"/>
      <c r="L38" s="934"/>
      <c r="M38" s="934"/>
      <c r="N38" s="934"/>
      <c r="O38" s="934"/>
      <c r="P38" s="934"/>
      <c r="Q38" s="934"/>
      <c r="R38" s="934"/>
      <c r="S38" s="934"/>
      <c r="T38" s="934"/>
      <c r="U38" s="934"/>
      <c r="V38" s="934"/>
      <c r="W38" s="934"/>
      <c r="X38" s="934"/>
      <c r="Y38" s="934"/>
      <c r="Z38" s="934"/>
      <c r="AA38" s="934"/>
      <c r="AB38" s="934"/>
      <c r="AC38" s="934"/>
      <c r="AD38" s="934"/>
      <c r="AE38" s="934"/>
      <c r="AF38" s="934"/>
      <c r="AG38" s="934"/>
      <c r="AH38" s="934"/>
      <c r="AI38" s="934"/>
      <c r="AJ38" s="934"/>
      <c r="AK38" s="934"/>
      <c r="AL38" s="934"/>
      <c r="AM38" s="934"/>
      <c r="AN38" s="934"/>
      <c r="AO38" s="934"/>
      <c r="AP38" s="934"/>
      <c r="AQ38" s="934"/>
      <c r="AR38" s="934"/>
      <c r="AS38" s="934"/>
      <c r="AT38" s="934"/>
      <c r="AU38" s="934"/>
      <c r="AV38" s="934"/>
      <c r="AW38" s="934"/>
      <c r="AX38" s="934"/>
      <c r="AY38" s="934"/>
      <c r="AZ38" s="934"/>
      <c r="BA38" s="934"/>
      <c r="BB38" s="934"/>
      <c r="BC38" s="934"/>
      <c r="BD38" s="934"/>
      <c r="BE38" s="934"/>
      <c r="BF38" s="934"/>
      <c r="BG38" s="934"/>
      <c r="BH38" s="934"/>
    </row>
    <row r="39" spans="1:60" s="929" customFormat="1">
      <c r="A39" s="921"/>
      <c r="B39" s="922"/>
      <c r="C39" s="923"/>
      <c r="D39" s="923"/>
      <c r="E39" s="924"/>
      <c r="F39" s="579"/>
      <c r="G39" s="934"/>
      <c r="H39" s="934"/>
      <c r="I39" s="934"/>
      <c r="J39" s="934"/>
      <c r="K39" s="934"/>
      <c r="L39" s="934"/>
      <c r="M39" s="934"/>
      <c r="N39" s="934"/>
      <c r="O39" s="934"/>
      <c r="P39" s="934"/>
      <c r="Q39" s="934"/>
      <c r="R39" s="934"/>
      <c r="S39" s="934"/>
      <c r="T39" s="934"/>
      <c r="U39" s="934"/>
      <c r="V39" s="934"/>
      <c r="W39" s="934"/>
      <c r="X39" s="934"/>
      <c r="Y39" s="934"/>
      <c r="Z39" s="934"/>
      <c r="AA39" s="934"/>
      <c r="AB39" s="934"/>
      <c r="AC39" s="934"/>
      <c r="AD39" s="934"/>
      <c r="AE39" s="934"/>
      <c r="AF39" s="934"/>
      <c r="AG39" s="934"/>
      <c r="AH39" s="934"/>
      <c r="AI39" s="934"/>
      <c r="AJ39" s="934"/>
      <c r="AK39" s="934"/>
      <c r="AL39" s="934"/>
      <c r="AM39" s="934"/>
      <c r="AN39" s="934"/>
      <c r="AO39" s="934"/>
      <c r="AP39" s="934"/>
      <c r="AQ39" s="934"/>
      <c r="AR39" s="934"/>
      <c r="AS39" s="934"/>
      <c r="AT39" s="934"/>
      <c r="AU39" s="934"/>
      <c r="AV39" s="934"/>
      <c r="AW39" s="934"/>
      <c r="AX39" s="934"/>
      <c r="AY39" s="934"/>
      <c r="AZ39" s="934"/>
      <c r="BA39" s="934"/>
      <c r="BB39" s="934"/>
      <c r="BC39" s="934"/>
      <c r="BD39" s="934"/>
      <c r="BE39" s="934"/>
      <c r="BF39" s="934"/>
      <c r="BG39" s="934"/>
      <c r="BH39" s="934"/>
    </row>
    <row r="40" spans="1:60" s="929" customFormat="1">
      <c r="A40" s="921"/>
      <c r="B40" s="922"/>
      <c r="C40" s="923"/>
      <c r="D40" s="923"/>
      <c r="E40" s="924"/>
      <c r="F40" s="579"/>
      <c r="G40" s="934"/>
      <c r="H40" s="934"/>
      <c r="I40" s="934"/>
      <c r="J40" s="934"/>
      <c r="K40" s="934"/>
      <c r="L40" s="934"/>
      <c r="M40" s="934"/>
      <c r="N40" s="934"/>
      <c r="O40" s="934"/>
      <c r="P40" s="934"/>
      <c r="Q40" s="934"/>
      <c r="R40" s="934"/>
      <c r="S40" s="934"/>
      <c r="T40" s="934"/>
      <c r="U40" s="934"/>
      <c r="V40" s="934"/>
      <c r="W40" s="934"/>
      <c r="X40" s="934"/>
      <c r="Y40" s="934"/>
      <c r="Z40" s="934"/>
      <c r="AA40" s="934"/>
      <c r="AB40" s="934"/>
      <c r="AC40" s="934"/>
      <c r="AD40" s="934"/>
      <c r="AE40" s="934"/>
      <c r="AF40" s="934"/>
      <c r="AG40" s="934"/>
      <c r="AH40" s="934"/>
      <c r="AI40" s="934"/>
      <c r="AJ40" s="934"/>
      <c r="AK40" s="934"/>
      <c r="AL40" s="934"/>
      <c r="AM40" s="934"/>
      <c r="AN40" s="934"/>
      <c r="AO40" s="934"/>
      <c r="AP40" s="934"/>
      <c r="AQ40" s="934"/>
      <c r="AR40" s="934"/>
      <c r="AS40" s="934"/>
      <c r="AT40" s="934"/>
      <c r="AU40" s="934"/>
      <c r="AV40" s="934"/>
      <c r="AW40" s="934"/>
      <c r="AX40" s="934"/>
      <c r="AY40" s="934"/>
      <c r="AZ40" s="934"/>
      <c r="BA40" s="934"/>
      <c r="BB40" s="934"/>
      <c r="BC40" s="934"/>
      <c r="BD40" s="934"/>
      <c r="BE40" s="934"/>
      <c r="BF40" s="934"/>
      <c r="BG40" s="934"/>
      <c r="BH40" s="934"/>
    </row>
    <row r="41" spans="1:60" s="929" customFormat="1">
      <c r="A41" s="921"/>
      <c r="B41" s="922"/>
      <c r="C41" s="923"/>
      <c r="D41" s="923"/>
      <c r="E41" s="924"/>
      <c r="F41" s="579"/>
      <c r="G41" s="934"/>
      <c r="H41" s="934"/>
      <c r="I41" s="934"/>
      <c r="J41" s="934"/>
      <c r="K41" s="934"/>
      <c r="L41" s="934"/>
      <c r="M41" s="934"/>
      <c r="N41" s="934"/>
      <c r="O41" s="934"/>
      <c r="P41" s="934"/>
      <c r="Q41" s="934"/>
      <c r="R41" s="934"/>
      <c r="S41" s="934"/>
      <c r="T41" s="934"/>
      <c r="U41" s="934"/>
      <c r="V41" s="934"/>
      <c r="W41" s="934"/>
      <c r="X41" s="934"/>
      <c r="Y41" s="934"/>
      <c r="Z41" s="934"/>
      <c r="AA41" s="934"/>
      <c r="AB41" s="934"/>
      <c r="AC41" s="934"/>
      <c r="AD41" s="934"/>
      <c r="AE41" s="934"/>
      <c r="AF41" s="934"/>
      <c r="AG41" s="934"/>
      <c r="AH41" s="934"/>
      <c r="AI41" s="934"/>
      <c r="AJ41" s="934"/>
      <c r="AK41" s="934"/>
      <c r="AL41" s="934"/>
      <c r="AM41" s="934"/>
      <c r="AN41" s="934"/>
      <c r="AO41" s="934"/>
      <c r="AP41" s="934"/>
      <c r="AQ41" s="934"/>
      <c r="AR41" s="934"/>
      <c r="AS41" s="934"/>
      <c r="AT41" s="934"/>
      <c r="AU41" s="934"/>
      <c r="AV41" s="934"/>
      <c r="AW41" s="934"/>
      <c r="AX41" s="934"/>
      <c r="AY41" s="934"/>
      <c r="AZ41" s="934"/>
      <c r="BA41" s="934"/>
      <c r="BB41" s="934"/>
      <c r="BC41" s="934"/>
      <c r="BD41" s="934"/>
      <c r="BE41" s="934"/>
      <c r="BF41" s="934"/>
      <c r="BG41" s="934"/>
      <c r="BH41" s="934"/>
    </row>
    <row r="42" spans="1:60" s="929" customFormat="1">
      <c r="A42" s="921"/>
      <c r="B42" s="922"/>
      <c r="C42" s="923"/>
      <c r="D42" s="923"/>
      <c r="E42" s="924"/>
      <c r="F42" s="579"/>
      <c r="G42" s="934"/>
      <c r="H42" s="934"/>
      <c r="I42" s="934"/>
      <c r="J42" s="934"/>
      <c r="K42" s="934"/>
      <c r="L42" s="934"/>
      <c r="M42" s="934"/>
      <c r="N42" s="934"/>
      <c r="O42" s="934"/>
      <c r="P42" s="934"/>
      <c r="Q42" s="934"/>
      <c r="R42" s="934"/>
      <c r="S42" s="934"/>
      <c r="T42" s="934"/>
      <c r="U42" s="934"/>
      <c r="V42" s="934"/>
      <c r="W42" s="934"/>
      <c r="X42" s="934"/>
      <c r="Y42" s="934"/>
      <c r="Z42" s="934"/>
      <c r="AA42" s="934"/>
      <c r="AB42" s="934"/>
      <c r="AC42" s="934"/>
      <c r="AD42" s="934"/>
      <c r="AE42" s="934"/>
      <c r="AF42" s="934"/>
      <c r="AG42" s="934"/>
      <c r="AH42" s="934"/>
      <c r="AI42" s="934"/>
      <c r="AJ42" s="934"/>
      <c r="AK42" s="934"/>
      <c r="AL42" s="934"/>
      <c r="AM42" s="934"/>
      <c r="AN42" s="934"/>
      <c r="AO42" s="934"/>
      <c r="AP42" s="934"/>
      <c r="AQ42" s="934"/>
      <c r="AR42" s="934"/>
      <c r="AS42" s="934"/>
      <c r="AT42" s="934"/>
      <c r="AU42" s="934"/>
      <c r="AV42" s="934"/>
      <c r="AW42" s="934"/>
      <c r="AX42" s="934"/>
      <c r="AY42" s="934"/>
      <c r="AZ42" s="934"/>
      <c r="BA42" s="934"/>
      <c r="BB42" s="934"/>
      <c r="BC42" s="934"/>
      <c r="BD42" s="934"/>
      <c r="BE42" s="934"/>
      <c r="BF42" s="934"/>
      <c r="BG42" s="934"/>
      <c r="BH42" s="934"/>
    </row>
    <row r="43" spans="1:60" s="929" customFormat="1">
      <c r="A43" s="921"/>
      <c r="B43" s="922"/>
      <c r="C43" s="923"/>
      <c r="D43" s="923"/>
      <c r="E43" s="924"/>
      <c r="F43" s="579"/>
      <c r="G43" s="934"/>
      <c r="H43" s="934"/>
      <c r="I43" s="934"/>
      <c r="J43" s="934"/>
      <c r="K43" s="934"/>
      <c r="L43" s="934"/>
      <c r="M43" s="934"/>
      <c r="N43" s="934"/>
      <c r="O43" s="934"/>
      <c r="P43" s="934"/>
      <c r="Q43" s="934"/>
      <c r="R43" s="934"/>
      <c r="S43" s="934"/>
      <c r="T43" s="934"/>
      <c r="U43" s="934"/>
      <c r="V43" s="934"/>
      <c r="W43" s="934"/>
      <c r="X43" s="934"/>
      <c r="Y43" s="934"/>
      <c r="Z43" s="934"/>
      <c r="AA43" s="934"/>
      <c r="AB43" s="934"/>
      <c r="AC43" s="934"/>
      <c r="AD43" s="934"/>
      <c r="AE43" s="934"/>
      <c r="AF43" s="934"/>
      <c r="AG43" s="934"/>
      <c r="AH43" s="934"/>
      <c r="AI43" s="934"/>
      <c r="AJ43" s="934"/>
      <c r="AK43" s="934"/>
      <c r="AL43" s="934"/>
      <c r="AM43" s="934"/>
      <c r="AN43" s="934"/>
      <c r="AO43" s="934"/>
      <c r="AP43" s="934"/>
      <c r="AQ43" s="934"/>
      <c r="AR43" s="934"/>
      <c r="AS43" s="934"/>
      <c r="AT43" s="934"/>
      <c r="AU43" s="934"/>
      <c r="AV43" s="934"/>
      <c r="AW43" s="934"/>
      <c r="AX43" s="934"/>
      <c r="AY43" s="934"/>
      <c r="AZ43" s="934"/>
      <c r="BA43" s="934"/>
      <c r="BB43" s="934"/>
      <c r="BC43" s="934"/>
      <c r="BD43" s="934"/>
      <c r="BE43" s="934"/>
      <c r="BF43" s="934"/>
      <c r="BG43" s="934"/>
      <c r="BH43" s="934"/>
    </row>
    <row r="44" spans="1:60" s="929" customFormat="1">
      <c r="A44" s="921"/>
      <c r="B44" s="922"/>
      <c r="C44" s="923"/>
      <c r="D44" s="923"/>
      <c r="E44" s="924"/>
      <c r="F44" s="579"/>
      <c r="G44" s="934"/>
      <c r="H44" s="934"/>
      <c r="I44" s="934"/>
      <c r="J44" s="934"/>
      <c r="K44" s="934"/>
      <c r="L44" s="934"/>
      <c r="M44" s="934"/>
      <c r="N44" s="934"/>
      <c r="O44" s="934"/>
      <c r="P44" s="934"/>
      <c r="Q44" s="934"/>
      <c r="R44" s="934"/>
      <c r="S44" s="934"/>
      <c r="T44" s="934"/>
      <c r="U44" s="934"/>
      <c r="V44" s="934"/>
      <c r="W44" s="934"/>
      <c r="X44" s="934"/>
      <c r="Y44" s="934"/>
      <c r="Z44" s="934"/>
      <c r="AA44" s="934"/>
      <c r="AB44" s="934"/>
      <c r="AC44" s="934"/>
      <c r="AD44" s="934"/>
      <c r="AE44" s="934"/>
      <c r="AF44" s="934"/>
      <c r="AG44" s="934"/>
      <c r="AH44" s="934"/>
      <c r="AI44" s="934"/>
      <c r="AJ44" s="934"/>
      <c r="AK44" s="934"/>
      <c r="AL44" s="934"/>
      <c r="AM44" s="934"/>
      <c r="AN44" s="934"/>
      <c r="AO44" s="934"/>
      <c r="AP44" s="934"/>
      <c r="AQ44" s="934"/>
      <c r="AR44" s="934"/>
      <c r="AS44" s="934"/>
      <c r="AT44" s="934"/>
      <c r="AU44" s="934"/>
      <c r="AV44" s="934"/>
      <c r="AW44" s="934"/>
      <c r="AX44" s="934"/>
      <c r="AY44" s="934"/>
      <c r="AZ44" s="934"/>
      <c r="BA44" s="934"/>
      <c r="BB44" s="934"/>
      <c r="BC44" s="934"/>
      <c r="BD44" s="934"/>
      <c r="BE44" s="934"/>
      <c r="BF44" s="934"/>
      <c r="BG44" s="934"/>
      <c r="BH44" s="934"/>
    </row>
    <row r="45" spans="1:60" s="929" customFormat="1">
      <c r="A45" s="921"/>
      <c r="B45" s="922"/>
      <c r="C45" s="923"/>
      <c r="D45" s="923"/>
      <c r="E45" s="924"/>
      <c r="F45" s="579"/>
      <c r="G45" s="934"/>
      <c r="H45" s="934"/>
      <c r="I45" s="934"/>
      <c r="J45" s="934"/>
      <c r="K45" s="934"/>
      <c r="L45" s="934"/>
      <c r="M45" s="934"/>
      <c r="N45" s="934"/>
      <c r="O45" s="934"/>
      <c r="P45" s="934"/>
      <c r="Q45" s="934"/>
      <c r="R45" s="934"/>
      <c r="S45" s="934"/>
      <c r="T45" s="934"/>
      <c r="U45" s="934"/>
      <c r="V45" s="934"/>
      <c r="W45" s="934"/>
      <c r="X45" s="934"/>
      <c r="Y45" s="934"/>
      <c r="Z45" s="934"/>
      <c r="AA45" s="934"/>
      <c r="AB45" s="934"/>
      <c r="AC45" s="934"/>
      <c r="AD45" s="934"/>
      <c r="AE45" s="934"/>
      <c r="AF45" s="934"/>
      <c r="AG45" s="934"/>
      <c r="AH45" s="934"/>
      <c r="AI45" s="934"/>
      <c r="AJ45" s="934"/>
      <c r="AK45" s="934"/>
      <c r="AL45" s="934"/>
      <c r="AM45" s="934"/>
      <c r="AN45" s="934"/>
      <c r="AO45" s="934"/>
      <c r="AP45" s="934"/>
      <c r="AQ45" s="934"/>
      <c r="AR45" s="934"/>
      <c r="AS45" s="934"/>
      <c r="AT45" s="934"/>
      <c r="AU45" s="934"/>
      <c r="AV45" s="934"/>
      <c r="AW45" s="934"/>
      <c r="AX45" s="934"/>
      <c r="AY45" s="934"/>
      <c r="AZ45" s="934"/>
      <c r="BA45" s="934"/>
      <c r="BB45" s="934"/>
      <c r="BC45" s="934"/>
      <c r="BD45" s="934"/>
      <c r="BE45" s="934"/>
      <c r="BF45" s="934"/>
      <c r="BG45" s="934"/>
      <c r="BH45" s="934"/>
    </row>
    <row r="46" spans="1:60" s="929" customFormat="1">
      <c r="A46" s="921"/>
      <c r="B46" s="922"/>
      <c r="C46" s="923"/>
      <c r="D46" s="923"/>
      <c r="E46" s="924"/>
      <c r="F46" s="579"/>
      <c r="G46" s="934"/>
      <c r="H46" s="934"/>
      <c r="I46" s="934"/>
      <c r="J46" s="934"/>
      <c r="K46" s="934"/>
      <c r="L46" s="934"/>
      <c r="M46" s="934"/>
      <c r="N46" s="934"/>
      <c r="O46" s="934"/>
      <c r="P46" s="934"/>
      <c r="Q46" s="934"/>
      <c r="R46" s="934"/>
      <c r="S46" s="934"/>
      <c r="T46" s="934"/>
      <c r="U46" s="934"/>
      <c r="V46" s="934"/>
      <c r="W46" s="934"/>
      <c r="X46" s="934"/>
      <c r="Y46" s="934"/>
      <c r="Z46" s="934"/>
      <c r="AA46" s="934"/>
      <c r="AB46" s="934"/>
      <c r="AC46" s="934"/>
      <c r="AD46" s="934"/>
      <c r="AE46" s="934"/>
      <c r="AF46" s="934"/>
      <c r="AG46" s="934"/>
      <c r="AH46" s="934"/>
      <c r="AI46" s="934"/>
      <c r="AJ46" s="934"/>
      <c r="AK46" s="934"/>
      <c r="AL46" s="934"/>
      <c r="AM46" s="934"/>
      <c r="AN46" s="934"/>
      <c r="AO46" s="934"/>
      <c r="AP46" s="934"/>
      <c r="AQ46" s="934"/>
      <c r="AR46" s="934"/>
      <c r="AS46" s="934"/>
      <c r="AT46" s="934"/>
      <c r="AU46" s="934"/>
      <c r="AV46" s="934"/>
      <c r="AW46" s="934"/>
      <c r="AX46" s="934"/>
      <c r="AY46" s="934"/>
      <c r="AZ46" s="934"/>
      <c r="BA46" s="934"/>
      <c r="BB46" s="934"/>
      <c r="BC46" s="934"/>
      <c r="BD46" s="934"/>
      <c r="BE46" s="934"/>
      <c r="BF46" s="934"/>
      <c r="BG46" s="934"/>
      <c r="BH46" s="934"/>
    </row>
    <row r="47" spans="1:60" s="929" customFormat="1">
      <c r="A47" s="921"/>
      <c r="B47" s="922"/>
      <c r="C47" s="923"/>
      <c r="D47" s="923"/>
      <c r="E47" s="924"/>
      <c r="F47" s="579"/>
      <c r="G47" s="934"/>
      <c r="H47" s="934"/>
      <c r="I47" s="934"/>
      <c r="J47" s="934"/>
      <c r="K47" s="934"/>
      <c r="L47" s="934"/>
      <c r="M47" s="934"/>
      <c r="N47" s="934"/>
      <c r="O47" s="934"/>
      <c r="P47" s="934"/>
      <c r="Q47" s="934"/>
      <c r="R47" s="934"/>
      <c r="S47" s="934"/>
      <c r="T47" s="934"/>
      <c r="U47" s="934"/>
      <c r="V47" s="934"/>
      <c r="W47" s="934"/>
      <c r="X47" s="934"/>
      <c r="Y47" s="934"/>
      <c r="Z47" s="934"/>
      <c r="AA47" s="934"/>
      <c r="AB47" s="934"/>
      <c r="AC47" s="934"/>
      <c r="AD47" s="934"/>
      <c r="AE47" s="934"/>
      <c r="AF47" s="934"/>
      <c r="AG47" s="934"/>
      <c r="AH47" s="934"/>
      <c r="AI47" s="934"/>
      <c r="AJ47" s="934"/>
      <c r="AK47" s="934"/>
      <c r="AL47" s="934"/>
      <c r="AM47" s="934"/>
      <c r="AN47" s="934"/>
      <c r="AO47" s="934"/>
      <c r="AP47" s="934"/>
      <c r="AQ47" s="934"/>
      <c r="AR47" s="934"/>
      <c r="AS47" s="934"/>
      <c r="AT47" s="934"/>
      <c r="AU47" s="934"/>
      <c r="AV47" s="934"/>
      <c r="AW47" s="934"/>
      <c r="AX47" s="934"/>
      <c r="AY47" s="934"/>
      <c r="AZ47" s="934"/>
      <c r="BA47" s="934"/>
      <c r="BB47" s="934"/>
      <c r="BC47" s="934"/>
      <c r="BD47" s="934"/>
      <c r="BE47" s="934"/>
      <c r="BF47" s="934"/>
      <c r="BG47" s="934"/>
      <c r="BH47" s="934"/>
    </row>
    <row r="48" spans="1:60" s="929" customFormat="1">
      <c r="A48" s="921"/>
      <c r="B48" s="922"/>
      <c r="C48" s="923"/>
      <c r="D48" s="923"/>
      <c r="E48" s="924"/>
      <c r="F48" s="579"/>
      <c r="G48" s="934"/>
      <c r="H48" s="934"/>
      <c r="I48" s="934"/>
      <c r="J48" s="934"/>
      <c r="K48" s="934"/>
      <c r="L48" s="934"/>
      <c r="M48" s="934"/>
      <c r="N48" s="934"/>
      <c r="O48" s="934"/>
      <c r="P48" s="934"/>
      <c r="Q48" s="934"/>
      <c r="R48" s="934"/>
      <c r="S48" s="934"/>
      <c r="T48" s="934"/>
      <c r="U48" s="934"/>
      <c r="V48" s="934"/>
      <c r="W48" s="934"/>
      <c r="X48" s="934"/>
      <c r="Y48" s="934"/>
      <c r="Z48" s="934"/>
      <c r="AA48" s="934"/>
      <c r="AB48" s="934"/>
      <c r="AC48" s="934"/>
      <c r="AD48" s="934"/>
      <c r="AE48" s="934"/>
      <c r="AF48" s="934"/>
      <c r="AG48" s="934"/>
      <c r="AH48" s="934"/>
      <c r="AI48" s="934"/>
      <c r="AJ48" s="934"/>
      <c r="AK48" s="934"/>
      <c r="AL48" s="934"/>
      <c r="AM48" s="934"/>
      <c r="AN48" s="934"/>
      <c r="AO48" s="934"/>
      <c r="AP48" s="934"/>
      <c r="AQ48" s="934"/>
      <c r="AR48" s="934"/>
      <c r="AS48" s="934"/>
      <c r="AT48" s="934"/>
      <c r="AU48" s="934"/>
      <c r="AV48" s="934"/>
      <c r="AW48" s="934"/>
      <c r="AX48" s="934"/>
      <c r="AY48" s="934"/>
      <c r="AZ48" s="934"/>
      <c r="BA48" s="934"/>
      <c r="BB48" s="934"/>
      <c r="BC48" s="934"/>
      <c r="BD48" s="934"/>
      <c r="BE48" s="934"/>
      <c r="BF48" s="934"/>
      <c r="BG48" s="934"/>
      <c r="BH48" s="934"/>
    </row>
    <row r="49" spans="1:60" s="929" customFormat="1">
      <c r="A49" s="921"/>
      <c r="B49" s="922"/>
      <c r="C49" s="923"/>
      <c r="D49" s="923"/>
      <c r="E49" s="924"/>
      <c r="F49" s="579"/>
      <c r="G49" s="934"/>
      <c r="H49" s="934"/>
      <c r="I49" s="934"/>
      <c r="J49" s="934"/>
      <c r="K49" s="934"/>
      <c r="L49" s="934"/>
      <c r="M49" s="934"/>
      <c r="N49" s="934"/>
      <c r="O49" s="934"/>
      <c r="P49" s="934"/>
      <c r="Q49" s="934"/>
      <c r="R49" s="934"/>
      <c r="S49" s="934"/>
      <c r="T49" s="934"/>
      <c r="U49" s="934"/>
      <c r="V49" s="934"/>
      <c r="W49" s="934"/>
      <c r="X49" s="934"/>
      <c r="Y49" s="934"/>
      <c r="Z49" s="934"/>
      <c r="AA49" s="934"/>
      <c r="AB49" s="934"/>
      <c r="AC49" s="934"/>
      <c r="AD49" s="934"/>
      <c r="AE49" s="934"/>
      <c r="AF49" s="934"/>
      <c r="AG49" s="934"/>
      <c r="AH49" s="934"/>
      <c r="AI49" s="934"/>
      <c r="AJ49" s="934"/>
      <c r="AK49" s="934"/>
      <c r="AL49" s="934"/>
      <c r="AM49" s="934"/>
      <c r="AN49" s="934"/>
      <c r="AO49" s="934"/>
      <c r="AP49" s="934"/>
      <c r="AQ49" s="934"/>
      <c r="AR49" s="934"/>
      <c r="AS49" s="934"/>
      <c r="AT49" s="934"/>
      <c r="AU49" s="934"/>
      <c r="AV49" s="934"/>
      <c r="AW49" s="934"/>
      <c r="AX49" s="934"/>
      <c r="AY49" s="934"/>
      <c r="AZ49" s="934"/>
      <c r="BA49" s="934"/>
      <c r="BB49" s="934"/>
      <c r="BC49" s="934"/>
      <c r="BD49" s="934"/>
      <c r="BE49" s="934"/>
      <c r="BF49" s="934"/>
      <c r="BG49" s="934"/>
      <c r="BH49" s="934"/>
    </row>
    <row r="50" spans="1:60" s="929" customFormat="1">
      <c r="A50" s="921"/>
      <c r="B50" s="922"/>
      <c r="C50" s="923"/>
      <c r="D50" s="923"/>
      <c r="E50" s="924"/>
      <c r="F50" s="579"/>
      <c r="G50" s="934"/>
      <c r="H50" s="934"/>
      <c r="I50" s="934"/>
      <c r="J50" s="934"/>
      <c r="K50" s="934"/>
      <c r="L50" s="934"/>
      <c r="M50" s="934"/>
      <c r="N50" s="934"/>
      <c r="O50" s="934"/>
      <c r="P50" s="934"/>
      <c r="Q50" s="934"/>
      <c r="R50" s="934"/>
      <c r="S50" s="934"/>
      <c r="T50" s="934"/>
      <c r="U50" s="934"/>
      <c r="V50" s="934"/>
      <c r="W50" s="934"/>
      <c r="X50" s="934"/>
      <c r="Y50" s="934"/>
      <c r="Z50" s="934"/>
      <c r="AA50" s="934"/>
      <c r="AB50" s="934"/>
      <c r="AC50" s="934"/>
      <c r="AD50" s="934"/>
      <c r="AE50" s="934"/>
      <c r="AF50" s="934"/>
      <c r="AG50" s="934"/>
      <c r="AH50" s="934"/>
      <c r="AI50" s="934"/>
      <c r="AJ50" s="934"/>
      <c r="AK50" s="934"/>
      <c r="AL50" s="934"/>
      <c r="AM50" s="934"/>
      <c r="AN50" s="934"/>
      <c r="AO50" s="934"/>
      <c r="AP50" s="934"/>
      <c r="AQ50" s="934"/>
      <c r="AR50" s="934"/>
      <c r="AS50" s="934"/>
      <c r="AT50" s="934"/>
      <c r="AU50" s="934"/>
      <c r="AV50" s="934"/>
      <c r="AW50" s="934"/>
      <c r="AX50" s="934"/>
      <c r="AY50" s="934"/>
      <c r="AZ50" s="934"/>
      <c r="BA50" s="934"/>
      <c r="BB50" s="934"/>
      <c r="BC50" s="934"/>
      <c r="BD50" s="934"/>
      <c r="BE50" s="934"/>
      <c r="BF50" s="934"/>
      <c r="BG50" s="934"/>
      <c r="BH50" s="934"/>
    </row>
    <row r="51" spans="1:60" s="929" customFormat="1">
      <c r="A51" s="921"/>
      <c r="B51" s="922"/>
      <c r="C51" s="923"/>
      <c r="D51" s="923"/>
      <c r="E51" s="924"/>
      <c r="F51" s="579"/>
      <c r="G51" s="934"/>
      <c r="H51" s="934"/>
      <c r="I51" s="934"/>
      <c r="J51" s="934"/>
      <c r="K51" s="934"/>
      <c r="L51" s="934"/>
      <c r="M51" s="934"/>
      <c r="N51" s="934"/>
      <c r="O51" s="934"/>
      <c r="P51" s="934"/>
      <c r="Q51" s="934"/>
      <c r="R51" s="934"/>
      <c r="S51" s="934"/>
      <c r="T51" s="934"/>
      <c r="U51" s="934"/>
      <c r="V51" s="934"/>
      <c r="W51" s="934"/>
      <c r="X51" s="934"/>
      <c r="Y51" s="934"/>
      <c r="Z51" s="934"/>
      <c r="AA51" s="934"/>
      <c r="AB51" s="934"/>
      <c r="AC51" s="934"/>
      <c r="AD51" s="934"/>
      <c r="AE51" s="934"/>
      <c r="AF51" s="934"/>
      <c r="AG51" s="934"/>
      <c r="AH51" s="934"/>
      <c r="AI51" s="934"/>
      <c r="AJ51" s="934"/>
      <c r="AK51" s="934"/>
      <c r="AL51" s="934"/>
      <c r="AM51" s="934"/>
      <c r="AN51" s="934"/>
      <c r="AO51" s="934"/>
      <c r="AP51" s="934"/>
      <c r="AQ51" s="934"/>
      <c r="AR51" s="934"/>
      <c r="AS51" s="934"/>
      <c r="AT51" s="934"/>
      <c r="AU51" s="934"/>
      <c r="AV51" s="934"/>
      <c r="AW51" s="934"/>
      <c r="AX51" s="934"/>
      <c r="AY51" s="934"/>
      <c r="AZ51" s="934"/>
      <c r="BA51" s="934"/>
      <c r="BB51" s="934"/>
      <c r="BC51" s="934"/>
      <c r="BD51" s="934"/>
      <c r="BE51" s="934"/>
      <c r="BF51" s="934"/>
      <c r="BG51" s="934"/>
      <c r="BH51" s="934"/>
    </row>
    <row r="52" spans="1:60" s="929" customFormat="1" ht="13" hidden="1" thickBot="1">
      <c r="A52" s="925"/>
      <c r="B52" s="926"/>
      <c r="C52" s="927"/>
      <c r="D52" s="927"/>
      <c r="E52" s="928"/>
      <c r="F52" s="580"/>
      <c r="G52" s="934"/>
      <c r="H52" s="934"/>
      <c r="I52" s="934"/>
      <c r="J52" s="934"/>
      <c r="K52" s="934"/>
      <c r="L52" s="934"/>
      <c r="M52" s="934"/>
      <c r="N52" s="934"/>
      <c r="O52" s="934"/>
      <c r="P52" s="934"/>
      <c r="Q52" s="934"/>
      <c r="R52" s="934"/>
      <c r="S52" s="934"/>
      <c r="T52" s="934"/>
      <c r="U52" s="934"/>
      <c r="V52" s="934"/>
      <c r="W52" s="934"/>
      <c r="X52" s="934"/>
      <c r="Y52" s="934"/>
      <c r="Z52" s="934"/>
      <c r="AA52" s="934"/>
      <c r="AB52" s="934"/>
      <c r="AC52" s="934"/>
      <c r="AD52" s="934"/>
      <c r="AE52" s="934"/>
      <c r="AF52" s="934"/>
      <c r="AG52" s="934"/>
      <c r="AH52" s="934"/>
      <c r="AI52" s="934"/>
      <c r="AJ52" s="934"/>
      <c r="AK52" s="934"/>
      <c r="AL52" s="934"/>
      <c r="AM52" s="934"/>
      <c r="AN52" s="934"/>
      <c r="AO52" s="934"/>
      <c r="AP52" s="934"/>
      <c r="AQ52" s="934"/>
      <c r="AR52" s="934"/>
      <c r="AS52" s="934"/>
      <c r="AT52" s="934"/>
      <c r="AU52" s="934"/>
      <c r="AV52" s="934"/>
      <c r="AW52" s="934"/>
      <c r="AX52" s="934"/>
      <c r="AY52" s="934"/>
      <c r="AZ52" s="934"/>
      <c r="BA52" s="934"/>
      <c r="BB52" s="934"/>
      <c r="BC52" s="934"/>
      <c r="BD52" s="934"/>
      <c r="BE52" s="934"/>
      <c r="BF52" s="934"/>
      <c r="BG52" s="934"/>
      <c r="BH52" s="934"/>
    </row>
    <row r="53" spans="1:60" ht="13">
      <c r="A53" s="929"/>
      <c r="B53" s="930"/>
      <c r="C53" s="931"/>
      <c r="D53" s="932" t="s">
        <v>370</v>
      </c>
      <c r="E53" s="933">
        <f>SUM(E36:E52)</f>
        <v>0</v>
      </c>
      <c r="F53" s="934"/>
    </row>
    <row r="54" spans="1:60" ht="13">
      <c r="A54" s="929"/>
      <c r="B54" s="930"/>
      <c r="C54" s="931"/>
      <c r="D54" s="932"/>
      <c r="E54" s="933"/>
      <c r="F54" s="934"/>
    </row>
    <row r="55" spans="1:60" ht="13">
      <c r="A55" s="929"/>
      <c r="B55" s="930"/>
      <c r="C55" s="931"/>
      <c r="D55" s="938" t="s">
        <v>371</v>
      </c>
      <c r="E55" s="708">
        <f>'(b) (i) QAPE'!D122</f>
        <v>0</v>
      </c>
    </row>
    <row r="56" spans="1:60" ht="13">
      <c r="A56" s="929"/>
      <c r="B56" s="930"/>
      <c r="C56" s="931"/>
      <c r="D56" s="707"/>
      <c r="E56" s="935" t="s">
        <v>372</v>
      </c>
      <c r="F56" s="934"/>
    </row>
    <row r="57" spans="1:60" ht="13">
      <c r="A57" s="929"/>
      <c r="B57" s="930"/>
      <c r="C57" s="931"/>
      <c r="D57" s="938" t="s">
        <v>373</v>
      </c>
      <c r="E57" s="937" t="e">
        <f>SUM(E53/E55)</f>
        <v>#DIV/0!</v>
      </c>
      <c r="F57" s="934"/>
    </row>
    <row r="58" spans="1:60" ht="13">
      <c r="A58" s="929"/>
      <c r="B58" s="930"/>
      <c r="C58" s="931"/>
      <c r="D58" s="935" t="s">
        <v>579</v>
      </c>
      <c r="E58" s="708"/>
      <c r="F58" s="934"/>
    </row>
    <row r="59" spans="1:60" ht="13">
      <c r="A59" s="929"/>
      <c r="B59" s="930"/>
      <c r="C59" s="931"/>
      <c r="D59" s="799" t="s">
        <v>415</v>
      </c>
      <c r="E59" s="708">
        <f>SUMIF(F36:F52,"QAPE",E36:E52)</f>
        <v>0</v>
      </c>
      <c r="F59" s="934"/>
    </row>
    <row r="60" spans="1:60" ht="13">
      <c r="A60" s="929"/>
      <c r="B60" s="930"/>
      <c r="C60" s="931"/>
      <c r="D60" s="799" t="s">
        <v>416</v>
      </c>
      <c r="E60" s="708">
        <f>SUMIF(F37:F53,"Non-QAPE",E37:E53)</f>
        <v>0</v>
      </c>
      <c r="F60" s="934"/>
    </row>
  </sheetData>
  <sheetProtection sheet="1" objects="1" scenarios="1" formatColumns="0" formatRows="0" insertColumns="0" insertRows="0" selectLockedCells="1"/>
  <mergeCells count="8">
    <mergeCell ref="A10:F10"/>
    <mergeCell ref="A5:F5"/>
    <mergeCell ref="A11:F11"/>
    <mergeCell ref="A12:E12"/>
    <mergeCell ref="A6:F6"/>
    <mergeCell ref="A7:F7"/>
    <mergeCell ref="A8:F8"/>
    <mergeCell ref="A9:F9"/>
  </mergeCells>
  <phoneticPr fontId="20" type="noConversion"/>
  <dataValidations count="1">
    <dataValidation type="list" allowBlank="1" showInputMessage="1" showErrorMessage="1" error="Please choose from dropdown list" prompt="Choose from dropdown menu" sqref="F30 F17 F19 F21 F23 F27 F36:F52">
      <formula1>$K$1:$K$2</formula1>
    </dataValidation>
  </dataValidations>
  <printOptions horizontalCentered="1"/>
  <pageMargins left="0.39370078740157483" right="0.19685039370078741" top="0.98425196850393704" bottom="0.98425196850393704" header="0.51181102362204722" footer="0.51181102362204722"/>
  <pageSetup paperSize="9" scale="6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39997558519241921"/>
    <pageSetUpPr fitToPage="1"/>
  </sheetPr>
  <dimension ref="A1:BE72"/>
  <sheetViews>
    <sheetView topLeftCell="A40" zoomScaleNormal="100" zoomScaleSheetLayoutView="87" workbookViewId="0">
      <selection activeCell="S61" sqref="S61"/>
    </sheetView>
  </sheetViews>
  <sheetFormatPr defaultColWidth="9.1796875" defaultRowHeight="12.5"/>
  <cols>
    <col min="1" max="1" width="8.453125" style="437" customWidth="1"/>
    <col min="2" max="2" width="10.453125" style="440" customWidth="1"/>
    <col min="3" max="3" width="25.81640625" style="441" customWidth="1"/>
    <col min="4" max="4" width="34.1796875" style="441" customWidth="1"/>
    <col min="5" max="6" width="11" style="442" customWidth="1"/>
    <col min="7" max="9" width="9.1796875" style="436"/>
    <col min="10" max="10" width="7.81640625" style="436" customWidth="1"/>
    <col min="11" max="14" width="9.1796875" style="436" hidden="1" customWidth="1"/>
    <col min="15" max="15" width="2.54296875" style="436" hidden="1" customWidth="1"/>
    <col min="16" max="16" width="9.1796875" style="436" customWidth="1"/>
    <col min="17" max="17" width="5.26953125" style="436" customWidth="1"/>
    <col min="18" max="18" width="9.1796875" style="436" hidden="1" customWidth="1"/>
    <col min="19" max="20" width="9.1796875" style="436"/>
    <col min="21" max="16384" width="9.1796875" style="437"/>
  </cols>
  <sheetData>
    <row r="1" spans="1:20" ht="13">
      <c r="A1" s="1131"/>
      <c r="B1" s="1132"/>
      <c r="C1" s="1133"/>
      <c r="D1" s="1133"/>
      <c r="E1" s="1134"/>
      <c r="F1" s="1135"/>
      <c r="K1" s="436" t="s">
        <v>48</v>
      </c>
    </row>
    <row r="2" spans="1:20" s="439" customFormat="1" ht="15.5">
      <c r="A2" s="1136" t="s">
        <v>380</v>
      </c>
      <c r="B2" s="1137"/>
      <c r="C2" s="1138"/>
      <c r="D2" s="1138"/>
      <c r="E2" s="1139"/>
      <c r="F2" s="1140"/>
      <c r="G2" s="438"/>
      <c r="H2" s="438"/>
      <c r="I2" s="438"/>
      <c r="J2" s="438"/>
      <c r="K2" s="438" t="s">
        <v>381</v>
      </c>
      <c r="L2" s="438"/>
      <c r="M2" s="438"/>
      <c r="N2" s="438"/>
      <c r="O2" s="438"/>
      <c r="P2" s="438"/>
      <c r="Q2" s="438"/>
      <c r="R2" s="438"/>
      <c r="S2" s="438"/>
      <c r="T2" s="438"/>
    </row>
    <row r="3" spans="1:20">
      <c r="A3" s="1141"/>
      <c r="B3" s="1142"/>
      <c r="C3" s="1143"/>
      <c r="D3" s="1143"/>
      <c r="E3" s="1144"/>
      <c r="F3" s="1145"/>
    </row>
    <row r="4" spans="1:20">
      <c r="A4" s="1146"/>
      <c r="B4" s="790"/>
      <c r="C4" s="1147"/>
      <c r="D4" s="1147"/>
      <c r="E4" s="1148"/>
      <c r="F4" s="1148"/>
      <c r="K4" s="436" t="s">
        <v>382</v>
      </c>
    </row>
    <row r="5" spans="1:20" s="439" customFormat="1" ht="13">
      <c r="A5" s="1149" t="s">
        <v>368</v>
      </c>
      <c r="B5" s="1150"/>
      <c r="C5" s="1151" t="str">
        <f>'(c) Season of a Series'!D3</f>
        <v/>
      </c>
      <c r="D5" s="567" t="str">
        <f>IF('(b) (i) QAPE'!B4="","Please enter the series Title in cell B4 of the QAPE spreadsheet","")</f>
        <v>Please enter the series Title in cell B4 of the QAPE spreadsheet</v>
      </c>
      <c r="E5" s="1152"/>
      <c r="F5" s="1152"/>
      <c r="G5" s="438"/>
      <c r="H5" s="438"/>
      <c r="I5" s="438"/>
      <c r="J5" s="438"/>
      <c r="K5" s="438" t="s">
        <v>383</v>
      </c>
      <c r="L5" s="438"/>
      <c r="M5" s="438"/>
      <c r="N5" s="438"/>
      <c r="O5" s="438"/>
      <c r="P5" s="438"/>
      <c r="Q5" s="438"/>
      <c r="R5" s="438"/>
      <c r="S5" s="438"/>
      <c r="T5" s="438"/>
    </row>
    <row r="6" spans="1:20" ht="13">
      <c r="A6" s="1153"/>
      <c r="B6" s="1154"/>
      <c r="C6" s="1155"/>
      <c r="D6" s="1147"/>
      <c r="E6" s="1148"/>
      <c r="F6" s="1148"/>
    </row>
    <row r="7" spans="1:20">
      <c r="A7" s="1658" t="s">
        <v>384</v>
      </c>
      <c r="B7" s="1659"/>
      <c r="C7" s="1659"/>
      <c r="D7" s="1659"/>
      <c r="E7" s="1659"/>
      <c r="F7" s="1659"/>
    </row>
    <row r="8" spans="1:20">
      <c r="A8" s="1659"/>
      <c r="B8" s="1659"/>
      <c r="C8" s="1659"/>
      <c r="D8" s="1659"/>
      <c r="E8" s="1659"/>
      <c r="F8" s="1659"/>
    </row>
    <row r="9" spans="1:20">
      <c r="A9" s="1156"/>
      <c r="B9" s="1156"/>
      <c r="C9" s="1156"/>
      <c r="D9" s="1156"/>
      <c r="E9" s="1156"/>
      <c r="F9" s="1156"/>
    </row>
    <row r="10" spans="1:20" s="444" customFormat="1">
      <c r="A10" s="1660" t="s">
        <v>385</v>
      </c>
      <c r="B10" s="1660"/>
      <c r="C10" s="1660"/>
      <c r="D10" s="1660"/>
      <c r="E10" s="1660"/>
      <c r="F10" s="1660"/>
      <c r="G10" s="443"/>
      <c r="H10" s="443"/>
      <c r="I10" s="443"/>
      <c r="J10" s="443"/>
      <c r="K10" s="443"/>
      <c r="L10" s="443"/>
      <c r="M10" s="443"/>
      <c r="N10" s="443"/>
      <c r="O10" s="443"/>
      <c r="P10" s="443"/>
      <c r="Q10" s="443"/>
      <c r="R10" s="443"/>
      <c r="S10" s="443"/>
      <c r="T10" s="443"/>
    </row>
    <row r="11" spans="1:20" s="444" customFormat="1">
      <c r="A11" s="1660"/>
      <c r="B11" s="1660"/>
      <c r="C11" s="1660"/>
      <c r="D11" s="1660"/>
      <c r="E11" s="1660"/>
      <c r="F11" s="1660"/>
      <c r="G11" s="443"/>
      <c r="H11" s="443"/>
      <c r="I11" s="443"/>
      <c r="J11" s="443"/>
      <c r="K11" s="443"/>
      <c r="L11" s="443"/>
      <c r="M11" s="443"/>
      <c r="N11" s="443"/>
      <c r="O11" s="443"/>
      <c r="P11" s="443"/>
      <c r="Q11" s="443"/>
      <c r="R11" s="443"/>
      <c r="S11" s="443"/>
      <c r="T11" s="443"/>
    </row>
    <row r="12" spans="1:20" s="444" customFormat="1">
      <c r="A12" s="1660"/>
      <c r="B12" s="1660"/>
      <c r="C12" s="1660"/>
      <c r="D12" s="1660"/>
      <c r="E12" s="1660"/>
      <c r="F12" s="1660"/>
      <c r="G12" s="443"/>
      <c r="H12" s="443"/>
      <c r="I12" s="443"/>
      <c r="J12" s="443"/>
      <c r="K12" s="443"/>
      <c r="L12" s="443"/>
      <c r="M12" s="443"/>
      <c r="N12" s="443"/>
      <c r="O12" s="443"/>
      <c r="P12" s="443"/>
      <c r="Q12" s="443"/>
      <c r="R12" s="443"/>
      <c r="S12" s="443"/>
      <c r="T12" s="443"/>
    </row>
    <row r="13" spans="1:20" s="444" customFormat="1">
      <c r="A13" s="1157"/>
      <c r="B13" s="1157"/>
      <c r="C13" s="1157"/>
      <c r="D13" s="1157"/>
      <c r="E13" s="1157"/>
      <c r="F13" s="1157"/>
      <c r="G13" s="443"/>
      <c r="H13" s="443"/>
      <c r="I13" s="443"/>
      <c r="J13" s="443"/>
      <c r="K13" s="443"/>
      <c r="L13" s="443"/>
      <c r="M13" s="443"/>
      <c r="N13" s="443"/>
      <c r="O13" s="443"/>
      <c r="P13" s="443"/>
      <c r="Q13" s="443"/>
      <c r="R13" s="443"/>
      <c r="S13" s="443"/>
      <c r="T13" s="443"/>
    </row>
    <row r="14" spans="1:20" s="444" customFormat="1" ht="13">
      <c r="A14" s="1660" t="s">
        <v>386</v>
      </c>
      <c r="B14" s="1659"/>
      <c r="C14" s="1659"/>
      <c r="D14" s="1659"/>
      <c r="E14" s="1158"/>
      <c r="F14" s="1241"/>
      <c r="G14" s="445" t="s">
        <v>387</v>
      </c>
      <c r="H14" s="443"/>
      <c r="I14" s="443"/>
      <c r="J14" s="443"/>
      <c r="K14" s="443"/>
      <c r="L14" s="443"/>
      <c r="M14" s="443"/>
      <c r="N14" s="443"/>
      <c r="O14" s="443"/>
      <c r="P14" s="443"/>
      <c r="Q14" s="443"/>
      <c r="R14" s="443"/>
      <c r="S14" s="443"/>
      <c r="T14" s="443"/>
    </row>
    <row r="15" spans="1:20" s="444" customFormat="1">
      <c r="A15" s="1659"/>
      <c r="B15" s="1659"/>
      <c r="C15" s="1659"/>
      <c r="D15" s="1659"/>
      <c r="E15" s="1158"/>
      <c r="F15" s="1159"/>
      <c r="G15" s="443"/>
      <c r="H15" s="443"/>
      <c r="I15" s="443"/>
      <c r="J15" s="443"/>
      <c r="K15" s="443"/>
      <c r="L15" s="443"/>
      <c r="M15" s="443"/>
      <c r="N15" s="443"/>
      <c r="O15" s="443"/>
      <c r="P15" s="443"/>
      <c r="Q15" s="443"/>
      <c r="R15" s="443"/>
      <c r="S15" s="443"/>
      <c r="T15" s="443"/>
    </row>
    <row r="16" spans="1:20" s="444" customFormat="1">
      <c r="A16" s="1160"/>
      <c r="B16" s="1161"/>
      <c r="C16" s="1161"/>
      <c r="D16" s="1161"/>
      <c r="E16" s="1158"/>
      <c r="F16" s="1161"/>
      <c r="G16" s="443"/>
      <c r="H16" s="443"/>
      <c r="I16" s="443"/>
      <c r="J16" s="443"/>
      <c r="K16" s="443"/>
      <c r="L16" s="443"/>
      <c r="M16" s="443"/>
      <c r="N16" s="443"/>
      <c r="O16" s="443"/>
      <c r="P16" s="443"/>
      <c r="Q16" s="443"/>
      <c r="R16" s="443"/>
      <c r="S16" s="443"/>
      <c r="T16" s="443"/>
    </row>
    <row r="17" spans="1:57" s="444" customFormat="1" ht="13">
      <c r="A17" s="1660" t="s">
        <v>388</v>
      </c>
      <c r="B17" s="1659"/>
      <c r="C17" s="1659"/>
      <c r="D17" s="1659"/>
      <c r="E17" s="1158"/>
      <c r="F17" s="1241"/>
      <c r="G17" s="445" t="s">
        <v>387</v>
      </c>
      <c r="H17" s="443"/>
      <c r="I17" s="443"/>
      <c r="J17" s="443"/>
      <c r="K17" s="443"/>
      <c r="L17" s="443"/>
      <c r="M17" s="443"/>
      <c r="N17" s="443"/>
      <c r="O17" s="443"/>
      <c r="P17" s="443"/>
      <c r="Q17" s="443"/>
      <c r="R17" s="443"/>
      <c r="S17" s="443"/>
      <c r="T17" s="443"/>
    </row>
    <row r="18" spans="1:57" s="444" customFormat="1">
      <c r="A18" s="1659"/>
      <c r="B18" s="1659"/>
      <c r="C18" s="1659"/>
      <c r="D18" s="1659"/>
      <c r="E18" s="1159"/>
      <c r="F18" s="1162"/>
      <c r="G18" s="443"/>
      <c r="H18" s="443"/>
      <c r="I18" s="443"/>
      <c r="J18" s="443"/>
      <c r="K18" s="443"/>
      <c r="L18" s="443"/>
      <c r="M18" s="443"/>
      <c r="N18" s="443"/>
      <c r="O18" s="443"/>
      <c r="P18" s="443"/>
      <c r="Q18" s="443"/>
      <c r="R18" s="443"/>
      <c r="S18" s="443"/>
      <c r="T18" s="443"/>
    </row>
    <row r="19" spans="1:57" ht="13.5" thickBot="1">
      <c r="A19" s="1163"/>
      <c r="B19" s="790"/>
      <c r="C19" s="1147"/>
      <c r="D19" s="1147"/>
      <c r="E19" s="1148"/>
      <c r="F19" s="1148"/>
    </row>
    <row r="20" spans="1:57" ht="14.15" customHeight="1" thickBot="1">
      <c r="A20" s="754" t="s">
        <v>389</v>
      </c>
      <c r="B20" s="755"/>
      <c r="C20" s="756"/>
      <c r="D20" s="756"/>
      <c r="E20" s="757">
        <v>19400</v>
      </c>
      <c r="F20" s="758"/>
      <c r="G20" s="1656"/>
      <c r="H20" s="1661"/>
      <c r="I20" s="1661"/>
      <c r="J20" s="1661"/>
      <c r="K20" s="1661"/>
      <c r="L20" s="1661"/>
      <c r="M20" s="1661"/>
      <c r="N20" s="1661"/>
      <c r="O20" s="1661"/>
    </row>
    <row r="21" spans="1:57" ht="12" customHeight="1">
      <c r="A21" s="759"/>
      <c r="B21" s="760"/>
      <c r="C21" s="761" t="s">
        <v>390</v>
      </c>
      <c r="D21" s="761" t="s">
        <v>141</v>
      </c>
      <c r="E21" s="762" t="s">
        <v>142</v>
      </c>
      <c r="F21" s="763"/>
      <c r="G21" s="1661"/>
      <c r="H21" s="1661"/>
      <c r="I21" s="1661"/>
      <c r="J21" s="1661"/>
      <c r="K21" s="1661"/>
      <c r="L21" s="1661"/>
      <c r="M21" s="1661"/>
      <c r="N21" s="1661"/>
      <c r="O21" s="1661"/>
    </row>
    <row r="22" spans="1:57" ht="12" customHeight="1">
      <c r="A22" s="764" t="s">
        <v>391</v>
      </c>
      <c r="B22" s="760"/>
      <c r="C22" s="765" t="s">
        <v>392</v>
      </c>
      <c r="D22" s="765" t="s">
        <v>393</v>
      </c>
      <c r="E22" s="763">
        <v>4000</v>
      </c>
      <c r="F22" s="763"/>
      <c r="G22" s="1661"/>
      <c r="H22" s="1661"/>
      <c r="I22" s="1661"/>
      <c r="J22" s="1661"/>
      <c r="K22" s="1661"/>
      <c r="L22" s="1661"/>
      <c r="M22" s="1661"/>
      <c r="N22" s="1661"/>
      <c r="O22" s="1661"/>
    </row>
    <row r="23" spans="1:57" ht="12" customHeight="1">
      <c r="A23" s="759"/>
      <c r="B23" s="760"/>
      <c r="C23" s="765" t="s">
        <v>392</v>
      </c>
      <c r="D23" s="765" t="s">
        <v>394</v>
      </c>
      <c r="E23" s="763">
        <v>400</v>
      </c>
      <c r="F23" s="763"/>
    </row>
    <row r="24" spans="1:57" ht="12" customHeight="1">
      <c r="A24" s="759"/>
      <c r="B24" s="760"/>
      <c r="C24" s="765" t="s">
        <v>395</v>
      </c>
      <c r="D24" s="765" t="s">
        <v>393</v>
      </c>
      <c r="E24" s="763">
        <v>15000</v>
      </c>
      <c r="F24" s="763"/>
    </row>
    <row r="25" spans="1:57" ht="13.5" thickBot="1">
      <c r="A25" s="759"/>
      <c r="B25" s="760"/>
      <c r="C25" s="765"/>
      <c r="D25" s="761" t="s">
        <v>165</v>
      </c>
      <c r="E25" s="766">
        <f>SUM(E22:E24)</f>
        <v>19400</v>
      </c>
      <c r="F25" s="763"/>
    </row>
    <row r="26" spans="1:57" ht="13.5" thickBot="1">
      <c r="A26" s="754" t="s">
        <v>396</v>
      </c>
      <c r="B26" s="767"/>
      <c r="C26" s="768"/>
      <c r="D26" s="768"/>
      <c r="E26" s="757"/>
      <c r="F26" s="769"/>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6"/>
      <c r="BE26" s="436"/>
    </row>
    <row r="27" spans="1:57" s="447" customFormat="1" ht="13.5" thickBot="1">
      <c r="A27" s="770" t="s">
        <v>138</v>
      </c>
      <c r="B27" s="771" t="s">
        <v>139</v>
      </c>
      <c r="C27" s="772" t="s">
        <v>140</v>
      </c>
      <c r="D27" s="772" t="s">
        <v>141</v>
      </c>
      <c r="E27" s="773" t="s">
        <v>142</v>
      </c>
      <c r="F27" s="774" t="s">
        <v>397</v>
      </c>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6"/>
      <c r="AM27" s="446"/>
      <c r="AN27" s="446"/>
      <c r="AO27" s="446"/>
      <c r="AP27" s="446"/>
      <c r="AQ27" s="446"/>
      <c r="AR27" s="446"/>
      <c r="AS27" s="446"/>
      <c r="AT27" s="446"/>
      <c r="AU27" s="446"/>
      <c r="AV27" s="446"/>
      <c r="AW27" s="446"/>
      <c r="AX27" s="446"/>
      <c r="AY27" s="446"/>
      <c r="AZ27" s="446"/>
      <c r="BA27" s="446"/>
      <c r="BB27" s="446"/>
      <c r="BC27" s="446"/>
      <c r="BD27" s="446"/>
      <c r="BE27" s="446"/>
    </row>
    <row r="28" spans="1:57" s="446" customFormat="1" ht="13.5" thickBot="1">
      <c r="A28" s="775"/>
      <c r="B28" s="776"/>
      <c r="C28" s="777"/>
      <c r="D28" s="778" t="s">
        <v>197</v>
      </c>
      <c r="E28" s="779"/>
      <c r="F28" s="780" t="s">
        <v>238</v>
      </c>
      <c r="G28" s="1656"/>
      <c r="H28" s="1657"/>
      <c r="I28" s="1657"/>
      <c r="J28" s="1657"/>
      <c r="K28" s="1657"/>
      <c r="L28" s="1657"/>
      <c r="M28" s="1657"/>
      <c r="N28" s="1657"/>
      <c r="O28" s="1657"/>
    </row>
    <row r="29" spans="1:57" ht="13">
      <c r="A29" s="781" t="s">
        <v>391</v>
      </c>
      <c r="B29" s="782"/>
      <c r="C29" s="783"/>
      <c r="D29" s="783"/>
      <c r="E29" s="784"/>
      <c r="F29" s="785"/>
      <c r="G29" s="1657"/>
      <c r="H29" s="1657"/>
      <c r="I29" s="1657"/>
      <c r="J29" s="1657"/>
      <c r="K29" s="1657"/>
      <c r="L29" s="1657"/>
      <c r="M29" s="1657"/>
      <c r="N29" s="1657"/>
      <c r="O29" s="1657"/>
    </row>
    <row r="30" spans="1:57">
      <c r="A30" s="786"/>
      <c r="B30" s="787"/>
      <c r="C30" s="788"/>
      <c r="D30" s="788"/>
      <c r="E30" s="789"/>
      <c r="F30" s="789"/>
      <c r="J30" s="437"/>
      <c r="K30" s="437"/>
      <c r="L30" s="437"/>
      <c r="M30" s="437"/>
      <c r="N30" s="437"/>
      <c r="O30" s="437"/>
      <c r="P30" s="437"/>
      <c r="Q30" s="437"/>
      <c r="R30" s="437"/>
      <c r="S30" s="437"/>
      <c r="T30" s="437"/>
    </row>
    <row r="31" spans="1:57" ht="13">
      <c r="A31" s="786" t="s">
        <v>398</v>
      </c>
      <c r="B31" s="790">
        <v>42075</v>
      </c>
      <c r="C31" s="765" t="s">
        <v>399</v>
      </c>
      <c r="D31" s="791" t="s">
        <v>400</v>
      </c>
      <c r="E31" s="763">
        <v>3000</v>
      </c>
      <c r="F31" s="792" t="s">
        <v>48</v>
      </c>
      <c r="G31" s="445"/>
      <c r="H31" s="443"/>
      <c r="I31" s="443"/>
      <c r="J31" s="437"/>
      <c r="K31" s="437"/>
      <c r="L31" s="437"/>
      <c r="M31" s="437"/>
      <c r="N31" s="437"/>
      <c r="O31" s="437"/>
      <c r="P31" s="437"/>
      <c r="Q31" s="437"/>
      <c r="R31" s="437"/>
      <c r="S31" s="437"/>
      <c r="T31" s="437"/>
    </row>
    <row r="32" spans="1:57" ht="13">
      <c r="A32" s="786" t="s">
        <v>401</v>
      </c>
      <c r="B32" s="760">
        <v>42037</v>
      </c>
      <c r="C32" s="765" t="s">
        <v>402</v>
      </c>
      <c r="D32" s="793" t="s">
        <v>403</v>
      </c>
      <c r="E32" s="763">
        <v>5200</v>
      </c>
      <c r="F32" s="794" t="s">
        <v>381</v>
      </c>
      <c r="I32" s="448" t="s">
        <v>197</v>
      </c>
      <c r="J32" s="437"/>
      <c r="K32" s="437"/>
      <c r="L32" s="437"/>
      <c r="M32" s="437"/>
      <c r="N32" s="437"/>
      <c r="O32" s="437"/>
      <c r="P32" s="437"/>
      <c r="Q32" s="437"/>
      <c r="R32" s="437"/>
      <c r="S32" s="437"/>
      <c r="T32" s="437"/>
    </row>
    <row r="33" spans="1:20">
      <c r="A33" s="786" t="s">
        <v>401</v>
      </c>
      <c r="B33" s="760">
        <v>42037</v>
      </c>
      <c r="C33" s="765" t="s">
        <v>404</v>
      </c>
      <c r="D33" s="791" t="s">
        <v>526</v>
      </c>
      <c r="E33" s="763">
        <v>3050</v>
      </c>
      <c r="F33" s="792" t="s">
        <v>48</v>
      </c>
      <c r="J33" s="437"/>
      <c r="K33" s="437"/>
      <c r="L33" s="437"/>
      <c r="M33" s="437"/>
      <c r="N33" s="437"/>
      <c r="O33" s="437"/>
      <c r="P33" s="437"/>
      <c r="Q33" s="437"/>
      <c r="R33" s="437"/>
      <c r="S33" s="437"/>
      <c r="T33" s="437"/>
    </row>
    <row r="34" spans="1:20">
      <c r="A34" s="786" t="s">
        <v>401</v>
      </c>
      <c r="B34" s="760">
        <v>42037</v>
      </c>
      <c r="C34" s="765" t="s">
        <v>405</v>
      </c>
      <c r="D34" s="765" t="s">
        <v>406</v>
      </c>
      <c r="E34" s="763">
        <v>1200</v>
      </c>
      <c r="F34" s="792" t="s">
        <v>48</v>
      </c>
      <c r="J34" s="437"/>
      <c r="K34" s="437"/>
      <c r="L34" s="437"/>
      <c r="M34" s="437"/>
      <c r="N34" s="437"/>
      <c r="O34" s="437"/>
      <c r="P34" s="437"/>
      <c r="Q34" s="437"/>
      <c r="R34" s="437"/>
      <c r="S34" s="437"/>
      <c r="T34" s="437"/>
    </row>
    <row r="35" spans="1:20">
      <c r="A35" s="786" t="s">
        <v>401</v>
      </c>
      <c r="B35" s="760">
        <v>42037</v>
      </c>
      <c r="C35" s="765" t="s">
        <v>407</v>
      </c>
      <c r="D35" s="765" t="s">
        <v>408</v>
      </c>
      <c r="E35" s="763">
        <v>750</v>
      </c>
      <c r="F35" s="792" t="s">
        <v>48</v>
      </c>
      <c r="J35" s="437"/>
      <c r="K35" s="437"/>
      <c r="L35" s="437"/>
      <c r="M35" s="437"/>
      <c r="N35" s="437"/>
      <c r="O35" s="437"/>
      <c r="P35" s="437"/>
      <c r="Q35" s="437"/>
      <c r="R35" s="437"/>
      <c r="S35" s="437"/>
      <c r="T35" s="437"/>
    </row>
    <row r="36" spans="1:20">
      <c r="A36" s="786" t="s">
        <v>401</v>
      </c>
      <c r="B36" s="760">
        <v>42037</v>
      </c>
      <c r="C36" s="765" t="s">
        <v>409</v>
      </c>
      <c r="D36" s="765" t="s">
        <v>410</v>
      </c>
      <c r="E36" s="763">
        <v>800</v>
      </c>
      <c r="F36" s="792" t="s">
        <v>381</v>
      </c>
      <c r="H36" s="449"/>
      <c r="J36" s="437"/>
      <c r="K36" s="437"/>
      <c r="L36" s="437"/>
      <c r="M36" s="437"/>
      <c r="N36" s="437"/>
      <c r="O36" s="437"/>
      <c r="P36" s="437"/>
      <c r="Q36" s="437"/>
      <c r="R36" s="437"/>
      <c r="S36" s="437"/>
      <c r="T36" s="437"/>
    </row>
    <row r="37" spans="1:20" ht="13">
      <c r="A37" s="786" t="s">
        <v>401</v>
      </c>
      <c r="B37" s="760">
        <v>42066</v>
      </c>
      <c r="C37" s="765" t="s">
        <v>392</v>
      </c>
      <c r="D37" s="793" t="s">
        <v>411</v>
      </c>
      <c r="E37" s="763">
        <v>400</v>
      </c>
      <c r="F37" s="794" t="s">
        <v>381</v>
      </c>
      <c r="J37" s="437"/>
      <c r="K37" s="437"/>
      <c r="L37" s="437"/>
      <c r="M37" s="437"/>
      <c r="N37" s="437"/>
      <c r="O37" s="437"/>
      <c r="P37" s="437"/>
      <c r="Q37" s="437"/>
      <c r="R37" s="437"/>
      <c r="S37" s="437"/>
      <c r="T37" s="437"/>
    </row>
    <row r="38" spans="1:20" ht="12" customHeight="1">
      <c r="A38" s="786" t="s">
        <v>401</v>
      </c>
      <c r="B38" s="760">
        <v>42067</v>
      </c>
      <c r="C38" s="765" t="s">
        <v>412</v>
      </c>
      <c r="D38" s="793" t="s">
        <v>413</v>
      </c>
      <c r="E38" s="763">
        <v>3000</v>
      </c>
      <c r="F38" s="794" t="s">
        <v>381</v>
      </c>
      <c r="J38" s="437"/>
      <c r="K38" s="437"/>
      <c r="L38" s="437"/>
      <c r="M38" s="437"/>
      <c r="N38" s="437"/>
      <c r="O38" s="437"/>
      <c r="P38" s="437"/>
      <c r="Q38" s="437"/>
      <c r="R38" s="437"/>
      <c r="S38" s="437"/>
      <c r="T38" s="437"/>
    </row>
    <row r="39" spans="1:20" ht="25">
      <c r="A39" s="759" t="s">
        <v>401</v>
      </c>
      <c r="B39" s="760">
        <v>42070</v>
      </c>
      <c r="C39" s="765" t="s">
        <v>414</v>
      </c>
      <c r="D39" s="795" t="s">
        <v>527</v>
      </c>
      <c r="E39" s="763">
        <v>2000</v>
      </c>
      <c r="F39" s="792" t="s">
        <v>48</v>
      </c>
      <c r="J39" s="437"/>
      <c r="K39" s="437"/>
      <c r="L39" s="437"/>
      <c r="M39" s="437"/>
      <c r="N39" s="437"/>
      <c r="O39" s="437"/>
      <c r="P39" s="437"/>
      <c r="Q39" s="437"/>
      <c r="R39" s="437"/>
      <c r="S39" s="437"/>
      <c r="T39" s="437"/>
    </row>
    <row r="40" spans="1:20" ht="13">
      <c r="A40" s="796"/>
      <c r="B40" s="797"/>
      <c r="C40" s="798"/>
      <c r="D40" s="798"/>
      <c r="E40" s="799" t="s">
        <v>415</v>
      </c>
      <c r="F40" s="800">
        <f>SUMIF(F29:F39,"QAPE",E29:E39)</f>
        <v>10000</v>
      </c>
      <c r="G40" s="437"/>
      <c r="H40" s="437"/>
      <c r="I40" s="437"/>
      <c r="J40" s="437"/>
      <c r="K40" s="437"/>
      <c r="L40" s="437"/>
      <c r="M40" s="437"/>
      <c r="N40" s="437"/>
      <c r="O40" s="437"/>
      <c r="P40" s="437"/>
      <c r="Q40" s="437"/>
      <c r="R40" s="437"/>
      <c r="S40" s="437"/>
      <c r="T40" s="437"/>
    </row>
    <row r="41" spans="1:20" ht="13">
      <c r="A41" s="796"/>
      <c r="B41" s="797"/>
      <c r="C41" s="798"/>
      <c r="D41" s="798"/>
      <c r="E41" s="799" t="s">
        <v>416</v>
      </c>
      <c r="F41" s="800">
        <f>SUMIF(F29:F39,"Non-QAPE",E29:E39)</f>
        <v>9400</v>
      </c>
      <c r="G41" s="437"/>
      <c r="H41" s="437"/>
      <c r="I41" s="437"/>
      <c r="J41" s="437"/>
      <c r="K41" s="437"/>
      <c r="L41" s="437"/>
      <c r="M41" s="437"/>
      <c r="N41" s="437"/>
      <c r="O41" s="437"/>
      <c r="P41" s="437"/>
      <c r="Q41" s="437"/>
      <c r="R41" s="437"/>
      <c r="S41" s="437"/>
      <c r="T41" s="437"/>
    </row>
    <row r="42" spans="1:20" ht="13">
      <c r="A42" s="801"/>
      <c r="B42" s="802"/>
      <c r="C42" s="803"/>
      <c r="D42" s="803"/>
      <c r="E42" s="804" t="s">
        <v>145</v>
      </c>
      <c r="F42" s="805">
        <f>F41+F40</f>
        <v>19400</v>
      </c>
      <c r="G42" s="437"/>
      <c r="H42" s="437"/>
      <c r="I42" s="437"/>
      <c r="J42" s="437"/>
      <c r="K42" s="437"/>
      <c r="L42" s="437"/>
      <c r="M42" s="437"/>
      <c r="N42" s="437"/>
      <c r="O42" s="437"/>
      <c r="P42" s="437"/>
      <c r="Q42" s="437"/>
      <c r="R42" s="437"/>
      <c r="S42" s="437"/>
      <c r="T42" s="437"/>
    </row>
    <row r="43" spans="1:20" ht="13">
      <c r="A43" s="436"/>
      <c r="B43" s="650"/>
      <c r="C43" s="651"/>
      <c r="D43" s="651"/>
      <c r="E43" s="589"/>
      <c r="F43" s="652"/>
      <c r="G43" s="1655" t="s">
        <v>512</v>
      </c>
      <c r="H43" s="1655"/>
      <c r="I43" s="1655"/>
      <c r="J43" s="1655"/>
      <c r="K43" s="1655"/>
      <c r="L43" s="1655"/>
      <c r="M43" s="1655"/>
      <c r="N43" s="1655"/>
      <c r="O43" s="1655"/>
      <c r="P43" s="437"/>
      <c r="Q43" s="437"/>
      <c r="R43" s="437"/>
      <c r="S43" s="437"/>
      <c r="T43" s="437"/>
    </row>
    <row r="44" spans="1:20" ht="13">
      <c r="A44" s="1131"/>
      <c r="B44" s="1132"/>
      <c r="C44" s="1133"/>
      <c r="D44" s="1133"/>
      <c r="E44" s="1134"/>
      <c r="F44" s="1135"/>
      <c r="G44" s="1655"/>
      <c r="H44" s="1655"/>
      <c r="I44" s="1655"/>
      <c r="J44" s="1655"/>
      <c r="K44" s="1655"/>
      <c r="L44" s="1655"/>
      <c r="M44" s="1655"/>
      <c r="N44" s="1655"/>
      <c r="O44" s="1655"/>
      <c r="P44" s="437"/>
      <c r="Q44" s="437"/>
      <c r="R44" s="437"/>
      <c r="S44" s="437"/>
      <c r="T44" s="437"/>
    </row>
    <row r="45" spans="1:20" ht="15.5">
      <c r="A45" s="1136" t="s">
        <v>380</v>
      </c>
      <c r="B45" s="1137"/>
      <c r="C45" s="1138"/>
      <c r="D45" s="1138"/>
      <c r="E45" s="1139"/>
      <c r="F45" s="1140"/>
      <c r="G45" s="1655"/>
      <c r="H45" s="1655"/>
      <c r="I45" s="1655"/>
      <c r="J45" s="1655"/>
      <c r="K45" s="1655"/>
      <c r="L45" s="1655"/>
      <c r="M45" s="1655"/>
      <c r="N45" s="1655"/>
      <c r="O45" s="1655"/>
      <c r="P45" s="437"/>
      <c r="Q45" s="437"/>
      <c r="R45" s="437"/>
      <c r="S45" s="437"/>
      <c r="T45" s="437"/>
    </row>
    <row r="46" spans="1:20" ht="13" thickBot="1">
      <c r="A46" s="1141"/>
      <c r="B46" s="1142"/>
      <c r="C46" s="1143"/>
      <c r="D46" s="1143"/>
      <c r="E46" s="1144"/>
      <c r="F46" s="1145"/>
      <c r="G46" s="1655"/>
      <c r="H46" s="1655"/>
      <c r="I46" s="1655"/>
      <c r="J46" s="1655"/>
      <c r="K46" s="1655"/>
      <c r="L46" s="1655"/>
      <c r="M46" s="1655"/>
      <c r="N46" s="1655"/>
      <c r="O46" s="1655"/>
      <c r="P46" s="437"/>
      <c r="Q46" s="437"/>
      <c r="R46" s="437"/>
      <c r="S46" s="437"/>
      <c r="T46" s="437"/>
    </row>
    <row r="47" spans="1:20" ht="13.5" customHeight="1" thickBot="1">
      <c r="A47" s="458" t="s">
        <v>389</v>
      </c>
      <c r="B47" s="1164"/>
      <c r="C47" s="1165"/>
      <c r="D47" s="1165"/>
      <c r="E47" s="461">
        <f>'(b) (i) QAPE'!D21</f>
        <v>0</v>
      </c>
      <c r="F47" s="1166"/>
      <c r="G47" s="1655"/>
      <c r="H47" s="1655"/>
      <c r="I47" s="1655"/>
      <c r="J47" s="1655"/>
      <c r="K47" s="1655"/>
      <c r="L47" s="1655"/>
      <c r="M47" s="1655"/>
      <c r="N47" s="1655"/>
      <c r="O47" s="1655"/>
      <c r="P47" s="437"/>
      <c r="Q47" s="437"/>
      <c r="R47" s="437"/>
      <c r="S47" s="437"/>
      <c r="T47" s="437"/>
    </row>
    <row r="48" spans="1:20" ht="13">
      <c r="A48" s="463" t="s">
        <v>138</v>
      </c>
      <c r="B48" s="464" t="s">
        <v>139</v>
      </c>
      <c r="C48" s="453" t="s">
        <v>390</v>
      </c>
      <c r="D48" s="453" t="s">
        <v>141</v>
      </c>
      <c r="E48" s="454" t="s">
        <v>142</v>
      </c>
      <c r="F48" s="455"/>
      <c r="G48" s="1655"/>
      <c r="H48" s="1655"/>
      <c r="I48" s="1655"/>
      <c r="J48" s="1655"/>
      <c r="K48" s="1655"/>
      <c r="L48" s="1655"/>
      <c r="M48" s="1655"/>
      <c r="N48" s="1655"/>
      <c r="O48" s="1655"/>
      <c r="P48" s="437"/>
      <c r="Q48" s="437"/>
      <c r="R48" s="437"/>
      <c r="S48" s="437"/>
      <c r="T48" s="437"/>
    </row>
    <row r="49" spans="1:20" s="450" customFormat="1" ht="13">
      <c r="A49" s="590"/>
      <c r="B49" s="452"/>
      <c r="C49" s="456"/>
      <c r="D49" s="456"/>
      <c r="E49" s="455"/>
      <c r="F49" s="455"/>
      <c r="G49" s="1168"/>
      <c r="H49" s="1168"/>
      <c r="I49" s="1168"/>
      <c r="J49" s="1168"/>
      <c r="K49" s="1168"/>
      <c r="L49" s="1168"/>
      <c r="M49" s="1168"/>
      <c r="N49" s="1168"/>
      <c r="O49" s="1168"/>
    </row>
    <row r="50" spans="1:20" s="450" customFormat="1" ht="13">
      <c r="A50" s="590"/>
      <c r="B50" s="452"/>
      <c r="C50" s="456"/>
      <c r="D50" s="456"/>
      <c r="E50" s="455"/>
      <c r="F50" s="455"/>
      <c r="G50" s="1168"/>
      <c r="H50" s="1168"/>
      <c r="I50" s="1168"/>
      <c r="J50" s="1168"/>
      <c r="K50" s="1168"/>
      <c r="L50" s="1168"/>
      <c r="M50" s="1168"/>
      <c r="N50" s="1168"/>
      <c r="O50" s="1168"/>
    </row>
    <row r="51" spans="1:20" s="450" customFormat="1">
      <c r="A51" s="451"/>
      <c r="B51" s="452"/>
      <c r="C51" s="456"/>
      <c r="D51" s="456"/>
      <c r="E51" s="455"/>
      <c r="F51" s="455"/>
    </row>
    <row r="52" spans="1:20" s="450" customFormat="1">
      <c r="A52" s="451"/>
      <c r="B52" s="452"/>
      <c r="C52" s="456"/>
      <c r="D52" s="456"/>
      <c r="E52" s="455"/>
      <c r="F52" s="455"/>
    </row>
    <row r="53" spans="1:20" ht="13.5" thickBot="1">
      <c r="A53" s="451"/>
      <c r="B53" s="452"/>
      <c r="C53" s="456"/>
      <c r="D53" s="453" t="s">
        <v>165</v>
      </c>
      <c r="E53" s="457">
        <f>SUM(E49:E52)</f>
        <v>0</v>
      </c>
      <c r="F53" s="455"/>
      <c r="G53" s="437"/>
      <c r="H53" s="437"/>
      <c r="I53" s="437"/>
      <c r="J53" s="437"/>
      <c r="K53" s="437"/>
      <c r="L53" s="437"/>
      <c r="M53" s="437"/>
      <c r="N53" s="437"/>
      <c r="O53" s="437"/>
      <c r="P53" s="437"/>
      <c r="Q53" s="437"/>
      <c r="R53" s="437"/>
      <c r="S53" s="437"/>
      <c r="T53" s="437"/>
    </row>
    <row r="54" spans="1:20" ht="13.5" thickBot="1">
      <c r="A54" s="458" t="s">
        <v>396</v>
      </c>
      <c r="B54" s="459"/>
      <c r="C54" s="460"/>
      <c r="D54" s="460"/>
      <c r="E54" s="461"/>
      <c r="F54" s="462"/>
    </row>
    <row r="55" spans="1:20" ht="13">
      <c r="A55" s="463" t="s">
        <v>138</v>
      </c>
      <c r="B55" s="464" t="s">
        <v>139</v>
      </c>
      <c r="C55" s="465" t="s">
        <v>140</v>
      </c>
      <c r="D55" s="465" t="s">
        <v>141</v>
      </c>
      <c r="E55" s="466" t="s">
        <v>142</v>
      </c>
      <c r="F55" s="467" t="s">
        <v>397</v>
      </c>
    </row>
    <row r="56" spans="1:20" ht="13.5" thickBot="1">
      <c r="A56" s="468"/>
      <c r="B56" s="469"/>
      <c r="C56" s="470"/>
      <c r="D56" s="471" t="s">
        <v>197</v>
      </c>
      <c r="E56" s="472"/>
      <c r="F56" s="473" t="s">
        <v>238</v>
      </c>
    </row>
    <row r="57" spans="1:20" s="450" customFormat="1" ht="13">
      <c r="A57" s="1167"/>
      <c r="B57" s="451"/>
      <c r="C57" s="451"/>
      <c r="D57" s="456" t="s">
        <v>197</v>
      </c>
      <c r="E57" s="451"/>
      <c r="F57" s="579"/>
      <c r="G57" s="1242" t="s">
        <v>387</v>
      </c>
    </row>
    <row r="58" spans="1:20" s="450" customFormat="1">
      <c r="A58" s="1167"/>
      <c r="B58" s="452"/>
      <c r="C58" s="456"/>
      <c r="D58" s="456"/>
      <c r="E58" s="455"/>
      <c r="F58" s="579"/>
      <c r="G58" s="1168"/>
      <c r="H58" s="1168"/>
      <c r="I58" s="1168"/>
      <c r="J58" s="1168"/>
      <c r="K58" s="1168"/>
      <c r="L58" s="1168"/>
      <c r="M58" s="1168"/>
      <c r="N58" s="1168"/>
      <c r="O58" s="1168"/>
      <c r="P58" s="1168"/>
      <c r="Q58" s="1168"/>
      <c r="R58" s="1168"/>
      <c r="S58" s="1168"/>
      <c r="T58" s="1168"/>
    </row>
    <row r="59" spans="1:20" s="450" customFormat="1">
      <c r="A59" s="1167"/>
      <c r="B59" s="452"/>
      <c r="C59" s="456"/>
      <c r="D59" s="456"/>
      <c r="E59" s="455"/>
      <c r="F59" s="579"/>
      <c r="G59" s="1168"/>
      <c r="H59" s="1168"/>
      <c r="I59" s="1168"/>
      <c r="J59" s="1168"/>
      <c r="K59" s="1168"/>
      <c r="L59" s="1168"/>
      <c r="M59" s="1168"/>
      <c r="N59" s="1168"/>
      <c r="O59" s="1168"/>
      <c r="P59" s="1168"/>
      <c r="Q59" s="1168"/>
      <c r="R59" s="1168"/>
      <c r="S59" s="1168"/>
      <c r="T59" s="1168"/>
    </row>
    <row r="60" spans="1:20" s="450" customFormat="1">
      <c r="A60" s="1167"/>
      <c r="B60" s="452"/>
      <c r="C60" s="456"/>
      <c r="D60" s="456"/>
      <c r="E60" s="455"/>
      <c r="F60" s="579"/>
      <c r="G60" s="1168"/>
      <c r="H60" s="1168"/>
      <c r="I60" s="1168"/>
      <c r="J60" s="1168"/>
      <c r="K60" s="1168"/>
      <c r="L60" s="1168"/>
      <c r="M60" s="1168"/>
      <c r="N60" s="1168"/>
      <c r="O60" s="1168"/>
      <c r="P60" s="1168"/>
      <c r="Q60" s="1168"/>
      <c r="R60" s="1168"/>
      <c r="S60" s="1168"/>
      <c r="T60" s="1168"/>
    </row>
    <row r="61" spans="1:20" s="450" customFormat="1">
      <c r="A61" s="1167"/>
      <c r="B61" s="452"/>
      <c r="C61" s="456"/>
      <c r="D61" s="456"/>
      <c r="E61" s="455"/>
      <c r="F61" s="579"/>
      <c r="G61" s="1168"/>
      <c r="H61" s="1168"/>
      <c r="I61" s="1168"/>
      <c r="J61" s="1168"/>
      <c r="K61" s="1168"/>
      <c r="L61" s="1168"/>
      <c r="M61" s="1168"/>
      <c r="N61" s="1168"/>
      <c r="O61" s="1168"/>
      <c r="P61" s="1168"/>
      <c r="Q61" s="1168"/>
      <c r="R61" s="1168"/>
      <c r="S61" s="1168"/>
      <c r="T61" s="1168"/>
    </row>
    <row r="62" spans="1:20" s="450" customFormat="1">
      <c r="A62" s="1167"/>
      <c r="B62" s="452"/>
      <c r="C62" s="456"/>
      <c r="D62" s="456"/>
      <c r="E62" s="455"/>
      <c r="F62" s="579"/>
      <c r="G62" s="1168"/>
      <c r="H62" s="1168"/>
      <c r="I62" s="1168"/>
      <c r="J62" s="1168"/>
      <c r="K62" s="1168"/>
      <c r="L62" s="1168"/>
      <c r="M62" s="1168"/>
      <c r="N62" s="1168"/>
      <c r="O62" s="1168"/>
      <c r="P62" s="1168"/>
      <c r="Q62" s="1168"/>
      <c r="R62" s="1168"/>
      <c r="S62" s="1168"/>
      <c r="T62" s="1168"/>
    </row>
    <row r="63" spans="1:20" s="450" customFormat="1">
      <c r="A63" s="1167"/>
      <c r="B63" s="452"/>
      <c r="C63" s="456"/>
      <c r="D63" s="456"/>
      <c r="E63" s="455"/>
      <c r="F63" s="579"/>
      <c r="G63" s="1168"/>
      <c r="H63" s="1168"/>
      <c r="I63" s="1168"/>
      <c r="J63" s="1168"/>
      <c r="K63" s="1168"/>
      <c r="L63" s="1168"/>
      <c r="M63" s="1168"/>
      <c r="N63" s="1168"/>
      <c r="O63" s="1168"/>
      <c r="P63" s="1168"/>
      <c r="Q63" s="1168"/>
      <c r="R63" s="1168"/>
      <c r="S63" s="1168"/>
      <c r="T63" s="1168"/>
    </row>
    <row r="64" spans="1:20" s="450" customFormat="1">
      <c r="A64" s="1167"/>
      <c r="B64" s="452"/>
      <c r="C64" s="456"/>
      <c r="D64" s="456"/>
      <c r="E64" s="455"/>
      <c r="F64" s="579"/>
      <c r="G64" s="1168"/>
      <c r="H64" s="1168"/>
      <c r="I64" s="1168"/>
      <c r="J64" s="1168"/>
      <c r="K64" s="1168"/>
      <c r="L64" s="1168"/>
      <c r="M64" s="1168"/>
      <c r="N64" s="1168"/>
      <c r="O64" s="1168"/>
      <c r="P64" s="1168"/>
      <c r="Q64" s="1168"/>
      <c r="R64" s="1168"/>
      <c r="S64" s="1168"/>
      <c r="T64" s="1168"/>
    </row>
    <row r="65" spans="1:20" s="450" customFormat="1">
      <c r="A65" s="1167"/>
      <c r="B65" s="452"/>
      <c r="C65" s="456"/>
      <c r="D65" s="456"/>
      <c r="E65" s="455"/>
      <c r="F65" s="579"/>
      <c r="G65" s="1168"/>
      <c r="H65" s="1168"/>
      <c r="I65" s="1168"/>
      <c r="J65" s="1168"/>
      <c r="K65" s="1168"/>
      <c r="L65" s="1168"/>
      <c r="M65" s="1168"/>
      <c r="N65" s="1168"/>
      <c r="O65" s="1168"/>
      <c r="P65" s="1168"/>
      <c r="Q65" s="1168"/>
      <c r="R65" s="1168"/>
      <c r="S65" s="1168"/>
      <c r="T65" s="1168"/>
    </row>
    <row r="66" spans="1:20" s="450" customFormat="1">
      <c r="A66" s="1167"/>
      <c r="B66" s="452"/>
      <c r="C66" s="456"/>
      <c r="D66" s="456"/>
      <c r="E66" s="455"/>
      <c r="F66" s="579"/>
      <c r="G66" s="1168"/>
      <c r="H66" s="1168"/>
      <c r="I66" s="1168"/>
      <c r="J66" s="1168"/>
      <c r="K66" s="1168"/>
      <c r="L66" s="1168"/>
      <c r="M66" s="1168"/>
      <c r="N66" s="1168"/>
      <c r="O66" s="1168"/>
      <c r="P66" s="1168"/>
      <c r="Q66" s="1168"/>
      <c r="R66" s="1168"/>
      <c r="S66" s="1168"/>
      <c r="T66" s="1168"/>
    </row>
    <row r="67" spans="1:20" s="450" customFormat="1">
      <c r="A67" s="1167"/>
      <c r="B67" s="452"/>
      <c r="C67" s="456"/>
      <c r="D67" s="456"/>
      <c r="E67" s="455"/>
      <c r="F67" s="579"/>
      <c r="G67" s="1168"/>
      <c r="H67" s="1168"/>
      <c r="I67" s="1168"/>
      <c r="J67" s="1168"/>
      <c r="K67" s="1168"/>
      <c r="L67" s="1168"/>
      <c r="M67" s="1168"/>
      <c r="N67" s="1168"/>
      <c r="O67" s="1168"/>
      <c r="P67" s="1168"/>
      <c r="Q67" s="1168"/>
      <c r="R67" s="1168"/>
      <c r="S67" s="1168"/>
      <c r="T67" s="1168"/>
    </row>
    <row r="68" spans="1:20" s="450" customFormat="1">
      <c r="A68" s="451"/>
      <c r="B68" s="452"/>
      <c r="C68" s="456"/>
      <c r="D68" s="456"/>
      <c r="E68" s="455"/>
      <c r="F68" s="474"/>
      <c r="G68" s="1168"/>
      <c r="H68" s="1168"/>
      <c r="I68" s="1168"/>
      <c r="J68" s="1168"/>
      <c r="K68" s="1168"/>
      <c r="L68" s="1168"/>
      <c r="M68" s="1168"/>
      <c r="N68" s="1168"/>
      <c r="O68" s="1168"/>
      <c r="P68" s="1168"/>
      <c r="Q68" s="1168"/>
      <c r="R68" s="1168"/>
      <c r="S68" s="1168"/>
      <c r="T68" s="1168"/>
    </row>
    <row r="69" spans="1:20" s="450" customFormat="1" hidden="1">
      <c r="A69" s="451"/>
      <c r="B69" s="452"/>
      <c r="C69" s="456"/>
      <c r="D69" s="456"/>
      <c r="E69" s="455"/>
      <c r="F69" s="474"/>
      <c r="G69" s="1168"/>
      <c r="H69" s="1168"/>
      <c r="I69" s="1168"/>
      <c r="J69" s="1168"/>
      <c r="K69" s="1168"/>
      <c r="L69" s="1168"/>
      <c r="M69" s="1168"/>
      <c r="N69" s="1168"/>
      <c r="O69" s="1168"/>
      <c r="P69" s="1168"/>
      <c r="Q69" s="1168"/>
      <c r="R69" s="1168"/>
      <c r="S69" s="1168"/>
      <c r="T69" s="1168"/>
    </row>
    <row r="70" spans="1:20" ht="26.25" customHeight="1">
      <c r="A70" s="1168"/>
      <c r="B70" s="1169"/>
      <c r="C70" s="1170"/>
      <c r="D70" s="1170"/>
      <c r="E70" s="936" t="s">
        <v>415</v>
      </c>
      <c r="F70" s="1171">
        <f>SUMIF(F60:F69,"QAPE",E60:E69)</f>
        <v>0</v>
      </c>
      <c r="G70" s="1655" t="s">
        <v>528</v>
      </c>
      <c r="H70" s="1655"/>
      <c r="I70" s="1655"/>
      <c r="J70" s="1655"/>
      <c r="K70" s="1655"/>
      <c r="L70" s="1655"/>
      <c r="M70" s="1655"/>
      <c r="N70" s="1655"/>
      <c r="O70" s="1655"/>
      <c r="P70" s="1655"/>
      <c r="Q70" s="1655"/>
    </row>
    <row r="71" spans="1:20" ht="27.75" customHeight="1">
      <c r="A71" s="1168"/>
      <c r="B71" s="1169"/>
      <c r="C71" s="1170"/>
      <c r="D71" s="1170"/>
      <c r="E71" s="936" t="s">
        <v>416</v>
      </c>
      <c r="F71" s="1171">
        <f>SUMIF(F60:F69,"Non-QAPE",E60:E69)</f>
        <v>0</v>
      </c>
      <c r="G71" s="1655" t="s">
        <v>529</v>
      </c>
      <c r="H71" s="1655"/>
      <c r="I71" s="1655"/>
      <c r="J71" s="1655"/>
      <c r="K71" s="1655"/>
      <c r="L71" s="1655"/>
      <c r="M71" s="1655"/>
      <c r="N71" s="1655"/>
      <c r="O71" s="1655"/>
      <c r="P71" s="1655"/>
      <c r="Q71" s="1655"/>
      <c r="R71" s="1655"/>
    </row>
    <row r="72" spans="1:20" ht="13">
      <c r="A72" s="1172"/>
      <c r="B72" s="1173"/>
      <c r="C72" s="1174"/>
      <c r="D72" s="1174"/>
      <c r="E72" s="1175" t="s">
        <v>145</v>
      </c>
      <c r="F72" s="1176">
        <f>F71+F70</f>
        <v>0</v>
      </c>
    </row>
  </sheetData>
  <sheetProtection sheet="1" objects="1" scenarios="1" formatColumns="0" formatRows="0" insertColumns="0" insertRows="0" selectLockedCells="1"/>
  <mergeCells count="9">
    <mergeCell ref="G70:Q70"/>
    <mergeCell ref="G71:R71"/>
    <mergeCell ref="G43:O48"/>
    <mergeCell ref="G28:O29"/>
    <mergeCell ref="A7:F8"/>
    <mergeCell ref="A10:F12"/>
    <mergeCell ref="A14:D15"/>
    <mergeCell ref="A17:D18"/>
    <mergeCell ref="G20:O22"/>
  </mergeCells>
  <dataValidations count="2">
    <dataValidation type="list" allowBlank="1" showInputMessage="1" showErrorMessage="1" sqref="F14 F17">
      <formula1>YN</formula1>
    </dataValidation>
    <dataValidation type="list" allowBlank="1" showInputMessage="1" showErrorMessage="1" sqref="F31:F39 F57:F69">
      <formula1>$K$1:$K$2</formula1>
    </dataValidation>
  </dataValidations>
  <printOptions horizontalCentered="1"/>
  <pageMargins left="0.39370078740157483" right="0.19685039370078741" top="0.98425196850393704" bottom="0.98425196850393704" header="0.51181102362204722" footer="0.51181102362204722"/>
  <pageSetup paperSize="9" scale="6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sheetPr>
  <dimension ref="A1:T55"/>
  <sheetViews>
    <sheetView workbookViewId="0">
      <selection activeCell="I22" sqref="I22"/>
    </sheetView>
  </sheetViews>
  <sheetFormatPr defaultColWidth="8.81640625" defaultRowHeight="12.5"/>
  <cols>
    <col min="1" max="1" width="8.453125" style="49" customWidth="1"/>
    <col min="2" max="2" width="10.453125" style="53" customWidth="1"/>
    <col min="3" max="3" width="25.81640625" style="54" customWidth="1"/>
    <col min="4" max="4" width="33.1796875" style="54" customWidth="1"/>
    <col min="5" max="5" width="16.1796875" style="52" customWidth="1"/>
    <col min="6" max="20" width="8.81640625" style="55"/>
    <col min="21" max="16384" width="8.81640625" style="49"/>
  </cols>
  <sheetData>
    <row r="1" spans="1:20" ht="13">
      <c r="A1" s="1177"/>
      <c r="B1" s="1178"/>
      <c r="C1" s="1179"/>
      <c r="D1" s="1179"/>
      <c r="E1" s="1180"/>
    </row>
    <row r="2" spans="1:20" s="173" customFormat="1" ht="15.5">
      <c r="A2" s="1181" t="s">
        <v>334</v>
      </c>
      <c r="B2" s="1182"/>
      <c r="C2" s="1183"/>
      <c r="D2" s="1183"/>
      <c r="E2" s="1184"/>
      <c r="F2" s="176"/>
      <c r="G2" s="176"/>
      <c r="H2" s="176"/>
      <c r="I2" s="176"/>
      <c r="J2" s="176"/>
      <c r="K2" s="176"/>
      <c r="L2" s="176"/>
      <c r="M2" s="176"/>
      <c r="N2" s="176"/>
      <c r="O2" s="176"/>
      <c r="P2" s="176"/>
      <c r="Q2" s="176"/>
      <c r="R2" s="176"/>
      <c r="S2" s="176"/>
      <c r="T2" s="176"/>
    </row>
    <row r="3" spans="1:20">
      <c r="A3" s="1185"/>
      <c r="B3" s="1186"/>
      <c r="C3" s="1187"/>
      <c r="D3" s="1187"/>
      <c r="E3" s="1188"/>
    </row>
    <row r="4" spans="1:20">
      <c r="A4" s="705"/>
      <c r="B4" s="706"/>
      <c r="C4" s="707"/>
      <c r="D4" s="707"/>
      <c r="E4" s="708"/>
    </row>
    <row r="5" spans="1:20" ht="26">
      <c r="A5" s="1149" t="s">
        <v>368</v>
      </c>
      <c r="B5" s="1150"/>
      <c r="C5" s="1189" t="str">
        <f>'(c) Season of a Series'!D3</f>
        <v/>
      </c>
      <c r="D5" s="1301" t="str">
        <f>IF('(b) (i) QAPE'!B4="","Please enter the series Title in cell B4 of the QAPE spreadsheet","")</f>
        <v>Please enter the series Title in cell B4 of the QAPE spreadsheet</v>
      </c>
      <c r="E5" s="708"/>
    </row>
    <row r="6" spans="1:20" ht="13">
      <c r="A6" s="1190"/>
      <c r="B6" s="706"/>
      <c r="C6" s="707"/>
      <c r="D6" s="707"/>
      <c r="E6" s="708"/>
    </row>
    <row r="7" spans="1:20" s="51" customFormat="1" ht="13.5" thickBot="1">
      <c r="A7" s="1191" t="s">
        <v>138</v>
      </c>
      <c r="B7" s="1192" t="s">
        <v>139</v>
      </c>
      <c r="C7" s="1193" t="s">
        <v>140</v>
      </c>
      <c r="D7" s="1193" t="s">
        <v>141</v>
      </c>
      <c r="E7" s="1194" t="s">
        <v>142</v>
      </c>
      <c r="F7" s="56" t="s">
        <v>197</v>
      </c>
      <c r="G7" s="56"/>
      <c r="H7" s="56"/>
      <c r="I7" s="56"/>
      <c r="J7" s="56"/>
      <c r="K7" s="56"/>
      <c r="L7" s="56"/>
      <c r="M7" s="56"/>
      <c r="N7" s="56"/>
      <c r="O7" s="56"/>
      <c r="P7" s="56"/>
      <c r="Q7" s="56"/>
      <c r="R7" s="56"/>
      <c r="S7" s="56"/>
      <c r="T7" s="56"/>
    </row>
    <row r="8" spans="1:20" s="56" customFormat="1" ht="13.5" thickBot="1">
      <c r="A8" s="1195"/>
      <c r="B8" s="1196"/>
      <c r="C8" s="1197"/>
      <c r="D8" s="1198" t="s">
        <v>197</v>
      </c>
      <c r="E8" s="1199"/>
    </row>
    <row r="9" spans="1:20" s="929" customFormat="1">
      <c r="A9" s="919" t="s">
        <v>197</v>
      </c>
      <c r="B9" s="918" t="s">
        <v>197</v>
      </c>
      <c r="C9" s="919"/>
      <c r="D9" s="919"/>
      <c r="E9" s="920"/>
      <c r="F9" s="934"/>
      <c r="G9" s="934"/>
      <c r="H9" s="934"/>
      <c r="I9" s="934"/>
      <c r="J9" s="934"/>
      <c r="K9" s="934"/>
      <c r="L9" s="934"/>
      <c r="M9" s="934"/>
      <c r="N9" s="934"/>
      <c r="O9" s="934"/>
      <c r="P9" s="934"/>
      <c r="Q9" s="934"/>
      <c r="R9" s="934"/>
      <c r="S9" s="934"/>
      <c r="T9" s="934"/>
    </row>
    <row r="10" spans="1:20" s="929" customFormat="1">
      <c r="A10" s="1200"/>
      <c r="B10" s="922"/>
      <c r="C10" s="923"/>
      <c r="D10" s="923"/>
      <c r="E10" s="924"/>
      <c r="F10" s="934"/>
      <c r="G10" s="934"/>
      <c r="H10" s="934"/>
      <c r="I10" s="934"/>
      <c r="J10" s="934"/>
      <c r="K10" s="934"/>
      <c r="L10" s="934"/>
      <c r="M10" s="934"/>
      <c r="N10" s="934"/>
      <c r="O10" s="934"/>
      <c r="P10" s="934"/>
      <c r="Q10" s="934"/>
      <c r="R10" s="934"/>
      <c r="S10" s="934"/>
      <c r="T10" s="934"/>
    </row>
    <row r="11" spans="1:20" s="929" customFormat="1">
      <c r="A11" s="1200"/>
      <c r="B11" s="922"/>
      <c r="C11" s="923"/>
      <c r="D11" s="923"/>
      <c r="E11" s="924"/>
      <c r="F11" s="934"/>
      <c r="G11" s="934"/>
      <c r="H11" s="934"/>
      <c r="I11" s="934"/>
      <c r="J11" s="934"/>
      <c r="K11" s="934"/>
      <c r="L11" s="934"/>
      <c r="M11" s="934"/>
      <c r="N11" s="934"/>
      <c r="O11" s="934"/>
      <c r="P11" s="934"/>
      <c r="Q11" s="934"/>
      <c r="R11" s="934"/>
      <c r="S11" s="934"/>
      <c r="T11" s="934"/>
    </row>
    <row r="12" spans="1:20" s="929" customFormat="1">
      <c r="A12" s="1200"/>
      <c r="B12" s="922"/>
      <c r="C12" s="923"/>
      <c r="D12" s="923"/>
      <c r="E12" s="924"/>
      <c r="F12" s="934"/>
      <c r="G12" s="934"/>
      <c r="H12" s="934"/>
      <c r="I12" s="934"/>
      <c r="J12" s="934"/>
      <c r="K12" s="934"/>
      <c r="L12" s="934"/>
      <c r="M12" s="934"/>
      <c r="N12" s="934"/>
      <c r="O12" s="934"/>
      <c r="P12" s="934"/>
      <c r="Q12" s="934"/>
      <c r="R12" s="934"/>
      <c r="S12" s="934"/>
      <c r="T12" s="934"/>
    </row>
    <row r="13" spans="1:20" s="929" customFormat="1">
      <c r="A13" s="1200"/>
      <c r="B13" s="922"/>
      <c r="C13" s="923"/>
      <c r="D13" s="923"/>
      <c r="E13" s="924"/>
      <c r="F13" s="934"/>
      <c r="G13" s="934"/>
      <c r="H13" s="934"/>
      <c r="I13" s="934"/>
      <c r="J13" s="934"/>
      <c r="K13" s="934"/>
      <c r="L13" s="934"/>
      <c r="M13" s="934"/>
      <c r="N13" s="934"/>
      <c r="O13" s="934"/>
      <c r="P13" s="934"/>
      <c r="Q13" s="934"/>
      <c r="R13" s="934"/>
      <c r="S13" s="934"/>
      <c r="T13" s="934"/>
    </row>
    <row r="14" spans="1:20" s="929" customFormat="1">
      <c r="A14" s="1200"/>
      <c r="B14" s="922"/>
      <c r="C14" s="923"/>
      <c r="D14" s="923"/>
      <c r="E14" s="924"/>
      <c r="F14" s="934"/>
      <c r="G14" s="934"/>
      <c r="H14" s="934"/>
      <c r="I14" s="934"/>
      <c r="J14" s="934"/>
      <c r="K14" s="934"/>
      <c r="L14" s="934"/>
      <c r="M14" s="934"/>
      <c r="N14" s="934"/>
      <c r="O14" s="934"/>
      <c r="P14" s="934"/>
      <c r="Q14" s="934"/>
      <c r="R14" s="934"/>
      <c r="S14" s="934"/>
      <c r="T14" s="934"/>
    </row>
    <row r="15" spans="1:20" s="929" customFormat="1">
      <c r="A15" s="1200"/>
      <c r="B15" s="922"/>
      <c r="C15" s="923"/>
      <c r="D15" s="923"/>
      <c r="E15" s="924"/>
      <c r="F15" s="934"/>
      <c r="G15" s="934"/>
      <c r="H15" s="934"/>
      <c r="I15" s="934"/>
      <c r="J15" s="934"/>
      <c r="K15" s="934"/>
      <c r="L15" s="934"/>
      <c r="M15" s="934"/>
      <c r="N15" s="934"/>
      <c r="O15" s="934"/>
      <c r="P15" s="934"/>
      <c r="Q15" s="934"/>
      <c r="R15" s="934"/>
      <c r="S15" s="934"/>
      <c r="T15" s="934"/>
    </row>
    <row r="16" spans="1:20" s="929" customFormat="1">
      <c r="A16" s="1200"/>
      <c r="B16" s="922"/>
      <c r="C16" s="923"/>
      <c r="D16" s="923"/>
      <c r="E16" s="924"/>
      <c r="F16" s="934"/>
      <c r="G16" s="934"/>
      <c r="H16" s="934"/>
      <c r="I16" s="934"/>
      <c r="J16" s="934"/>
      <c r="K16" s="934"/>
      <c r="L16" s="934"/>
      <c r="M16" s="934"/>
      <c r="N16" s="934"/>
      <c r="O16" s="934"/>
      <c r="P16" s="934"/>
      <c r="Q16" s="934"/>
      <c r="R16" s="934"/>
      <c r="S16" s="934"/>
      <c r="T16" s="934"/>
    </row>
    <row r="17" spans="1:20" s="929" customFormat="1">
      <c r="A17" s="1200"/>
      <c r="B17" s="922"/>
      <c r="C17" s="923"/>
      <c r="D17" s="923"/>
      <c r="E17" s="924"/>
      <c r="F17" s="934"/>
      <c r="G17" s="934"/>
      <c r="H17" s="934"/>
      <c r="I17" s="934"/>
      <c r="J17" s="934"/>
      <c r="K17" s="934"/>
      <c r="L17" s="934"/>
      <c r="M17" s="934"/>
      <c r="N17" s="934"/>
      <c r="O17" s="934"/>
      <c r="P17" s="934"/>
      <c r="Q17" s="934"/>
      <c r="R17" s="934"/>
      <c r="S17" s="934"/>
      <c r="T17" s="934"/>
    </row>
    <row r="18" spans="1:20" s="929" customFormat="1">
      <c r="A18" s="1200"/>
      <c r="B18" s="922"/>
      <c r="C18" s="923"/>
      <c r="D18" s="923"/>
      <c r="E18" s="924"/>
      <c r="F18" s="934"/>
      <c r="G18" s="934"/>
      <c r="H18" s="934"/>
      <c r="I18" s="934"/>
      <c r="J18" s="934"/>
      <c r="K18" s="934"/>
      <c r="L18" s="934"/>
      <c r="M18" s="934"/>
      <c r="N18" s="934"/>
      <c r="O18" s="934"/>
      <c r="P18" s="934"/>
      <c r="Q18" s="934"/>
      <c r="R18" s="934"/>
      <c r="S18" s="934"/>
      <c r="T18" s="934"/>
    </row>
    <row r="19" spans="1:20" s="929" customFormat="1">
      <c r="A19" s="1200"/>
      <c r="B19" s="922"/>
      <c r="C19" s="923"/>
      <c r="D19" s="923"/>
      <c r="E19" s="924"/>
      <c r="F19" s="934"/>
      <c r="G19" s="934"/>
      <c r="H19" s="934"/>
      <c r="I19" s="934"/>
      <c r="J19" s="934"/>
      <c r="K19" s="934"/>
      <c r="L19" s="934"/>
      <c r="M19" s="934"/>
      <c r="N19" s="934"/>
      <c r="O19" s="934"/>
      <c r="P19" s="934"/>
      <c r="Q19" s="934"/>
      <c r="R19" s="934"/>
      <c r="S19" s="934"/>
      <c r="T19" s="934"/>
    </row>
    <row r="20" spans="1:20" s="929" customFormat="1">
      <c r="A20" s="1200"/>
      <c r="B20" s="922"/>
      <c r="C20" s="923"/>
      <c r="D20" s="923"/>
      <c r="E20" s="924"/>
      <c r="F20" s="934"/>
      <c r="G20" s="934"/>
      <c r="H20" s="934"/>
      <c r="I20" s="934"/>
      <c r="J20" s="934"/>
      <c r="K20" s="934"/>
      <c r="L20" s="934"/>
      <c r="M20" s="934"/>
      <c r="N20" s="934"/>
      <c r="O20" s="934"/>
      <c r="P20" s="934"/>
      <c r="Q20" s="934"/>
      <c r="R20" s="934"/>
      <c r="S20" s="934"/>
      <c r="T20" s="934"/>
    </row>
    <row r="21" spans="1:20" s="929" customFormat="1">
      <c r="A21" s="1200"/>
      <c r="B21" s="922"/>
      <c r="C21" s="923"/>
      <c r="D21" s="923"/>
      <c r="E21" s="924"/>
      <c r="F21" s="934"/>
      <c r="G21" s="934"/>
      <c r="H21" s="934"/>
      <c r="I21" s="934"/>
      <c r="J21" s="934"/>
      <c r="K21" s="934"/>
      <c r="L21" s="934"/>
      <c r="M21" s="934"/>
      <c r="N21" s="934"/>
      <c r="O21" s="934"/>
      <c r="P21" s="934"/>
      <c r="Q21" s="934"/>
      <c r="R21" s="934"/>
      <c r="S21" s="934"/>
      <c r="T21" s="934"/>
    </row>
    <row r="22" spans="1:20" s="929" customFormat="1">
      <c r="A22" s="1200"/>
      <c r="B22" s="922"/>
      <c r="C22" s="923"/>
      <c r="D22" s="923"/>
      <c r="E22" s="924"/>
      <c r="F22" s="934"/>
      <c r="G22" s="934"/>
      <c r="H22" s="934"/>
      <c r="I22" s="934"/>
      <c r="J22" s="934"/>
      <c r="K22" s="934"/>
      <c r="L22" s="934"/>
      <c r="M22" s="934"/>
      <c r="N22" s="934"/>
      <c r="O22" s="934"/>
      <c r="P22" s="934"/>
      <c r="Q22" s="934"/>
      <c r="R22" s="934"/>
      <c r="S22" s="934"/>
      <c r="T22" s="934"/>
    </row>
    <row r="23" spans="1:20" s="929" customFormat="1">
      <c r="A23" s="1200"/>
      <c r="B23" s="922"/>
      <c r="C23" s="923"/>
      <c r="D23" s="923"/>
      <c r="E23" s="924"/>
      <c r="F23" s="934"/>
      <c r="G23" s="934"/>
      <c r="H23" s="934"/>
      <c r="I23" s="934"/>
      <c r="J23" s="934"/>
      <c r="K23" s="934"/>
      <c r="L23" s="934"/>
      <c r="M23" s="934"/>
      <c r="N23" s="934"/>
      <c r="O23" s="934"/>
      <c r="P23" s="934"/>
      <c r="Q23" s="934"/>
      <c r="R23" s="934"/>
      <c r="S23" s="934"/>
      <c r="T23" s="934"/>
    </row>
    <row r="24" spans="1:20" s="929" customFormat="1">
      <c r="A24" s="1200"/>
      <c r="B24" s="922"/>
      <c r="C24" s="923"/>
      <c r="D24" s="923"/>
      <c r="E24" s="924"/>
      <c r="F24" s="934"/>
      <c r="G24" s="934"/>
      <c r="H24" s="934"/>
      <c r="I24" s="934"/>
      <c r="J24" s="934"/>
      <c r="K24" s="934"/>
      <c r="L24" s="934"/>
      <c r="M24" s="934"/>
      <c r="N24" s="934"/>
      <c r="O24" s="934"/>
      <c r="P24" s="934"/>
      <c r="Q24" s="934"/>
      <c r="R24" s="934"/>
      <c r="S24" s="934"/>
      <c r="T24" s="934"/>
    </row>
    <row r="25" spans="1:20" s="929" customFormat="1">
      <c r="A25" s="1200"/>
      <c r="B25" s="922"/>
      <c r="C25" s="923"/>
      <c r="D25" s="923"/>
      <c r="E25" s="924"/>
      <c r="F25" s="934"/>
      <c r="G25" s="934"/>
      <c r="H25" s="934"/>
      <c r="I25" s="934"/>
      <c r="J25" s="934"/>
      <c r="K25" s="934"/>
      <c r="L25" s="934"/>
      <c r="M25" s="934"/>
      <c r="N25" s="934"/>
      <c r="O25" s="934"/>
      <c r="P25" s="934"/>
      <c r="Q25" s="934"/>
      <c r="R25" s="934"/>
      <c r="S25" s="934"/>
      <c r="T25" s="934"/>
    </row>
    <row r="26" spans="1:20" s="929" customFormat="1">
      <c r="A26" s="1200"/>
      <c r="B26" s="922"/>
      <c r="C26" s="923"/>
      <c r="D26" s="923"/>
      <c r="E26" s="924"/>
      <c r="F26" s="934"/>
      <c r="G26" s="934"/>
      <c r="H26" s="934"/>
      <c r="I26" s="934"/>
      <c r="J26" s="934"/>
      <c r="K26" s="934"/>
      <c r="L26" s="934"/>
      <c r="M26" s="934"/>
      <c r="N26" s="934"/>
      <c r="O26" s="934"/>
      <c r="P26" s="934"/>
      <c r="Q26" s="934"/>
      <c r="R26" s="934"/>
      <c r="S26" s="934"/>
      <c r="T26" s="934"/>
    </row>
    <row r="27" spans="1:20" s="929" customFormat="1">
      <c r="A27" s="1200"/>
      <c r="B27" s="922"/>
      <c r="C27" s="923"/>
      <c r="D27" s="923"/>
      <c r="E27" s="924"/>
      <c r="F27" s="934"/>
      <c r="G27" s="934"/>
      <c r="H27" s="934"/>
      <c r="I27" s="934"/>
      <c r="J27" s="934"/>
      <c r="K27" s="934"/>
      <c r="L27" s="934"/>
      <c r="M27" s="934"/>
      <c r="N27" s="934"/>
      <c r="O27" s="934"/>
      <c r="P27" s="934"/>
      <c r="Q27" s="934"/>
      <c r="R27" s="934"/>
      <c r="S27" s="934"/>
      <c r="T27" s="934"/>
    </row>
    <row r="28" spans="1:20" s="929" customFormat="1">
      <c r="A28" s="1200"/>
      <c r="B28" s="922"/>
      <c r="C28" s="923"/>
      <c r="D28" s="923"/>
      <c r="E28" s="924"/>
      <c r="F28" s="934"/>
      <c r="G28" s="934"/>
      <c r="H28" s="934"/>
      <c r="I28" s="934"/>
      <c r="J28" s="934"/>
      <c r="K28" s="934"/>
      <c r="L28" s="934"/>
      <c r="M28" s="934"/>
      <c r="N28" s="934"/>
      <c r="O28" s="934"/>
      <c r="P28" s="934"/>
      <c r="Q28" s="934"/>
      <c r="R28" s="934"/>
      <c r="S28" s="934"/>
      <c r="T28" s="934"/>
    </row>
    <row r="29" spans="1:20" s="929" customFormat="1">
      <c r="A29" s="1200"/>
      <c r="B29" s="922"/>
      <c r="C29" s="923"/>
      <c r="D29" s="923"/>
      <c r="E29" s="924"/>
      <c r="F29" s="934"/>
      <c r="G29" s="934"/>
      <c r="H29" s="934"/>
      <c r="I29" s="934"/>
      <c r="J29" s="934"/>
      <c r="K29" s="934"/>
      <c r="L29" s="934"/>
      <c r="M29" s="934"/>
      <c r="N29" s="934"/>
      <c r="O29" s="934"/>
      <c r="P29" s="934"/>
      <c r="Q29" s="934"/>
      <c r="R29" s="934"/>
      <c r="S29" s="934"/>
      <c r="T29" s="934"/>
    </row>
    <row r="30" spans="1:20" s="929" customFormat="1">
      <c r="A30" s="1200"/>
      <c r="B30" s="922"/>
      <c r="C30" s="923"/>
      <c r="D30" s="923"/>
      <c r="E30" s="924"/>
      <c r="F30" s="934"/>
      <c r="G30" s="934"/>
      <c r="H30" s="934"/>
      <c r="I30" s="934"/>
      <c r="J30" s="934"/>
      <c r="K30" s="934"/>
      <c r="L30" s="934"/>
      <c r="M30" s="934"/>
      <c r="N30" s="934"/>
      <c r="O30" s="934"/>
      <c r="P30" s="934"/>
      <c r="Q30" s="934"/>
      <c r="R30" s="934"/>
      <c r="S30" s="934"/>
      <c r="T30" s="934"/>
    </row>
    <row r="31" spans="1:20" s="929" customFormat="1">
      <c r="A31" s="1200"/>
      <c r="B31" s="922"/>
      <c r="C31" s="923"/>
      <c r="D31" s="923"/>
      <c r="E31" s="924"/>
      <c r="F31" s="934"/>
      <c r="G31" s="934"/>
      <c r="H31" s="934"/>
      <c r="I31" s="934"/>
      <c r="J31" s="934"/>
      <c r="K31" s="934"/>
      <c r="L31" s="934"/>
      <c r="M31" s="934"/>
      <c r="N31" s="934"/>
      <c r="O31" s="934"/>
      <c r="P31" s="934"/>
      <c r="Q31" s="934"/>
      <c r="R31" s="934"/>
      <c r="S31" s="934"/>
      <c r="T31" s="934"/>
    </row>
    <row r="32" spans="1:20" s="929" customFormat="1">
      <c r="A32" s="1200"/>
      <c r="B32" s="922"/>
      <c r="C32" s="923"/>
      <c r="D32" s="923"/>
      <c r="E32" s="924"/>
      <c r="F32" s="934"/>
      <c r="G32" s="934"/>
      <c r="H32" s="934"/>
      <c r="I32" s="934"/>
      <c r="J32" s="934"/>
      <c r="K32" s="934"/>
      <c r="L32" s="934"/>
      <c r="M32" s="934"/>
      <c r="N32" s="934"/>
      <c r="O32" s="934"/>
      <c r="P32" s="934"/>
      <c r="Q32" s="934"/>
      <c r="R32" s="934"/>
      <c r="S32" s="934"/>
      <c r="T32" s="934"/>
    </row>
    <row r="33" spans="1:20" s="929" customFormat="1">
      <c r="A33" s="1200"/>
      <c r="B33" s="922"/>
      <c r="C33" s="923"/>
      <c r="D33" s="923"/>
      <c r="E33" s="924"/>
      <c r="F33" s="934"/>
      <c r="G33" s="934"/>
      <c r="H33" s="934"/>
      <c r="I33" s="934"/>
      <c r="J33" s="934"/>
      <c r="K33" s="934"/>
      <c r="L33" s="934"/>
      <c r="M33" s="934"/>
      <c r="N33" s="934"/>
      <c r="O33" s="934"/>
      <c r="P33" s="934"/>
      <c r="Q33" s="934"/>
      <c r="R33" s="934"/>
      <c r="S33" s="934"/>
      <c r="T33" s="934"/>
    </row>
    <row r="34" spans="1:20" s="929" customFormat="1">
      <c r="A34" s="1200"/>
      <c r="B34" s="922"/>
      <c r="C34" s="923"/>
      <c r="D34" s="923"/>
      <c r="E34" s="924"/>
      <c r="F34" s="934"/>
      <c r="G34" s="934"/>
      <c r="H34" s="934"/>
      <c r="I34" s="934"/>
      <c r="J34" s="934"/>
      <c r="K34" s="934"/>
      <c r="L34" s="934"/>
      <c r="M34" s="934"/>
      <c r="N34" s="934"/>
      <c r="O34" s="934"/>
      <c r="P34" s="934"/>
      <c r="Q34" s="934"/>
      <c r="R34" s="934"/>
      <c r="S34" s="934"/>
      <c r="T34" s="934"/>
    </row>
    <row r="35" spans="1:20" s="929" customFormat="1">
      <c r="A35" s="1200"/>
      <c r="B35" s="922"/>
      <c r="C35" s="923"/>
      <c r="D35" s="923"/>
      <c r="E35" s="924"/>
      <c r="F35" s="934"/>
      <c r="G35" s="934"/>
      <c r="H35" s="934"/>
      <c r="I35" s="934"/>
      <c r="J35" s="934"/>
      <c r="K35" s="934"/>
      <c r="L35" s="934"/>
      <c r="M35" s="934"/>
      <c r="N35" s="934"/>
      <c r="O35" s="934"/>
      <c r="P35" s="934"/>
      <c r="Q35" s="934"/>
      <c r="R35" s="934"/>
      <c r="S35" s="934"/>
      <c r="T35" s="934"/>
    </row>
    <row r="36" spans="1:20" s="929" customFormat="1">
      <c r="A36" s="1200"/>
      <c r="B36" s="922"/>
      <c r="C36" s="923"/>
      <c r="D36" s="923"/>
      <c r="E36" s="924"/>
      <c r="F36" s="934"/>
      <c r="G36" s="934"/>
      <c r="H36" s="934"/>
      <c r="I36" s="934"/>
      <c r="J36" s="934"/>
      <c r="K36" s="934"/>
      <c r="L36" s="934"/>
      <c r="M36" s="934"/>
      <c r="N36" s="934"/>
      <c r="O36" s="934"/>
      <c r="P36" s="934"/>
      <c r="Q36" s="934"/>
      <c r="R36" s="934"/>
      <c r="S36" s="934"/>
      <c r="T36" s="934"/>
    </row>
    <row r="37" spans="1:20" s="929" customFormat="1">
      <c r="A37" s="1200"/>
      <c r="B37" s="922"/>
      <c r="C37" s="923"/>
      <c r="D37" s="923"/>
      <c r="E37" s="924"/>
      <c r="F37" s="934"/>
      <c r="G37" s="934"/>
      <c r="H37" s="934"/>
      <c r="I37" s="934"/>
      <c r="J37" s="934"/>
      <c r="K37" s="934"/>
      <c r="L37" s="934"/>
      <c r="M37" s="934"/>
      <c r="N37" s="934"/>
      <c r="O37" s="934"/>
      <c r="P37" s="934"/>
      <c r="Q37" s="934"/>
      <c r="R37" s="934"/>
      <c r="S37" s="934"/>
      <c r="T37" s="934"/>
    </row>
    <row r="38" spans="1:20" s="929" customFormat="1">
      <c r="A38" s="1200"/>
      <c r="B38" s="922"/>
      <c r="C38" s="923"/>
      <c r="D38" s="923"/>
      <c r="E38" s="924"/>
      <c r="F38" s="934"/>
      <c r="G38" s="934"/>
      <c r="H38" s="934"/>
      <c r="I38" s="934"/>
      <c r="J38" s="934"/>
      <c r="K38" s="934"/>
      <c r="L38" s="934"/>
      <c r="M38" s="934"/>
      <c r="N38" s="934"/>
      <c r="O38" s="934"/>
      <c r="P38" s="934"/>
      <c r="Q38" s="934"/>
      <c r="R38" s="934"/>
      <c r="S38" s="934"/>
      <c r="T38" s="934"/>
    </row>
    <row r="39" spans="1:20" s="929" customFormat="1">
      <c r="A39" s="1200"/>
      <c r="B39" s="922"/>
      <c r="C39" s="923"/>
      <c r="D39" s="923"/>
      <c r="E39" s="924"/>
      <c r="F39" s="934"/>
      <c r="G39" s="934"/>
      <c r="H39" s="934"/>
      <c r="I39" s="934"/>
      <c r="J39" s="934"/>
      <c r="K39" s="934"/>
      <c r="L39" s="934"/>
      <c r="M39" s="934"/>
      <c r="N39" s="934"/>
      <c r="O39" s="934"/>
      <c r="P39" s="934"/>
      <c r="Q39" s="934"/>
      <c r="R39" s="934"/>
      <c r="S39" s="934"/>
      <c r="T39" s="934"/>
    </row>
    <row r="40" spans="1:20" s="929" customFormat="1">
      <c r="A40" s="1200"/>
      <c r="B40" s="922"/>
      <c r="C40" s="923"/>
      <c r="D40" s="923"/>
      <c r="E40" s="924"/>
      <c r="F40" s="934"/>
      <c r="G40" s="934"/>
      <c r="H40" s="934"/>
      <c r="I40" s="934"/>
      <c r="J40" s="934"/>
      <c r="K40" s="934"/>
      <c r="L40" s="934"/>
      <c r="M40" s="934"/>
      <c r="N40" s="934"/>
      <c r="O40" s="934"/>
      <c r="P40" s="934"/>
      <c r="Q40" s="934"/>
      <c r="R40" s="934"/>
      <c r="S40" s="934"/>
      <c r="T40" s="934"/>
    </row>
    <row r="41" spans="1:20" s="929" customFormat="1">
      <c r="A41" s="1200"/>
      <c r="B41" s="922"/>
      <c r="C41" s="923"/>
      <c r="D41" s="923"/>
      <c r="E41" s="924"/>
      <c r="F41" s="934"/>
      <c r="G41" s="934"/>
      <c r="H41" s="934"/>
      <c r="I41" s="934"/>
      <c r="J41" s="934"/>
      <c r="K41" s="934"/>
      <c r="L41" s="934"/>
      <c r="M41" s="934"/>
      <c r="N41" s="934"/>
      <c r="O41" s="934"/>
      <c r="P41" s="934"/>
      <c r="Q41" s="934"/>
      <c r="R41" s="934"/>
      <c r="S41" s="934"/>
      <c r="T41" s="934"/>
    </row>
    <row r="42" spans="1:20" s="929" customFormat="1">
      <c r="A42" s="1200"/>
      <c r="B42" s="922"/>
      <c r="C42" s="923"/>
      <c r="D42" s="923"/>
      <c r="E42" s="924"/>
      <c r="F42" s="934"/>
      <c r="G42" s="934"/>
      <c r="H42" s="934"/>
      <c r="I42" s="934"/>
      <c r="J42" s="934"/>
      <c r="K42" s="934"/>
      <c r="L42" s="934"/>
      <c r="M42" s="934"/>
      <c r="N42" s="934"/>
      <c r="O42" s="934"/>
      <c r="P42" s="934"/>
      <c r="Q42" s="934"/>
      <c r="R42" s="934"/>
      <c r="S42" s="934"/>
      <c r="T42" s="934"/>
    </row>
    <row r="43" spans="1:20" s="929" customFormat="1">
      <c r="A43" s="1200"/>
      <c r="B43" s="922"/>
      <c r="C43" s="923"/>
      <c r="D43" s="923"/>
      <c r="E43" s="924"/>
      <c r="F43" s="934"/>
      <c r="G43" s="934"/>
      <c r="H43" s="934"/>
      <c r="I43" s="934"/>
      <c r="J43" s="934"/>
      <c r="K43" s="934"/>
      <c r="L43" s="934"/>
      <c r="M43" s="934"/>
      <c r="N43" s="934"/>
      <c r="O43" s="934"/>
      <c r="P43" s="934"/>
      <c r="Q43" s="934"/>
      <c r="R43" s="934"/>
      <c r="S43" s="934"/>
      <c r="T43" s="934"/>
    </row>
    <row r="44" spans="1:20" s="929" customFormat="1">
      <c r="A44" s="1200"/>
      <c r="B44" s="922"/>
      <c r="C44" s="923"/>
      <c r="D44" s="923"/>
      <c r="E44" s="924"/>
      <c r="F44" s="934"/>
      <c r="G44" s="934"/>
      <c r="H44" s="934"/>
      <c r="I44" s="934"/>
      <c r="J44" s="934"/>
      <c r="K44" s="934"/>
      <c r="L44" s="934"/>
      <c r="M44" s="934"/>
      <c r="N44" s="934"/>
      <c r="O44" s="934"/>
      <c r="P44" s="934"/>
      <c r="Q44" s="934"/>
      <c r="R44" s="934"/>
      <c r="S44" s="934"/>
      <c r="T44" s="934"/>
    </row>
    <row r="45" spans="1:20" s="929" customFormat="1">
      <c r="A45" s="1200"/>
      <c r="B45" s="922"/>
      <c r="C45" s="923"/>
      <c r="D45" s="923"/>
      <c r="E45" s="924"/>
      <c r="F45" s="934"/>
      <c r="G45" s="934"/>
      <c r="H45" s="934"/>
      <c r="I45" s="934"/>
      <c r="J45" s="934"/>
      <c r="K45" s="934"/>
      <c r="L45" s="934"/>
      <c r="M45" s="934"/>
      <c r="N45" s="934"/>
      <c r="O45" s="934"/>
      <c r="P45" s="934"/>
      <c r="Q45" s="934"/>
      <c r="R45" s="934"/>
      <c r="S45" s="934"/>
      <c r="T45" s="934"/>
    </row>
    <row r="46" spans="1:20" s="929" customFormat="1">
      <c r="A46" s="1200"/>
      <c r="B46" s="922"/>
      <c r="C46" s="923"/>
      <c r="D46" s="923"/>
      <c r="E46" s="924"/>
      <c r="F46" s="934"/>
      <c r="G46" s="934"/>
      <c r="H46" s="934"/>
      <c r="I46" s="934"/>
      <c r="J46" s="934"/>
      <c r="K46" s="934"/>
      <c r="L46" s="934"/>
      <c r="M46" s="934"/>
      <c r="N46" s="934"/>
      <c r="O46" s="934"/>
      <c r="P46" s="934"/>
      <c r="Q46" s="934"/>
      <c r="R46" s="934"/>
      <c r="S46" s="934"/>
      <c r="T46" s="934"/>
    </row>
    <row r="47" spans="1:20" s="929" customFormat="1">
      <c r="A47" s="1200"/>
      <c r="B47" s="922"/>
      <c r="C47" s="923"/>
      <c r="D47" s="923"/>
      <c r="E47" s="924"/>
      <c r="F47" s="934"/>
      <c r="G47" s="934"/>
      <c r="H47" s="934"/>
      <c r="I47" s="934"/>
      <c r="J47" s="934"/>
      <c r="K47" s="934"/>
      <c r="L47" s="934"/>
      <c r="M47" s="934"/>
      <c r="N47" s="934"/>
      <c r="O47" s="934"/>
      <c r="P47" s="934"/>
      <c r="Q47" s="934"/>
      <c r="R47" s="934"/>
      <c r="S47" s="934"/>
      <c r="T47" s="934"/>
    </row>
    <row r="48" spans="1:20" s="929" customFormat="1">
      <c r="A48" s="1200"/>
      <c r="B48" s="922"/>
      <c r="C48" s="923"/>
      <c r="D48" s="923"/>
      <c r="E48" s="924"/>
      <c r="F48" s="934"/>
      <c r="G48" s="934"/>
      <c r="H48" s="934"/>
      <c r="I48" s="934"/>
      <c r="J48" s="934"/>
      <c r="K48" s="934"/>
      <c r="L48" s="934"/>
      <c r="M48" s="934"/>
      <c r="N48" s="934"/>
      <c r="O48" s="934"/>
      <c r="P48" s="934"/>
      <c r="Q48" s="934"/>
      <c r="R48" s="934"/>
      <c r="S48" s="934"/>
      <c r="T48" s="934"/>
    </row>
    <row r="49" spans="1:20" s="929" customFormat="1">
      <c r="A49" s="1200"/>
      <c r="B49" s="922"/>
      <c r="C49" s="923"/>
      <c r="D49" s="923"/>
      <c r="E49" s="924"/>
      <c r="F49" s="934"/>
      <c r="G49" s="934"/>
      <c r="H49" s="934"/>
      <c r="I49" s="934"/>
      <c r="J49" s="934"/>
      <c r="K49" s="934"/>
      <c r="L49" s="934"/>
      <c r="M49" s="934"/>
      <c r="N49" s="934"/>
      <c r="O49" s="934"/>
      <c r="P49" s="934"/>
      <c r="Q49" s="934"/>
      <c r="R49" s="934"/>
      <c r="S49" s="934"/>
      <c r="T49" s="934"/>
    </row>
    <row r="50" spans="1:20" s="929" customFormat="1">
      <c r="A50" s="1200"/>
      <c r="B50" s="922"/>
      <c r="C50" s="923"/>
      <c r="D50" s="923"/>
      <c r="E50" s="924"/>
      <c r="F50" s="934"/>
      <c r="G50" s="934"/>
      <c r="H50" s="934"/>
      <c r="I50" s="934"/>
      <c r="J50" s="934"/>
      <c r="K50" s="934"/>
      <c r="L50" s="934"/>
      <c r="M50" s="934"/>
      <c r="N50" s="934"/>
      <c r="O50" s="934"/>
      <c r="P50" s="934"/>
      <c r="Q50" s="934"/>
      <c r="R50" s="934"/>
      <c r="S50" s="934"/>
      <c r="T50" s="934"/>
    </row>
    <row r="51" spans="1:20" s="929" customFormat="1">
      <c r="A51" s="1200"/>
      <c r="B51" s="922"/>
      <c r="C51" s="923"/>
      <c r="D51" s="923"/>
      <c r="E51" s="924"/>
      <c r="F51" s="934"/>
      <c r="G51" s="934"/>
      <c r="H51" s="934"/>
      <c r="I51" s="934"/>
      <c r="J51" s="934"/>
      <c r="K51" s="934"/>
      <c r="L51" s="934"/>
      <c r="M51" s="934"/>
      <c r="N51" s="934"/>
      <c r="O51" s="934"/>
      <c r="P51" s="934"/>
      <c r="Q51" s="934"/>
      <c r="R51" s="934"/>
      <c r="S51" s="934"/>
      <c r="T51" s="934"/>
    </row>
    <row r="52" spans="1:20" s="929" customFormat="1">
      <c r="A52" s="1200"/>
      <c r="B52" s="922"/>
      <c r="C52" s="923"/>
      <c r="D52" s="923"/>
      <c r="E52" s="924"/>
      <c r="F52" s="934"/>
      <c r="G52" s="934"/>
      <c r="H52" s="934"/>
      <c r="I52" s="934"/>
      <c r="J52" s="934"/>
      <c r="K52" s="934"/>
      <c r="L52" s="934"/>
      <c r="M52" s="934"/>
      <c r="N52" s="934"/>
      <c r="O52" s="934"/>
      <c r="P52" s="934"/>
      <c r="Q52" s="934"/>
      <c r="R52" s="934"/>
      <c r="S52" s="934"/>
      <c r="T52" s="934"/>
    </row>
    <row r="53" spans="1:20" s="929" customFormat="1">
      <c r="A53" s="1200"/>
      <c r="B53" s="922"/>
      <c r="C53" s="923"/>
      <c r="D53" s="923"/>
      <c r="E53" s="924"/>
      <c r="F53" s="934"/>
      <c r="G53" s="934"/>
      <c r="H53" s="934"/>
      <c r="I53" s="934"/>
      <c r="J53" s="934"/>
      <c r="K53" s="934"/>
      <c r="L53" s="934"/>
      <c r="M53" s="934"/>
      <c r="N53" s="934"/>
      <c r="O53" s="934"/>
      <c r="P53" s="934"/>
      <c r="Q53" s="934"/>
      <c r="R53" s="934"/>
      <c r="S53" s="934"/>
      <c r="T53" s="934"/>
    </row>
    <row r="54" spans="1:20" s="929" customFormat="1">
      <c r="A54" s="1200"/>
      <c r="B54" s="922"/>
      <c r="C54" s="923"/>
      <c r="D54" s="923"/>
      <c r="E54" s="924"/>
      <c r="F54" s="934"/>
      <c r="G54" s="934"/>
      <c r="H54" s="934"/>
      <c r="I54" s="934"/>
      <c r="J54" s="934"/>
      <c r="K54" s="934"/>
      <c r="L54" s="934"/>
      <c r="M54" s="934"/>
      <c r="N54" s="934"/>
      <c r="O54" s="934"/>
      <c r="P54" s="934"/>
      <c r="Q54" s="934"/>
      <c r="R54" s="934"/>
      <c r="S54" s="934"/>
      <c r="T54" s="934"/>
    </row>
    <row r="55" spans="1:20" s="929" customFormat="1" ht="13" thickBot="1">
      <c r="A55" s="1201"/>
      <c r="B55" s="926"/>
      <c r="C55" s="927"/>
      <c r="D55" s="927"/>
      <c r="E55" s="928"/>
      <c r="F55" s="934"/>
      <c r="G55" s="934"/>
      <c r="H55" s="934"/>
      <c r="I55" s="934"/>
      <c r="J55" s="934"/>
      <c r="K55" s="934"/>
      <c r="L55" s="934"/>
      <c r="M55" s="934"/>
      <c r="N55" s="934"/>
      <c r="O55" s="934"/>
      <c r="P55" s="934"/>
      <c r="Q55" s="934"/>
      <c r="R55" s="934"/>
      <c r="S55" s="934"/>
      <c r="T55" s="934"/>
    </row>
  </sheetData>
  <sheetProtection password="CF2B" sheet="1" objects="1" scenarios="1" formatColumns="0" formatRows="0" insertColumns="0" insertRows="0" selectLockedCells="1"/>
  <phoneticPr fontId="20"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sheetPr>
  <dimension ref="A1:CC91"/>
  <sheetViews>
    <sheetView topLeftCell="A18" zoomScaleNormal="100" workbookViewId="0">
      <selection activeCell="P48" sqref="P48"/>
    </sheetView>
  </sheetViews>
  <sheetFormatPr defaultColWidth="8.81640625" defaultRowHeight="12.5"/>
  <cols>
    <col min="1" max="1" width="11.453125" style="70" customWidth="1"/>
    <col min="2" max="2" width="11.7265625" style="63" customWidth="1"/>
    <col min="3" max="3" width="8.81640625" style="63" customWidth="1"/>
    <col min="4" max="4" width="10.453125" style="63" customWidth="1"/>
    <col min="5" max="5" width="8.81640625" style="63" customWidth="1"/>
    <col min="6" max="6" width="6.453125" style="63" customWidth="1"/>
    <col min="7" max="7" width="10.453125" style="63" customWidth="1"/>
    <col min="8" max="8" width="13.81640625" style="63" customWidth="1"/>
    <col min="9" max="9" width="9.453125" style="63" customWidth="1"/>
    <col min="10" max="10" width="11.1796875" style="63" customWidth="1"/>
    <col min="11" max="13" width="8.81640625" style="68" customWidth="1"/>
    <col min="14" max="14" width="10.453125" style="63" customWidth="1"/>
    <col min="15" max="15" width="34.54296875" style="63" customWidth="1"/>
    <col min="16" max="41" width="8.81640625" style="72"/>
    <col min="42" max="81" width="8.81640625" style="61"/>
    <col min="82" max="16384" width="8.81640625" style="63"/>
  </cols>
  <sheetData>
    <row r="1" spans="1:81">
      <c r="A1" s="360"/>
      <c r="B1" s="361"/>
      <c r="C1" s="361"/>
      <c r="D1" s="361"/>
      <c r="E1" s="361"/>
      <c r="F1" s="361"/>
      <c r="G1" s="361"/>
      <c r="H1" s="361"/>
      <c r="I1" s="361"/>
      <c r="J1" s="362"/>
      <c r="K1" s="362"/>
      <c r="L1" s="362"/>
      <c r="M1" s="361"/>
      <c r="N1" s="361"/>
      <c r="O1" s="363"/>
    </row>
    <row r="2" spans="1:81" ht="15.5">
      <c r="A2" s="371" t="s">
        <v>335</v>
      </c>
      <c r="B2" s="364"/>
      <c r="C2" s="364"/>
      <c r="D2" s="364"/>
      <c r="E2" s="364"/>
      <c r="F2" s="364"/>
      <c r="G2" s="364"/>
      <c r="H2" s="364"/>
      <c r="I2" s="364"/>
      <c r="J2" s="365"/>
      <c r="K2" s="365"/>
      <c r="L2" s="365"/>
      <c r="M2" s="364"/>
      <c r="N2" s="364"/>
      <c r="O2" s="366"/>
    </row>
    <row r="3" spans="1:81">
      <c r="A3" s="367"/>
      <c r="B3" s="368"/>
      <c r="C3" s="368"/>
      <c r="D3" s="368"/>
      <c r="E3" s="368"/>
      <c r="F3" s="368"/>
      <c r="G3" s="368"/>
      <c r="H3" s="368"/>
      <c r="I3" s="368"/>
      <c r="J3" s="369"/>
      <c r="K3" s="369"/>
      <c r="L3" s="369"/>
      <c r="M3" s="368"/>
      <c r="N3" s="368"/>
      <c r="O3" s="370"/>
    </row>
    <row r="4" spans="1:81" s="61" customFormat="1">
      <c r="A4" s="73"/>
      <c r="B4" s="72"/>
      <c r="C4" s="72"/>
      <c r="D4" s="72"/>
      <c r="E4" s="72"/>
      <c r="F4" s="72"/>
      <c r="G4" s="72"/>
      <c r="H4" s="72"/>
      <c r="I4" s="72"/>
      <c r="J4" s="72"/>
      <c r="K4" s="77"/>
      <c r="L4" s="77"/>
      <c r="M4" s="77"/>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row>
    <row r="5" spans="1:81" s="61" customFormat="1">
      <c r="A5" s="283" t="s">
        <v>316</v>
      </c>
      <c r="B5" s="212"/>
      <c r="C5" s="212"/>
      <c r="D5" s="212"/>
      <c r="E5" s="212"/>
      <c r="F5" s="212"/>
      <c r="G5" s="212"/>
      <c r="H5" s="212"/>
      <c r="I5" s="212"/>
      <c r="J5" s="212"/>
      <c r="K5" s="212"/>
      <c r="L5" s="212"/>
      <c r="M5" s="212"/>
      <c r="N5" s="212"/>
      <c r="O5" s="212"/>
      <c r="P5" s="72"/>
      <c r="Q5" s="72"/>
      <c r="R5" s="72"/>
      <c r="S5" s="72"/>
      <c r="T5" s="72"/>
      <c r="U5" s="72"/>
      <c r="V5" s="72"/>
      <c r="W5" s="72"/>
      <c r="X5" s="72"/>
      <c r="Y5" s="72"/>
      <c r="Z5" s="72"/>
      <c r="AA5" s="72"/>
      <c r="AB5" s="72"/>
      <c r="AC5" s="72"/>
      <c r="AD5" s="72"/>
      <c r="AE5" s="72"/>
      <c r="AF5" s="72"/>
      <c r="AG5" s="72"/>
      <c r="AH5" s="72"/>
      <c r="AI5" s="72"/>
      <c r="AJ5" s="72"/>
      <c r="AK5" s="72"/>
      <c r="AL5" s="72"/>
      <c r="AM5" s="72"/>
      <c r="AN5" s="72"/>
      <c r="AO5" s="72"/>
    </row>
    <row r="6" spans="1:81" s="61" customFormat="1">
      <c r="A6" s="212"/>
      <c r="B6" s="212"/>
      <c r="C6" s="212"/>
      <c r="D6" s="212"/>
      <c r="E6" s="212"/>
      <c r="F6" s="212"/>
      <c r="G6" s="212"/>
      <c r="H6" s="212"/>
      <c r="I6" s="212"/>
      <c r="J6" s="212"/>
      <c r="K6" s="212"/>
      <c r="L6" s="212"/>
      <c r="M6" s="212"/>
      <c r="N6" s="212"/>
      <c r="O6" s="212"/>
      <c r="P6" s="72"/>
      <c r="Q6" s="72"/>
      <c r="R6" s="72"/>
      <c r="S6" s="72"/>
      <c r="T6" s="72"/>
      <c r="U6" s="72"/>
      <c r="V6" s="72"/>
      <c r="W6" s="72"/>
      <c r="X6" s="72"/>
      <c r="Y6" s="72"/>
      <c r="Z6" s="72"/>
      <c r="AA6" s="72"/>
      <c r="AB6" s="72"/>
      <c r="AC6" s="72"/>
      <c r="AD6" s="72"/>
      <c r="AE6" s="72"/>
      <c r="AF6" s="72"/>
      <c r="AG6" s="72"/>
      <c r="AH6" s="72"/>
      <c r="AI6" s="72"/>
      <c r="AJ6" s="72"/>
      <c r="AK6" s="72"/>
      <c r="AL6" s="72"/>
      <c r="AM6" s="72"/>
      <c r="AN6" s="72"/>
      <c r="AO6" s="72"/>
    </row>
    <row r="7" spans="1:81" s="61" customFormat="1">
      <c r="A7" s="283" t="s">
        <v>317</v>
      </c>
      <c r="B7" s="78"/>
      <c r="C7" s="78"/>
      <c r="D7" s="78"/>
      <c r="E7" s="78"/>
      <c r="F7" s="78"/>
      <c r="G7" s="78"/>
      <c r="H7" s="78"/>
      <c r="I7" s="78"/>
      <c r="J7" s="78"/>
      <c r="K7" s="284"/>
      <c r="L7" s="284"/>
      <c r="M7" s="284"/>
      <c r="N7" s="78"/>
      <c r="O7" s="78"/>
      <c r="P7" s="72"/>
      <c r="Q7" s="72"/>
      <c r="R7" s="72"/>
      <c r="S7" s="72"/>
      <c r="T7" s="72"/>
      <c r="U7" s="72"/>
      <c r="V7" s="72"/>
      <c r="W7" s="72"/>
      <c r="X7" s="72"/>
      <c r="Y7" s="72"/>
      <c r="Z7" s="72"/>
      <c r="AA7" s="72"/>
      <c r="AB7" s="72"/>
      <c r="AC7" s="72"/>
      <c r="AD7" s="72"/>
      <c r="AE7" s="72"/>
      <c r="AF7" s="72"/>
      <c r="AG7" s="72"/>
      <c r="AH7" s="72"/>
      <c r="AI7" s="72"/>
      <c r="AJ7" s="72"/>
      <c r="AK7" s="72"/>
      <c r="AL7" s="72"/>
      <c r="AM7" s="72"/>
      <c r="AN7" s="72"/>
      <c r="AO7" s="72"/>
    </row>
    <row r="8" spans="1:81" s="61" customFormat="1">
      <c r="A8" s="73"/>
      <c r="B8" s="72"/>
      <c r="C8" s="72"/>
      <c r="D8" s="72"/>
      <c r="E8" s="72"/>
      <c r="F8" s="72"/>
      <c r="G8" s="72"/>
      <c r="H8" s="72"/>
      <c r="I8" s="72"/>
      <c r="J8" s="72"/>
      <c r="K8" s="77"/>
      <c r="L8" s="77"/>
      <c r="M8" s="77"/>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row>
    <row r="9" spans="1:81" s="72" customFormat="1">
      <c r="A9" s="78" t="s">
        <v>534</v>
      </c>
      <c r="B9" s="656"/>
      <c r="C9" s="656"/>
      <c r="D9" s="656"/>
      <c r="E9" s="656"/>
      <c r="F9" s="656"/>
      <c r="G9" s="656"/>
      <c r="H9" s="656"/>
      <c r="I9" s="656"/>
      <c r="J9" s="656"/>
      <c r="K9" s="656"/>
      <c r="L9" s="656"/>
      <c r="M9" s="656"/>
      <c r="N9" s="656"/>
      <c r="O9" s="656"/>
      <c r="P9" s="284"/>
    </row>
    <row r="10" spans="1:81" s="67" customFormat="1">
      <c r="A10" s="78"/>
      <c r="B10" s="212"/>
      <c r="C10" s="212"/>
      <c r="D10" s="212"/>
      <c r="E10" s="212"/>
      <c r="F10" s="212"/>
      <c r="G10" s="212"/>
      <c r="H10" s="212"/>
      <c r="I10" s="212"/>
      <c r="J10" s="212"/>
      <c r="K10" s="212"/>
      <c r="L10" s="212"/>
      <c r="M10" s="212"/>
      <c r="N10" s="212"/>
      <c r="O10" s="212"/>
      <c r="P10" s="284"/>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row>
    <row r="11" spans="1:81" s="61" customFormat="1" ht="13">
      <c r="A11" s="657" t="s">
        <v>535</v>
      </c>
      <c r="B11" s="658"/>
      <c r="C11" s="658"/>
      <c r="D11" s="658"/>
      <c r="E11" s="658"/>
      <c r="F11" s="658"/>
      <c r="G11" s="658"/>
      <c r="H11" s="658"/>
      <c r="I11" s="658"/>
      <c r="J11" s="658"/>
      <c r="K11" s="658"/>
      <c r="L11" s="658"/>
      <c r="M11" s="658"/>
      <c r="N11" s="658"/>
      <c r="O11" s="658"/>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row>
    <row r="12" spans="1:81" s="61" customFormat="1">
      <c r="B12" s="72"/>
      <c r="C12" s="72"/>
      <c r="D12" s="72"/>
      <c r="E12" s="72"/>
      <c r="F12" s="72"/>
      <c r="G12" s="72"/>
      <c r="H12" s="72"/>
      <c r="I12" s="72"/>
      <c r="J12" s="72"/>
      <c r="K12" s="77"/>
      <c r="L12" s="77"/>
      <c r="M12" s="77"/>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row>
    <row r="13" spans="1:81" s="75" customFormat="1" ht="13">
      <c r="A13" s="79" t="s">
        <v>139</v>
      </c>
      <c r="B13" s="47" t="s">
        <v>160</v>
      </c>
      <c r="C13" s="47" t="s">
        <v>251</v>
      </c>
      <c r="D13" s="47" t="s">
        <v>161</v>
      </c>
      <c r="E13" s="80" t="s">
        <v>162</v>
      </c>
      <c r="G13" s="81"/>
      <c r="H13" s="47" t="s">
        <v>163</v>
      </c>
      <c r="I13" s="80" t="s">
        <v>254</v>
      </c>
      <c r="J13" s="80" t="s">
        <v>164</v>
      </c>
      <c r="K13" s="82" t="s">
        <v>165</v>
      </c>
      <c r="L13" s="83" t="s">
        <v>48</v>
      </c>
      <c r="M13" s="84" t="s">
        <v>166</v>
      </c>
      <c r="N13" s="47" t="s">
        <v>167</v>
      </c>
      <c r="O13" s="85" t="s">
        <v>168</v>
      </c>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338"/>
      <c r="AQ13" s="338"/>
      <c r="AR13" s="338"/>
      <c r="AS13" s="338"/>
      <c r="AT13" s="338"/>
      <c r="AU13" s="338"/>
      <c r="AV13" s="338"/>
      <c r="AW13" s="338"/>
      <c r="AX13" s="338"/>
      <c r="AY13" s="338"/>
      <c r="AZ13" s="338"/>
      <c r="BA13" s="338"/>
      <c r="BB13" s="338"/>
      <c r="BC13" s="338"/>
      <c r="BD13" s="338"/>
      <c r="BE13" s="338"/>
      <c r="BF13" s="338"/>
      <c r="BG13" s="338"/>
      <c r="BH13" s="338"/>
      <c r="BI13" s="338"/>
      <c r="BJ13" s="338"/>
      <c r="BK13" s="338"/>
      <c r="BL13" s="338"/>
      <c r="BM13" s="338"/>
      <c r="BN13" s="338"/>
      <c r="BO13" s="338"/>
      <c r="BP13" s="338"/>
      <c r="BQ13" s="338"/>
      <c r="BR13" s="338"/>
      <c r="BS13" s="338"/>
      <c r="BT13" s="338"/>
      <c r="BU13" s="338"/>
      <c r="BV13" s="338"/>
      <c r="BW13" s="338"/>
      <c r="BX13" s="338"/>
      <c r="BY13" s="338"/>
      <c r="BZ13" s="338"/>
      <c r="CA13" s="338"/>
      <c r="CB13" s="338"/>
      <c r="CC13" s="338"/>
    </row>
    <row r="14" spans="1:81" s="93" customFormat="1" ht="13">
      <c r="A14" s="86" t="s">
        <v>169</v>
      </c>
      <c r="B14" s="60"/>
      <c r="C14" s="60" t="s">
        <v>252</v>
      </c>
      <c r="D14" s="60" t="s">
        <v>170</v>
      </c>
      <c r="E14" s="87" t="s">
        <v>171</v>
      </c>
      <c r="F14" s="88"/>
      <c r="G14" s="89" t="s">
        <v>172</v>
      </c>
      <c r="H14" s="60" t="s">
        <v>173</v>
      </c>
      <c r="I14" s="87" t="s">
        <v>255</v>
      </c>
      <c r="J14" s="87" t="s">
        <v>174</v>
      </c>
      <c r="K14" s="90" t="s">
        <v>175</v>
      </c>
      <c r="L14" s="91" t="s">
        <v>197</v>
      </c>
      <c r="M14" s="92" t="s">
        <v>48</v>
      </c>
      <c r="N14" s="60" t="s">
        <v>176</v>
      </c>
      <c r="O14" s="1662"/>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339"/>
      <c r="AQ14" s="339"/>
      <c r="AR14" s="339"/>
      <c r="AS14" s="339"/>
      <c r="AT14" s="339"/>
      <c r="AU14" s="339"/>
      <c r="AV14" s="339"/>
      <c r="AW14" s="339"/>
      <c r="AX14" s="339"/>
      <c r="AY14" s="339"/>
      <c r="AZ14" s="339"/>
      <c r="BA14" s="339"/>
      <c r="BB14" s="339"/>
      <c r="BC14" s="339"/>
      <c r="BD14" s="339"/>
      <c r="BE14" s="339"/>
      <c r="BF14" s="339"/>
      <c r="BG14" s="339"/>
      <c r="BH14" s="339"/>
      <c r="BI14" s="339"/>
      <c r="BJ14" s="339"/>
      <c r="BK14" s="339"/>
      <c r="BL14" s="339"/>
      <c r="BM14" s="339"/>
      <c r="BN14" s="339"/>
      <c r="BO14" s="339"/>
      <c r="BP14" s="339"/>
      <c r="BQ14" s="339"/>
      <c r="BR14" s="339"/>
      <c r="BS14" s="339"/>
      <c r="BT14" s="339"/>
      <c r="BU14" s="339"/>
      <c r="BV14" s="339"/>
      <c r="BW14" s="339"/>
      <c r="BX14" s="339"/>
      <c r="BY14" s="339"/>
      <c r="BZ14" s="339"/>
      <c r="CA14" s="339"/>
      <c r="CB14" s="339"/>
      <c r="CC14" s="339"/>
    </row>
    <row r="15" spans="1:81" s="94" customFormat="1" ht="13.5" thickBot="1">
      <c r="A15" s="86" t="s">
        <v>177</v>
      </c>
      <c r="B15" s="60"/>
      <c r="C15" s="60"/>
      <c r="D15" s="60" t="s">
        <v>178</v>
      </c>
      <c r="E15" s="87"/>
      <c r="F15" s="88"/>
      <c r="G15" s="89"/>
      <c r="H15" s="60"/>
      <c r="I15" s="87" t="s">
        <v>161</v>
      </c>
      <c r="J15" s="87"/>
      <c r="K15" s="90"/>
      <c r="L15" s="91"/>
      <c r="M15" s="92" t="s">
        <v>197</v>
      </c>
      <c r="N15" s="60" t="s">
        <v>137</v>
      </c>
      <c r="O15" s="1663"/>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0"/>
      <c r="BV15" s="340"/>
      <c r="BW15" s="340"/>
      <c r="BX15" s="340"/>
      <c r="BY15" s="340"/>
      <c r="BZ15" s="340"/>
      <c r="CA15" s="340"/>
      <c r="CB15" s="340"/>
      <c r="CC15" s="340"/>
    </row>
    <row r="16" spans="1:81" s="337" customFormat="1" ht="13">
      <c r="A16" s="628"/>
      <c r="B16" s="629"/>
      <c r="C16" s="629"/>
      <c r="D16" s="629"/>
      <c r="E16" s="630"/>
      <c r="F16" s="631"/>
      <c r="G16" s="632"/>
      <c r="H16" s="629"/>
      <c r="I16" s="630"/>
      <c r="J16" s="630"/>
      <c r="K16" s="633"/>
      <c r="L16" s="634"/>
      <c r="M16" s="635"/>
      <c r="N16" s="629"/>
      <c r="O16" s="636"/>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row>
    <row r="17" spans="1:81" s="88" customFormat="1" ht="13">
      <c r="A17" s="637" t="s">
        <v>325</v>
      </c>
      <c r="B17" s="286"/>
      <c r="C17" s="286"/>
      <c r="D17" s="286"/>
      <c r="E17" s="273"/>
      <c r="F17" s="287"/>
      <c r="G17" s="288"/>
      <c r="H17" s="286"/>
      <c r="I17" s="273"/>
      <c r="J17" s="273"/>
      <c r="K17" s="289"/>
      <c r="L17" s="290"/>
      <c r="M17" s="291"/>
      <c r="N17" s="286"/>
      <c r="O17" s="638"/>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row>
    <row r="18" spans="1:81" s="88" customFormat="1" ht="13">
      <c r="A18" s="637"/>
      <c r="B18" s="286"/>
      <c r="C18" s="286"/>
      <c r="D18" s="286"/>
      <c r="E18" s="273"/>
      <c r="F18" s="287"/>
      <c r="G18" s="288"/>
      <c r="H18" s="286"/>
      <c r="I18" s="273"/>
      <c r="J18" s="273"/>
      <c r="K18" s="289"/>
      <c r="L18" s="290"/>
      <c r="M18" s="291"/>
      <c r="N18" s="286"/>
      <c r="O18" s="638"/>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row>
    <row r="19" spans="1:81" s="88" customFormat="1" ht="13">
      <c r="A19" s="639"/>
      <c r="B19" s="60"/>
      <c r="C19" s="60"/>
      <c r="D19" s="60"/>
      <c r="E19" s="87"/>
      <c r="G19" s="89"/>
      <c r="H19" s="60"/>
      <c r="I19" s="87"/>
      <c r="J19" s="87"/>
      <c r="K19" s="90"/>
      <c r="L19" s="91"/>
      <c r="M19" s="92"/>
      <c r="N19" s="60"/>
      <c r="O19" s="640"/>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row>
    <row r="20" spans="1:81" ht="21">
      <c r="A20" s="641">
        <v>42055</v>
      </c>
      <c r="B20" s="95" t="s">
        <v>180</v>
      </c>
      <c r="C20" s="95" t="s">
        <v>253</v>
      </c>
      <c r="D20" s="101" t="s">
        <v>181</v>
      </c>
      <c r="E20" s="97" t="s">
        <v>182</v>
      </c>
      <c r="F20" s="67"/>
      <c r="G20" s="96" t="s">
        <v>183</v>
      </c>
      <c r="H20" s="622" t="s">
        <v>184</v>
      </c>
      <c r="I20" s="166" t="s">
        <v>256</v>
      </c>
      <c r="J20" s="97" t="s">
        <v>185</v>
      </c>
      <c r="K20" s="98">
        <v>700</v>
      </c>
      <c r="L20" s="99">
        <v>0</v>
      </c>
      <c r="M20" s="621">
        <v>700</v>
      </c>
      <c r="N20" s="101" t="s">
        <v>181</v>
      </c>
      <c r="O20" s="661" t="s">
        <v>548</v>
      </c>
    </row>
    <row r="21" spans="1:81">
      <c r="A21" s="641">
        <v>42066</v>
      </c>
      <c r="B21" s="95" t="s">
        <v>197</v>
      </c>
      <c r="C21" s="95"/>
      <c r="D21" s="101"/>
      <c r="E21" s="97" t="s">
        <v>183</v>
      </c>
      <c r="F21" s="67"/>
      <c r="G21" s="96" t="s">
        <v>182</v>
      </c>
      <c r="H21" s="95"/>
      <c r="I21" s="166"/>
      <c r="J21" s="97" t="s">
        <v>185</v>
      </c>
      <c r="K21" s="98">
        <v>700</v>
      </c>
      <c r="L21" s="99">
        <v>700</v>
      </c>
      <c r="M21" s="100">
        <v>0</v>
      </c>
      <c r="N21" s="101"/>
      <c r="O21" s="642" t="s">
        <v>262</v>
      </c>
    </row>
    <row r="22" spans="1:81" s="105" customFormat="1">
      <c r="A22" s="599"/>
      <c r="B22" s="102"/>
      <c r="C22" s="102"/>
      <c r="D22" s="103"/>
      <c r="E22" s="104"/>
      <c r="G22" s="106"/>
      <c r="H22" s="102"/>
      <c r="I22" s="167"/>
      <c r="J22" s="104"/>
      <c r="K22" s="107"/>
      <c r="L22" s="108"/>
      <c r="M22" s="109"/>
      <c r="N22" s="103"/>
      <c r="O22" s="643"/>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41"/>
      <c r="BO22" s="341"/>
      <c r="BP22" s="341"/>
      <c r="BQ22" s="341"/>
      <c r="BR22" s="341"/>
      <c r="BS22" s="341"/>
      <c r="BT22" s="341"/>
      <c r="BU22" s="341"/>
      <c r="BV22" s="341"/>
      <c r="BW22" s="341"/>
      <c r="BX22" s="341"/>
      <c r="BY22" s="341"/>
      <c r="BZ22" s="341"/>
      <c r="CA22" s="341"/>
      <c r="CB22" s="341"/>
      <c r="CC22" s="341"/>
    </row>
    <row r="23" spans="1:81" ht="13">
      <c r="A23" s="641">
        <v>42019</v>
      </c>
      <c r="B23" s="95" t="s">
        <v>186</v>
      </c>
      <c r="C23" s="95" t="s">
        <v>252</v>
      </c>
      <c r="D23" s="623" t="s">
        <v>187</v>
      </c>
      <c r="E23" s="97" t="s">
        <v>188</v>
      </c>
      <c r="F23" s="67"/>
      <c r="G23" s="96" t="s">
        <v>182</v>
      </c>
      <c r="H23" s="95" t="s">
        <v>189</v>
      </c>
      <c r="I23" s="166" t="s">
        <v>256</v>
      </c>
      <c r="J23" s="97" t="s">
        <v>190</v>
      </c>
      <c r="K23" s="98">
        <v>4000</v>
      </c>
      <c r="L23" s="99">
        <v>4000</v>
      </c>
      <c r="M23" s="100">
        <v>0</v>
      </c>
      <c r="N23" s="101" t="s">
        <v>181</v>
      </c>
      <c r="O23" s="642" t="s">
        <v>263</v>
      </c>
    </row>
    <row r="24" spans="1:81" ht="13">
      <c r="A24" s="641">
        <v>42037</v>
      </c>
      <c r="B24" s="95" t="s">
        <v>197</v>
      </c>
      <c r="C24" s="95"/>
      <c r="D24" s="101"/>
      <c r="E24" s="97" t="s">
        <v>182</v>
      </c>
      <c r="F24" s="67"/>
      <c r="G24" s="96" t="s">
        <v>188</v>
      </c>
      <c r="H24" s="95"/>
      <c r="I24" s="166"/>
      <c r="J24" s="97" t="s">
        <v>190</v>
      </c>
      <c r="K24" s="98">
        <v>4000</v>
      </c>
      <c r="L24" s="99">
        <v>0</v>
      </c>
      <c r="M24" s="621">
        <v>4000</v>
      </c>
      <c r="N24" s="101"/>
      <c r="O24" s="642" t="s">
        <v>262</v>
      </c>
    </row>
    <row r="25" spans="1:81" s="105" customFormat="1">
      <c r="A25" s="599"/>
      <c r="B25" s="102"/>
      <c r="C25" s="102"/>
      <c r="D25" s="103"/>
      <c r="E25" s="104"/>
      <c r="G25" s="106"/>
      <c r="H25" s="102"/>
      <c r="I25" s="167"/>
      <c r="J25" s="104"/>
      <c r="K25" s="107"/>
      <c r="L25" s="108"/>
      <c r="M25" s="109"/>
      <c r="N25" s="103"/>
      <c r="O25" s="643"/>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c r="BP25" s="341"/>
      <c r="BQ25" s="341"/>
      <c r="BR25" s="341"/>
      <c r="BS25" s="341"/>
      <c r="BT25" s="341"/>
      <c r="BU25" s="341"/>
      <c r="BV25" s="341"/>
      <c r="BW25" s="341"/>
      <c r="BX25" s="341"/>
      <c r="BY25" s="341"/>
      <c r="BZ25" s="341"/>
      <c r="CA25" s="341"/>
      <c r="CB25" s="341"/>
      <c r="CC25" s="341"/>
    </row>
    <row r="26" spans="1:81" ht="30.5">
      <c r="A26" s="641">
        <v>42005</v>
      </c>
      <c r="B26" s="95" t="s">
        <v>191</v>
      </c>
      <c r="C26" s="95" t="s">
        <v>253</v>
      </c>
      <c r="D26" s="101" t="s">
        <v>181</v>
      </c>
      <c r="E26" s="97" t="s">
        <v>182</v>
      </c>
      <c r="F26" s="67"/>
      <c r="G26" s="96" t="s">
        <v>260</v>
      </c>
      <c r="H26" s="95" t="s">
        <v>189</v>
      </c>
      <c r="I26" s="166" t="s">
        <v>256</v>
      </c>
      <c r="J26" s="97" t="s">
        <v>190</v>
      </c>
      <c r="K26" s="98">
        <v>600</v>
      </c>
      <c r="L26" s="99">
        <v>600</v>
      </c>
      <c r="M26" s="100">
        <v>0</v>
      </c>
      <c r="N26" s="101" t="s">
        <v>181</v>
      </c>
      <c r="O26" s="655" t="s">
        <v>507</v>
      </c>
    </row>
    <row r="27" spans="1:81" ht="30.5">
      <c r="A27" s="641">
        <v>42029</v>
      </c>
      <c r="B27" s="95" t="s">
        <v>197</v>
      </c>
      <c r="C27" s="95"/>
      <c r="D27" s="101"/>
      <c r="E27" s="97" t="s">
        <v>261</v>
      </c>
      <c r="F27" s="67"/>
      <c r="G27" s="96" t="s">
        <v>182</v>
      </c>
      <c r="H27" s="95"/>
      <c r="I27" s="166"/>
      <c r="J27" s="97" t="s">
        <v>190</v>
      </c>
      <c r="K27" s="98">
        <v>600</v>
      </c>
      <c r="L27" s="99">
        <v>600</v>
      </c>
      <c r="M27" s="100">
        <v>0</v>
      </c>
      <c r="N27" s="101"/>
      <c r="O27" s="661" t="s">
        <v>549</v>
      </c>
    </row>
    <row r="28" spans="1:81" s="105" customFormat="1">
      <c r="A28" s="599"/>
      <c r="B28" s="102"/>
      <c r="C28" s="102"/>
      <c r="D28" s="102"/>
      <c r="E28" s="104"/>
      <c r="G28" s="106"/>
      <c r="H28" s="102"/>
      <c r="I28" s="167"/>
      <c r="J28" s="104"/>
      <c r="K28" s="107"/>
      <c r="L28" s="108"/>
      <c r="M28" s="109"/>
      <c r="N28" s="103"/>
      <c r="O28" s="654"/>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1"/>
      <c r="BR28" s="341"/>
      <c r="BS28" s="341"/>
      <c r="BT28" s="341"/>
      <c r="BU28" s="341"/>
      <c r="BV28" s="341"/>
      <c r="BW28" s="341"/>
      <c r="BX28" s="341"/>
      <c r="BY28" s="341"/>
      <c r="BZ28" s="341"/>
      <c r="CA28" s="341"/>
      <c r="CB28" s="341"/>
      <c r="CC28" s="341"/>
    </row>
    <row r="29" spans="1:81" ht="13">
      <c r="A29" s="641">
        <v>42005</v>
      </c>
      <c r="B29" s="95" t="s">
        <v>257</v>
      </c>
      <c r="C29" s="95" t="s">
        <v>253</v>
      </c>
      <c r="D29" s="623" t="s">
        <v>187</v>
      </c>
      <c r="E29" s="97" t="s">
        <v>188</v>
      </c>
      <c r="F29" s="67"/>
      <c r="G29" s="96" t="s">
        <v>182</v>
      </c>
      <c r="H29" s="95" t="s">
        <v>189</v>
      </c>
      <c r="I29" s="624">
        <v>4</v>
      </c>
      <c r="J29" s="97" t="s">
        <v>190</v>
      </c>
      <c r="K29" s="98">
        <v>600</v>
      </c>
      <c r="L29" s="99">
        <v>0</v>
      </c>
      <c r="M29" s="621">
        <v>600</v>
      </c>
      <c r="N29" s="101" t="s">
        <v>181</v>
      </c>
      <c r="O29" s="642" t="s">
        <v>530</v>
      </c>
    </row>
    <row r="30" spans="1:81" ht="13">
      <c r="A30" s="641">
        <v>42029</v>
      </c>
      <c r="B30" s="95" t="s">
        <v>197</v>
      </c>
      <c r="C30" s="95"/>
      <c r="D30" s="101"/>
      <c r="E30" s="97" t="s">
        <v>182</v>
      </c>
      <c r="F30" s="67"/>
      <c r="G30" s="96" t="s">
        <v>188</v>
      </c>
      <c r="H30" s="95"/>
      <c r="I30" s="166"/>
      <c r="J30" s="97" t="s">
        <v>190</v>
      </c>
      <c r="K30" s="98">
        <v>600</v>
      </c>
      <c r="L30" s="99">
        <v>0</v>
      </c>
      <c r="M30" s="621">
        <v>600</v>
      </c>
      <c r="N30" s="101"/>
      <c r="O30" s="642" t="s">
        <v>531</v>
      </c>
    </row>
    <row r="31" spans="1:81" s="105" customFormat="1">
      <c r="A31" s="599"/>
      <c r="B31" s="102"/>
      <c r="C31" s="102"/>
      <c r="D31" s="102"/>
      <c r="E31" s="104"/>
      <c r="G31" s="106"/>
      <c r="H31" s="102"/>
      <c r="I31" s="167"/>
      <c r="J31" s="104"/>
      <c r="K31" s="107"/>
      <c r="L31" s="108"/>
      <c r="M31" s="109"/>
      <c r="N31" s="103"/>
      <c r="O31" s="644"/>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1"/>
      <c r="BQ31" s="341"/>
      <c r="BR31" s="341"/>
      <c r="BS31" s="341"/>
      <c r="BT31" s="341"/>
      <c r="BU31" s="341"/>
      <c r="BV31" s="341"/>
      <c r="BW31" s="341"/>
      <c r="BX31" s="341"/>
      <c r="BY31" s="341"/>
      <c r="BZ31" s="341"/>
      <c r="CA31" s="341"/>
      <c r="CB31" s="341"/>
      <c r="CC31" s="341"/>
    </row>
    <row r="32" spans="1:81" ht="13">
      <c r="A32" s="641">
        <v>42005</v>
      </c>
      <c r="B32" s="95" t="s">
        <v>258</v>
      </c>
      <c r="C32" s="95" t="s">
        <v>253</v>
      </c>
      <c r="D32" s="623" t="s">
        <v>187</v>
      </c>
      <c r="E32" s="97" t="s">
        <v>188</v>
      </c>
      <c r="F32" s="67"/>
      <c r="G32" s="96" t="s">
        <v>182</v>
      </c>
      <c r="H32" s="95" t="s">
        <v>189</v>
      </c>
      <c r="I32" s="166">
        <v>21</v>
      </c>
      <c r="J32" s="97" t="s">
        <v>190</v>
      </c>
      <c r="K32" s="98">
        <v>600</v>
      </c>
      <c r="L32" s="99">
        <v>600</v>
      </c>
      <c r="M32" s="100">
        <v>0</v>
      </c>
      <c r="N32" s="101" t="s">
        <v>181</v>
      </c>
      <c r="O32" s="642" t="s">
        <v>532</v>
      </c>
    </row>
    <row r="33" spans="1:81" ht="13">
      <c r="A33" s="641">
        <v>42029</v>
      </c>
      <c r="B33" s="95" t="s">
        <v>197</v>
      </c>
      <c r="C33" s="95"/>
      <c r="D33" s="101"/>
      <c r="E33" s="97" t="s">
        <v>182</v>
      </c>
      <c r="F33" s="67"/>
      <c r="G33" s="96" t="s">
        <v>188</v>
      </c>
      <c r="H33" s="95"/>
      <c r="I33" s="166"/>
      <c r="J33" s="97" t="s">
        <v>190</v>
      </c>
      <c r="K33" s="98">
        <v>600</v>
      </c>
      <c r="L33" s="99">
        <v>0</v>
      </c>
      <c r="M33" s="621">
        <v>600</v>
      </c>
      <c r="N33" s="101"/>
      <c r="O33" s="642" t="s">
        <v>533</v>
      </c>
    </row>
    <row r="34" spans="1:81" s="105" customFormat="1">
      <c r="A34" s="599"/>
      <c r="B34" s="102"/>
      <c r="C34" s="102"/>
      <c r="D34" s="102"/>
      <c r="E34" s="104"/>
      <c r="G34" s="106"/>
      <c r="H34" s="102"/>
      <c r="I34" s="167"/>
      <c r="J34" s="104"/>
      <c r="K34" s="107"/>
      <c r="L34" s="108"/>
      <c r="M34" s="109"/>
      <c r="N34" s="103"/>
      <c r="O34" s="644"/>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c r="BP34" s="341"/>
      <c r="BQ34" s="341"/>
      <c r="BR34" s="341"/>
      <c r="BS34" s="341"/>
      <c r="BT34" s="341"/>
      <c r="BU34" s="341"/>
      <c r="BV34" s="341"/>
      <c r="BW34" s="341"/>
      <c r="BX34" s="341"/>
      <c r="BY34" s="341"/>
      <c r="BZ34" s="341"/>
      <c r="CA34" s="341"/>
      <c r="CB34" s="341"/>
      <c r="CC34" s="341"/>
    </row>
    <row r="35" spans="1:81" s="67" customFormat="1" ht="21">
      <c r="A35" s="641">
        <v>42037</v>
      </c>
      <c r="B35" s="95" t="s">
        <v>213</v>
      </c>
      <c r="C35" s="95" t="s">
        <v>252</v>
      </c>
      <c r="D35" s="623" t="s">
        <v>187</v>
      </c>
      <c r="E35" s="97" t="s">
        <v>182</v>
      </c>
      <c r="G35" s="110" t="s">
        <v>212</v>
      </c>
      <c r="H35" s="111" t="s">
        <v>189</v>
      </c>
      <c r="I35" s="168"/>
      <c r="J35" s="112" t="s">
        <v>214</v>
      </c>
      <c r="K35" s="98">
        <v>600</v>
      </c>
      <c r="L35" s="99">
        <v>0</v>
      </c>
      <c r="M35" s="621">
        <v>600</v>
      </c>
      <c r="N35" s="101" t="s">
        <v>181</v>
      </c>
      <c r="O35" s="661" t="s">
        <v>550</v>
      </c>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row>
    <row r="36" spans="1:81" s="67" customFormat="1" ht="20.5">
      <c r="A36" s="641">
        <v>42072</v>
      </c>
      <c r="B36" s="95" t="s">
        <v>197</v>
      </c>
      <c r="C36" s="95"/>
      <c r="D36" s="95"/>
      <c r="E36" s="112" t="s">
        <v>212</v>
      </c>
      <c r="F36" s="72"/>
      <c r="G36" s="110" t="s">
        <v>182</v>
      </c>
      <c r="H36" s="95" t="s">
        <v>189</v>
      </c>
      <c r="I36" s="166"/>
      <c r="J36" s="97" t="s">
        <v>214</v>
      </c>
      <c r="K36" s="98">
        <v>600</v>
      </c>
      <c r="L36" s="99">
        <v>600</v>
      </c>
      <c r="M36" s="100">
        <v>0</v>
      </c>
      <c r="N36" s="101"/>
      <c r="O36" s="661" t="s">
        <v>551</v>
      </c>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row>
    <row r="37" spans="1:81" s="67" customFormat="1">
      <c r="A37" s="641"/>
      <c r="B37" s="95"/>
      <c r="C37" s="95"/>
      <c r="D37" s="95"/>
      <c r="E37" s="112"/>
      <c r="F37" s="72"/>
      <c r="G37" s="110"/>
      <c r="H37" s="95"/>
      <c r="I37" s="97"/>
      <c r="J37" s="97"/>
      <c r="K37" s="98"/>
      <c r="L37" s="99"/>
      <c r="M37" s="100"/>
      <c r="N37" s="101"/>
      <c r="O37" s="661"/>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row>
    <row r="38" spans="1:81" s="67" customFormat="1" ht="13" thickBot="1">
      <c r="A38" s="645"/>
      <c r="B38" s="113"/>
      <c r="C38" s="113"/>
      <c r="D38" s="113"/>
      <c r="E38" s="114"/>
      <c r="F38" s="115"/>
      <c r="G38" s="116"/>
      <c r="H38" s="113"/>
      <c r="I38" s="114"/>
      <c r="J38" s="114"/>
      <c r="K38" s="117"/>
      <c r="L38" s="118"/>
      <c r="M38" s="119"/>
      <c r="N38" s="120"/>
      <c r="O38" s="646"/>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row>
    <row r="39" spans="1:81" s="67" customFormat="1" ht="13.5" thickBot="1">
      <c r="H39" s="121" t="s">
        <v>215</v>
      </c>
      <c r="I39" s="121"/>
      <c r="J39" s="121"/>
      <c r="K39" s="625">
        <f>SUM(K20:K36)</f>
        <v>14200</v>
      </c>
      <c r="L39" s="118">
        <f>SUM(L20:L36)</f>
        <v>7100</v>
      </c>
      <c r="M39" s="626">
        <f>SUM(M20:M36)</f>
        <v>7100</v>
      </c>
      <c r="N39" s="627"/>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row>
    <row r="40" spans="1:81" s="67" customFormat="1" ht="13">
      <c r="A40" s="74"/>
      <c r="E40" s="67" t="s">
        <v>197</v>
      </c>
      <c r="K40" s="122"/>
      <c r="L40" s="123" t="s">
        <v>48</v>
      </c>
      <c r="M40" s="123" t="s">
        <v>259</v>
      </c>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row>
    <row r="41" spans="1:81" s="67" customFormat="1" ht="13">
      <c r="A41" s="74"/>
      <c r="K41" s="122"/>
      <c r="L41" s="122"/>
      <c r="M41" s="123" t="s">
        <v>48</v>
      </c>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c r="CC41" s="72"/>
    </row>
    <row r="42" spans="1:81" s="67" customFormat="1" ht="13">
      <c r="A42" s="1202"/>
      <c r="B42" s="843"/>
      <c r="C42" s="843"/>
      <c r="D42" s="843"/>
      <c r="E42" s="843"/>
      <c r="F42" s="843"/>
      <c r="G42" s="843"/>
      <c r="H42" s="843"/>
      <c r="I42" s="843"/>
      <c r="J42" s="843"/>
      <c r="K42" s="1203"/>
      <c r="L42" s="1203"/>
      <c r="M42" s="1204"/>
      <c r="N42" s="843"/>
      <c r="O42" s="843"/>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row>
    <row r="43" spans="1:81" s="67" customFormat="1">
      <c r="A43" s="360"/>
      <c r="B43" s="361"/>
      <c r="C43" s="361"/>
      <c r="D43" s="361"/>
      <c r="E43" s="361"/>
      <c r="F43" s="361"/>
      <c r="G43" s="361"/>
      <c r="H43" s="361"/>
      <c r="I43" s="361"/>
      <c r="J43" s="362"/>
      <c r="K43" s="362"/>
      <c r="L43" s="362"/>
      <c r="M43" s="361"/>
      <c r="N43" s="361"/>
      <c r="O43" s="363"/>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row>
    <row r="44" spans="1:81" s="67" customFormat="1" ht="15.5">
      <c r="A44" s="371" t="s">
        <v>335</v>
      </c>
      <c r="B44" s="364"/>
      <c r="C44" s="364"/>
      <c r="D44" s="364"/>
      <c r="E44" s="364"/>
      <c r="F44" s="364"/>
      <c r="G44" s="364"/>
      <c r="H44" s="364"/>
      <c r="I44" s="364"/>
      <c r="J44" s="365"/>
      <c r="K44" s="365"/>
      <c r="L44" s="365"/>
      <c r="M44" s="364"/>
      <c r="N44" s="364"/>
      <c r="O44" s="366"/>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row>
    <row r="45" spans="1:81" s="67" customFormat="1">
      <c r="A45" s="367"/>
      <c r="B45" s="368"/>
      <c r="C45" s="368"/>
      <c r="D45" s="368"/>
      <c r="E45" s="368"/>
      <c r="F45" s="368"/>
      <c r="G45" s="368"/>
      <c r="H45" s="368"/>
      <c r="I45" s="368"/>
      <c r="J45" s="369"/>
      <c r="K45" s="369"/>
      <c r="L45" s="369"/>
      <c r="M45" s="368"/>
      <c r="N45" s="368"/>
      <c r="O45" s="370"/>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row>
    <row r="46" spans="1:81" s="67" customFormat="1" ht="13">
      <c r="A46" s="1666" t="str">
        <f>'(c) Season of a Series'!D3</f>
        <v/>
      </c>
      <c r="B46" s="1666"/>
      <c r="C46" s="1205" t="str">
        <f>IF('(b) (i) QAPE'!B4="","Please enter the series Title in cell B4 of the QAPE spreadsheet","")</f>
        <v>Please enter the series Title in cell B4 of the QAPE spreadsheet</v>
      </c>
      <c r="D46" s="843"/>
      <c r="E46" s="843"/>
      <c r="F46" s="843"/>
      <c r="G46" s="843"/>
      <c r="H46" s="843"/>
      <c r="I46" s="843"/>
      <c r="J46" s="843"/>
      <c r="K46" s="1203"/>
      <c r="L46" s="1203"/>
      <c r="M46" s="1204"/>
      <c r="N46" s="843"/>
      <c r="O46" s="843"/>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row>
    <row r="47" spans="1:81" s="67" customFormat="1" ht="13">
      <c r="A47" s="1202"/>
      <c r="B47" s="843"/>
      <c r="C47" s="843"/>
      <c r="D47" s="843"/>
      <c r="E47" s="843"/>
      <c r="F47" s="843"/>
      <c r="G47" s="843"/>
      <c r="H47" s="843"/>
      <c r="I47" s="843"/>
      <c r="J47" s="843"/>
      <c r="K47" s="1203"/>
      <c r="L47" s="1203"/>
      <c r="M47" s="1204"/>
      <c r="N47" s="843"/>
      <c r="O47" s="843"/>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row>
    <row r="48" spans="1:81" s="292" customFormat="1" ht="13">
      <c r="A48" s="1206" t="s">
        <v>303</v>
      </c>
      <c r="B48" s="1207"/>
      <c r="C48" s="1207"/>
      <c r="D48" s="1207"/>
      <c r="E48" s="814"/>
      <c r="F48" s="1208"/>
      <c r="G48" s="1209"/>
      <c r="H48" s="1207"/>
      <c r="I48" s="814"/>
      <c r="J48" s="814"/>
      <c r="K48" s="1210"/>
      <c r="L48" s="1211"/>
      <c r="M48" s="1212"/>
      <c r="N48" s="1207"/>
      <c r="O48" s="1213"/>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row>
    <row r="49" spans="1:81" s="293" customFormat="1" ht="13">
      <c r="A49" s="1214" t="s">
        <v>139</v>
      </c>
      <c r="B49" s="1215" t="s">
        <v>160</v>
      </c>
      <c r="C49" s="1215" t="s">
        <v>251</v>
      </c>
      <c r="D49" s="1215" t="s">
        <v>161</v>
      </c>
      <c r="E49" s="1216" t="s">
        <v>162</v>
      </c>
      <c r="F49" s="1217"/>
      <c r="G49" s="1218"/>
      <c r="H49" s="1215" t="s">
        <v>163</v>
      </c>
      <c r="I49" s="1216" t="s">
        <v>254</v>
      </c>
      <c r="J49" s="1216" t="s">
        <v>164</v>
      </c>
      <c r="K49" s="1219" t="s">
        <v>165</v>
      </c>
      <c r="L49" s="1220" t="s">
        <v>48</v>
      </c>
      <c r="M49" s="1221" t="s">
        <v>166</v>
      </c>
      <c r="N49" s="1215" t="s">
        <v>167</v>
      </c>
      <c r="O49" s="1222" t="s">
        <v>168</v>
      </c>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3"/>
      <c r="AQ49" s="343"/>
      <c r="AR49" s="343"/>
      <c r="AS49" s="343"/>
      <c r="AT49" s="343"/>
      <c r="AU49" s="343"/>
      <c r="AV49" s="343"/>
      <c r="AW49" s="343"/>
      <c r="AX49" s="343"/>
      <c r="AY49" s="343"/>
      <c r="AZ49" s="343"/>
      <c r="BA49" s="343"/>
      <c r="BB49" s="343"/>
      <c r="BC49" s="343"/>
      <c r="BD49" s="343"/>
      <c r="BE49" s="343"/>
      <c r="BF49" s="343"/>
      <c r="BG49" s="343"/>
      <c r="BH49" s="343"/>
      <c r="BI49" s="343"/>
      <c r="BJ49" s="343"/>
      <c r="BK49" s="343"/>
      <c r="BL49" s="343"/>
      <c r="BM49" s="343"/>
      <c r="BN49" s="343"/>
      <c r="BO49" s="343"/>
      <c r="BP49" s="343"/>
      <c r="BQ49" s="343"/>
      <c r="BR49" s="343"/>
      <c r="BS49" s="343"/>
      <c r="BT49" s="343"/>
      <c r="BU49" s="343"/>
      <c r="BV49" s="343"/>
      <c r="BW49" s="343"/>
      <c r="BX49" s="343"/>
      <c r="BY49" s="343"/>
      <c r="BZ49" s="343"/>
      <c r="CA49" s="343"/>
      <c r="CB49" s="343"/>
      <c r="CC49" s="343"/>
    </row>
    <row r="50" spans="1:81" s="297" customFormat="1" ht="13">
      <c r="A50" s="1223" t="s">
        <v>169</v>
      </c>
      <c r="B50" s="1224"/>
      <c r="C50" s="1224" t="s">
        <v>252</v>
      </c>
      <c r="D50" s="1224" t="s">
        <v>170</v>
      </c>
      <c r="E50" s="1225" t="s">
        <v>171</v>
      </c>
      <c r="F50" s="1226"/>
      <c r="G50" s="1227" t="s">
        <v>172</v>
      </c>
      <c r="H50" s="1224" t="s">
        <v>173</v>
      </c>
      <c r="I50" s="1225" t="s">
        <v>255</v>
      </c>
      <c r="J50" s="1225" t="s">
        <v>174</v>
      </c>
      <c r="K50" s="1228" t="s">
        <v>175</v>
      </c>
      <c r="L50" s="1229" t="s">
        <v>197</v>
      </c>
      <c r="M50" s="1230" t="s">
        <v>48</v>
      </c>
      <c r="N50" s="1224" t="s">
        <v>176</v>
      </c>
      <c r="O50" s="1664"/>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4"/>
      <c r="AQ50" s="344"/>
      <c r="AR50" s="344"/>
      <c r="AS50" s="344"/>
      <c r="AT50" s="344"/>
      <c r="AU50" s="344"/>
      <c r="AV50" s="344"/>
      <c r="AW50" s="344"/>
      <c r="AX50" s="344"/>
      <c r="AY50" s="344"/>
      <c r="AZ50" s="344"/>
      <c r="BA50" s="344"/>
      <c r="BB50" s="344"/>
      <c r="BC50" s="344"/>
      <c r="BD50" s="344"/>
      <c r="BE50" s="344"/>
      <c r="BF50" s="344"/>
      <c r="BG50" s="344"/>
      <c r="BH50" s="344"/>
      <c r="BI50" s="344"/>
      <c r="BJ50" s="344"/>
      <c r="BK50" s="344"/>
      <c r="BL50" s="344"/>
      <c r="BM50" s="344"/>
      <c r="BN50" s="344"/>
      <c r="BO50" s="344"/>
      <c r="BP50" s="344"/>
      <c r="BQ50" s="344"/>
      <c r="BR50" s="344"/>
      <c r="BS50" s="344"/>
      <c r="BT50" s="344"/>
      <c r="BU50" s="344"/>
      <c r="BV50" s="344"/>
      <c r="BW50" s="344"/>
      <c r="BX50" s="344"/>
      <c r="BY50" s="344"/>
      <c r="BZ50" s="344"/>
      <c r="CA50" s="344"/>
      <c r="CB50" s="344"/>
      <c r="CC50" s="344"/>
    </row>
    <row r="51" spans="1:81" s="298" customFormat="1" ht="13.5" thickBot="1">
      <c r="A51" s="1231" t="s">
        <v>177</v>
      </c>
      <c r="B51" s="1232"/>
      <c r="C51" s="1232"/>
      <c r="D51" s="1232" t="s">
        <v>178</v>
      </c>
      <c r="E51" s="1233"/>
      <c r="F51" s="1234"/>
      <c r="G51" s="1235"/>
      <c r="H51" s="1232"/>
      <c r="I51" s="1233" t="s">
        <v>161</v>
      </c>
      <c r="J51" s="1233"/>
      <c r="K51" s="1236"/>
      <c r="L51" s="1237"/>
      <c r="M51" s="1238" t="s">
        <v>197</v>
      </c>
      <c r="N51" s="1232" t="s">
        <v>137</v>
      </c>
      <c r="O51" s="1665"/>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5"/>
      <c r="AQ51" s="345"/>
      <c r="AR51" s="345"/>
      <c r="AS51" s="345"/>
      <c r="AT51" s="345"/>
      <c r="AU51" s="345"/>
      <c r="AV51" s="345"/>
      <c r="AW51" s="345"/>
      <c r="AX51" s="345"/>
      <c r="AY51" s="345"/>
      <c r="AZ51" s="345"/>
      <c r="BA51" s="345"/>
      <c r="BB51" s="345"/>
      <c r="BC51" s="345"/>
      <c r="BD51" s="345"/>
      <c r="BE51" s="345"/>
      <c r="BF51" s="345"/>
      <c r="BG51" s="345"/>
      <c r="BH51" s="345"/>
      <c r="BI51" s="345"/>
      <c r="BJ51" s="345"/>
      <c r="BK51" s="345"/>
      <c r="BL51" s="345"/>
      <c r="BM51" s="345"/>
      <c r="BN51" s="345"/>
      <c r="BO51" s="345"/>
      <c r="BP51" s="345"/>
      <c r="BQ51" s="345"/>
      <c r="BR51" s="345"/>
      <c r="BS51" s="345"/>
      <c r="BT51" s="345"/>
      <c r="BU51" s="345"/>
      <c r="BV51" s="345"/>
      <c r="BW51" s="345"/>
      <c r="BX51" s="345"/>
      <c r="BY51" s="345"/>
      <c r="BZ51" s="345"/>
      <c r="CA51" s="345"/>
      <c r="CB51" s="345"/>
      <c r="CC51" s="345"/>
    </row>
    <row r="52" spans="1:81" s="310" customFormat="1">
      <c r="A52" s="299"/>
      <c r="B52" s="300"/>
      <c r="C52" s="300"/>
      <c r="D52" s="301"/>
      <c r="E52" s="302"/>
      <c r="F52" s="303"/>
      <c r="G52" s="304"/>
      <c r="H52" s="300"/>
      <c r="I52" s="305"/>
      <c r="J52" s="302"/>
      <c r="K52" s="306"/>
      <c r="L52" s="307"/>
      <c r="M52" s="308"/>
      <c r="N52" s="301"/>
      <c r="O52" s="309"/>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c r="AN52" s="326"/>
      <c r="AO52" s="32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6"/>
      <c r="BR52" s="346"/>
      <c r="BS52" s="346"/>
      <c r="BT52" s="346"/>
      <c r="BU52" s="346"/>
      <c r="BV52" s="346"/>
      <c r="BW52" s="346"/>
      <c r="BX52" s="346"/>
      <c r="BY52" s="346"/>
      <c r="BZ52" s="346"/>
      <c r="CA52" s="346"/>
      <c r="CB52" s="346"/>
      <c r="CC52" s="346"/>
    </row>
    <row r="53" spans="1:81" s="310" customFormat="1">
      <c r="A53" s="299"/>
      <c r="B53" s="300" t="s">
        <v>197</v>
      </c>
      <c r="C53" s="300"/>
      <c r="D53" s="301"/>
      <c r="E53" s="302"/>
      <c r="F53" s="303"/>
      <c r="G53" s="304"/>
      <c r="H53" s="300"/>
      <c r="I53" s="305"/>
      <c r="J53" s="302"/>
      <c r="K53" s="306"/>
      <c r="L53" s="307"/>
      <c r="M53" s="308"/>
      <c r="N53" s="301"/>
      <c r="O53" s="309"/>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row>
    <row r="54" spans="1:81" s="315" customFormat="1">
      <c r="A54" s="311"/>
      <c r="B54" s="312"/>
      <c r="C54" s="312"/>
      <c r="D54" s="313"/>
      <c r="E54" s="314"/>
      <c r="G54" s="316"/>
      <c r="H54" s="312"/>
      <c r="I54" s="317"/>
      <c r="J54" s="314"/>
      <c r="K54" s="318"/>
      <c r="L54" s="319"/>
      <c r="M54" s="320"/>
      <c r="N54" s="313"/>
      <c r="O54" s="321"/>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47"/>
      <c r="AQ54" s="347"/>
      <c r="AR54" s="347"/>
      <c r="AS54" s="347"/>
      <c r="AT54" s="347"/>
      <c r="AU54" s="347"/>
      <c r="AV54" s="347"/>
      <c r="AW54" s="347"/>
      <c r="AX54" s="347"/>
      <c r="AY54" s="347"/>
      <c r="AZ54" s="347"/>
      <c r="BA54" s="347"/>
      <c r="BB54" s="347"/>
      <c r="BC54" s="347"/>
      <c r="BD54" s="347"/>
      <c r="BE54" s="347"/>
      <c r="BF54" s="347"/>
      <c r="BG54" s="347"/>
      <c r="BH54" s="347"/>
      <c r="BI54" s="347"/>
      <c r="BJ54" s="347"/>
      <c r="BK54" s="347"/>
      <c r="BL54" s="347"/>
      <c r="BM54" s="347"/>
      <c r="BN54" s="347"/>
      <c r="BO54" s="347"/>
      <c r="BP54" s="347"/>
      <c r="BQ54" s="347"/>
      <c r="BR54" s="347"/>
      <c r="BS54" s="347"/>
      <c r="BT54" s="347"/>
      <c r="BU54" s="347"/>
      <c r="BV54" s="347"/>
      <c r="BW54" s="347"/>
      <c r="BX54" s="347"/>
      <c r="BY54" s="347"/>
      <c r="BZ54" s="347"/>
      <c r="CA54" s="347"/>
      <c r="CB54" s="347"/>
      <c r="CC54" s="347"/>
    </row>
    <row r="55" spans="1:81" s="310" customFormat="1">
      <c r="A55" s="299"/>
      <c r="B55" s="300"/>
      <c r="C55" s="300"/>
      <c r="D55" s="301"/>
      <c r="E55" s="302"/>
      <c r="F55" s="303"/>
      <c r="G55" s="304"/>
      <c r="H55" s="300"/>
      <c r="I55" s="305"/>
      <c r="J55" s="302"/>
      <c r="K55" s="306"/>
      <c r="L55" s="307"/>
      <c r="M55" s="308"/>
      <c r="N55" s="301"/>
      <c r="O55" s="309"/>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c r="AP55" s="346"/>
      <c r="AQ55" s="346"/>
      <c r="AR55" s="346"/>
      <c r="AS55" s="346"/>
      <c r="AT55" s="346"/>
      <c r="AU55" s="346"/>
      <c r="AV55" s="346"/>
      <c r="AW55" s="346"/>
      <c r="AX55" s="346"/>
      <c r="AY55" s="346"/>
      <c r="AZ55" s="346"/>
      <c r="BA55" s="346"/>
      <c r="BB55" s="346"/>
      <c r="BC55" s="346"/>
      <c r="BD55" s="346"/>
      <c r="BE55" s="346"/>
      <c r="BF55" s="346"/>
      <c r="BG55" s="346"/>
      <c r="BH55" s="346"/>
      <c r="BI55" s="346"/>
      <c r="BJ55" s="346"/>
      <c r="BK55" s="346"/>
      <c r="BL55" s="346"/>
      <c r="BM55" s="346"/>
      <c r="BN55" s="346"/>
      <c r="BO55" s="346"/>
      <c r="BP55" s="346"/>
      <c r="BQ55" s="346"/>
      <c r="BR55" s="346"/>
      <c r="BS55" s="346"/>
      <c r="BT55" s="346"/>
      <c r="BU55" s="346"/>
      <c r="BV55" s="346"/>
      <c r="BW55" s="346"/>
      <c r="BX55" s="346"/>
      <c r="BY55" s="346"/>
      <c r="BZ55" s="346"/>
      <c r="CA55" s="346"/>
      <c r="CB55" s="346"/>
      <c r="CC55" s="346"/>
    </row>
    <row r="56" spans="1:81" s="310" customFormat="1">
      <c r="A56" s="299"/>
      <c r="B56" s="300" t="s">
        <v>197</v>
      </c>
      <c r="C56" s="300"/>
      <c r="D56" s="301"/>
      <c r="E56" s="302"/>
      <c r="F56" s="303"/>
      <c r="G56" s="304"/>
      <c r="H56" s="300"/>
      <c r="I56" s="305"/>
      <c r="J56" s="302"/>
      <c r="K56" s="306"/>
      <c r="L56" s="307"/>
      <c r="M56" s="308"/>
      <c r="N56" s="301"/>
      <c r="O56" s="309"/>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46"/>
      <c r="AQ56" s="346"/>
      <c r="AR56" s="346"/>
      <c r="AS56" s="346"/>
      <c r="AT56" s="346"/>
      <c r="AU56" s="346"/>
      <c r="AV56" s="346"/>
      <c r="AW56" s="346"/>
      <c r="AX56" s="346"/>
      <c r="AY56" s="346"/>
      <c r="AZ56" s="346"/>
      <c r="BA56" s="346"/>
      <c r="BB56" s="346"/>
      <c r="BC56" s="346"/>
      <c r="BD56" s="346"/>
      <c r="BE56" s="346"/>
      <c r="BF56" s="346"/>
      <c r="BG56" s="346"/>
      <c r="BH56" s="346"/>
      <c r="BI56" s="346"/>
      <c r="BJ56" s="346"/>
      <c r="BK56" s="346"/>
      <c r="BL56" s="346"/>
      <c r="BM56" s="346"/>
      <c r="BN56" s="346"/>
      <c r="BO56" s="346"/>
      <c r="BP56" s="346"/>
      <c r="BQ56" s="346"/>
      <c r="BR56" s="346"/>
      <c r="BS56" s="346"/>
      <c r="BT56" s="346"/>
      <c r="BU56" s="346"/>
      <c r="BV56" s="346"/>
      <c r="BW56" s="346"/>
      <c r="BX56" s="346"/>
      <c r="BY56" s="346"/>
      <c r="BZ56" s="346"/>
      <c r="CA56" s="346"/>
      <c r="CB56" s="346"/>
      <c r="CC56" s="346"/>
    </row>
    <row r="57" spans="1:81" s="315" customFormat="1">
      <c r="A57" s="311"/>
      <c r="B57" s="312"/>
      <c r="C57" s="312"/>
      <c r="D57" s="313"/>
      <c r="E57" s="314"/>
      <c r="G57" s="316"/>
      <c r="H57" s="312"/>
      <c r="I57" s="317"/>
      <c r="J57" s="314"/>
      <c r="K57" s="318"/>
      <c r="L57" s="319"/>
      <c r="M57" s="320"/>
      <c r="N57" s="313"/>
      <c r="O57" s="321"/>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47"/>
      <c r="AQ57" s="347"/>
      <c r="AR57" s="347"/>
      <c r="AS57" s="347"/>
      <c r="AT57" s="347"/>
      <c r="AU57" s="347"/>
      <c r="AV57" s="347"/>
      <c r="AW57" s="347"/>
      <c r="AX57" s="347"/>
      <c r="AY57" s="347"/>
      <c r="AZ57" s="347"/>
      <c r="BA57" s="347"/>
      <c r="BB57" s="347"/>
      <c r="BC57" s="347"/>
      <c r="BD57" s="347"/>
      <c r="BE57" s="347"/>
      <c r="BF57" s="347"/>
      <c r="BG57" s="347"/>
      <c r="BH57" s="347"/>
      <c r="BI57" s="347"/>
      <c r="BJ57" s="347"/>
      <c r="BK57" s="347"/>
      <c r="BL57" s="347"/>
      <c r="BM57" s="347"/>
      <c r="BN57" s="347"/>
      <c r="BO57" s="347"/>
      <c r="BP57" s="347"/>
      <c r="BQ57" s="347"/>
      <c r="BR57" s="347"/>
      <c r="BS57" s="347"/>
      <c r="BT57" s="347"/>
      <c r="BU57" s="347"/>
      <c r="BV57" s="347"/>
      <c r="BW57" s="347"/>
      <c r="BX57" s="347"/>
      <c r="BY57" s="347"/>
      <c r="BZ57" s="347"/>
      <c r="CA57" s="347"/>
      <c r="CB57" s="347"/>
      <c r="CC57" s="347"/>
    </row>
    <row r="58" spans="1:81" s="310" customFormat="1">
      <c r="A58" s="299"/>
      <c r="B58" s="300"/>
      <c r="C58" s="300"/>
      <c r="D58" s="301"/>
      <c r="E58" s="302"/>
      <c r="F58" s="303"/>
      <c r="G58" s="304"/>
      <c r="H58" s="300"/>
      <c r="I58" s="305"/>
      <c r="J58" s="302"/>
      <c r="K58" s="306"/>
      <c r="L58" s="307"/>
      <c r="M58" s="308"/>
      <c r="N58" s="301"/>
      <c r="O58" s="309"/>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row>
    <row r="59" spans="1:81" s="310" customFormat="1">
      <c r="A59" s="299"/>
      <c r="B59" s="300" t="s">
        <v>197</v>
      </c>
      <c r="C59" s="300"/>
      <c r="D59" s="301"/>
      <c r="E59" s="302"/>
      <c r="F59" s="303"/>
      <c r="G59" s="304"/>
      <c r="H59" s="300"/>
      <c r="I59" s="305"/>
      <c r="J59" s="302"/>
      <c r="K59" s="306"/>
      <c r="L59" s="307"/>
      <c r="M59" s="308"/>
      <c r="N59" s="301"/>
      <c r="O59" s="309"/>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row>
    <row r="60" spans="1:81" s="315" customFormat="1">
      <c r="A60" s="311"/>
      <c r="B60" s="312"/>
      <c r="C60" s="312"/>
      <c r="D60" s="312"/>
      <c r="E60" s="314"/>
      <c r="G60" s="316"/>
      <c r="H60" s="312"/>
      <c r="I60" s="317"/>
      <c r="J60" s="314"/>
      <c r="K60" s="318"/>
      <c r="L60" s="319"/>
      <c r="M60" s="320"/>
      <c r="N60" s="313"/>
      <c r="O60" s="321"/>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7"/>
      <c r="BO60" s="347"/>
      <c r="BP60" s="347"/>
      <c r="BQ60" s="347"/>
      <c r="BR60" s="347"/>
      <c r="BS60" s="347"/>
      <c r="BT60" s="347"/>
      <c r="BU60" s="347"/>
      <c r="BV60" s="347"/>
      <c r="BW60" s="347"/>
      <c r="BX60" s="347"/>
      <c r="BY60" s="347"/>
      <c r="BZ60" s="347"/>
      <c r="CA60" s="347"/>
      <c r="CB60" s="347"/>
      <c r="CC60" s="347"/>
    </row>
    <row r="61" spans="1:81" s="310" customFormat="1">
      <c r="A61" s="299"/>
      <c r="B61" s="300"/>
      <c r="C61" s="300"/>
      <c r="D61" s="301"/>
      <c r="E61" s="302"/>
      <c r="F61" s="303"/>
      <c r="G61" s="304"/>
      <c r="H61" s="300"/>
      <c r="I61" s="305"/>
      <c r="J61" s="302"/>
      <c r="K61" s="306"/>
      <c r="L61" s="307"/>
      <c r="M61" s="308"/>
      <c r="N61" s="301"/>
      <c r="O61" s="309"/>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46"/>
      <c r="AQ61" s="346"/>
      <c r="AR61" s="346"/>
      <c r="AS61" s="346"/>
      <c r="AT61" s="346"/>
      <c r="AU61" s="346"/>
      <c r="AV61" s="346"/>
      <c r="AW61" s="346"/>
      <c r="AX61" s="346"/>
      <c r="AY61" s="346"/>
      <c r="AZ61" s="346"/>
      <c r="BA61" s="346"/>
      <c r="BB61" s="346"/>
      <c r="BC61" s="346"/>
      <c r="BD61" s="346"/>
      <c r="BE61" s="346"/>
      <c r="BF61" s="346"/>
      <c r="BG61" s="346"/>
      <c r="BH61" s="346"/>
      <c r="BI61" s="346"/>
      <c r="BJ61" s="346"/>
      <c r="BK61" s="346"/>
      <c r="BL61" s="346"/>
      <c r="BM61" s="346"/>
      <c r="BN61" s="346"/>
      <c r="BO61" s="346"/>
      <c r="BP61" s="346"/>
      <c r="BQ61" s="346"/>
      <c r="BR61" s="346"/>
      <c r="BS61" s="346"/>
      <c r="BT61" s="346"/>
      <c r="BU61" s="346"/>
      <c r="BV61" s="346"/>
      <c r="BW61" s="346"/>
      <c r="BX61" s="346"/>
      <c r="BY61" s="346"/>
      <c r="BZ61" s="346"/>
      <c r="CA61" s="346"/>
      <c r="CB61" s="346"/>
      <c r="CC61" s="346"/>
    </row>
    <row r="62" spans="1:81" s="310" customFormat="1">
      <c r="A62" s="299"/>
      <c r="B62" s="300" t="s">
        <v>197</v>
      </c>
      <c r="C62" s="300"/>
      <c r="D62" s="301"/>
      <c r="E62" s="302"/>
      <c r="F62" s="303"/>
      <c r="G62" s="304"/>
      <c r="H62" s="300"/>
      <c r="I62" s="305"/>
      <c r="J62" s="302"/>
      <c r="K62" s="306"/>
      <c r="L62" s="307"/>
      <c r="M62" s="308"/>
      <c r="N62" s="301"/>
      <c r="O62" s="309"/>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46"/>
      <c r="AQ62" s="346"/>
      <c r="AR62" s="346"/>
      <c r="AS62" s="346"/>
      <c r="AT62" s="346"/>
      <c r="AU62" s="346"/>
      <c r="AV62" s="346"/>
      <c r="AW62" s="346"/>
      <c r="AX62" s="346"/>
      <c r="AY62" s="346"/>
      <c r="AZ62" s="346"/>
      <c r="BA62" s="346"/>
      <c r="BB62" s="346"/>
      <c r="BC62" s="346"/>
      <c r="BD62" s="346"/>
      <c r="BE62" s="346"/>
      <c r="BF62" s="346"/>
      <c r="BG62" s="346"/>
      <c r="BH62" s="346"/>
      <c r="BI62" s="346"/>
      <c r="BJ62" s="346"/>
      <c r="BK62" s="346"/>
      <c r="BL62" s="346"/>
      <c r="BM62" s="346"/>
      <c r="BN62" s="346"/>
      <c r="BO62" s="346"/>
      <c r="BP62" s="346"/>
      <c r="BQ62" s="346"/>
      <c r="BR62" s="346"/>
      <c r="BS62" s="346"/>
      <c r="BT62" s="346"/>
      <c r="BU62" s="346"/>
      <c r="BV62" s="346"/>
      <c r="BW62" s="346"/>
      <c r="BX62" s="346"/>
      <c r="BY62" s="346"/>
      <c r="BZ62" s="346"/>
      <c r="CA62" s="346"/>
      <c r="CB62" s="346"/>
      <c r="CC62" s="346"/>
    </row>
    <row r="63" spans="1:81" s="315" customFormat="1">
      <c r="A63" s="311"/>
      <c r="B63" s="312"/>
      <c r="C63" s="312"/>
      <c r="D63" s="312"/>
      <c r="E63" s="314"/>
      <c r="G63" s="316"/>
      <c r="H63" s="312"/>
      <c r="I63" s="317"/>
      <c r="J63" s="314"/>
      <c r="K63" s="318"/>
      <c r="L63" s="319"/>
      <c r="M63" s="320"/>
      <c r="N63" s="313"/>
      <c r="O63" s="312"/>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47"/>
      <c r="AQ63" s="347"/>
      <c r="AR63" s="347"/>
      <c r="AS63" s="347"/>
      <c r="AT63" s="347"/>
      <c r="AU63" s="347"/>
      <c r="AV63" s="347"/>
      <c r="AW63" s="347"/>
      <c r="AX63" s="347"/>
      <c r="AY63" s="347"/>
      <c r="AZ63" s="347"/>
      <c r="BA63" s="347"/>
      <c r="BB63" s="347"/>
      <c r="BC63" s="347"/>
      <c r="BD63" s="347"/>
      <c r="BE63" s="347"/>
      <c r="BF63" s="347"/>
      <c r="BG63" s="347"/>
      <c r="BH63" s="347"/>
      <c r="BI63" s="347"/>
      <c r="BJ63" s="347"/>
      <c r="BK63" s="347"/>
      <c r="BL63" s="347"/>
      <c r="BM63" s="347"/>
      <c r="BN63" s="347"/>
      <c r="BO63" s="347"/>
      <c r="BP63" s="347"/>
      <c r="BQ63" s="347"/>
      <c r="BR63" s="347"/>
      <c r="BS63" s="347"/>
      <c r="BT63" s="347"/>
      <c r="BU63" s="347"/>
      <c r="BV63" s="347"/>
      <c r="BW63" s="347"/>
      <c r="BX63" s="347"/>
      <c r="BY63" s="347"/>
      <c r="BZ63" s="347"/>
      <c r="CA63" s="347"/>
      <c r="CB63" s="347"/>
      <c r="CC63" s="347"/>
    </row>
    <row r="64" spans="1:81" s="310" customFormat="1">
      <c r="A64" s="299"/>
      <c r="B64" s="300"/>
      <c r="C64" s="300"/>
      <c r="D64" s="301"/>
      <c r="E64" s="302"/>
      <c r="F64" s="303"/>
      <c r="G64" s="304"/>
      <c r="H64" s="300"/>
      <c r="I64" s="305"/>
      <c r="J64" s="302"/>
      <c r="K64" s="306"/>
      <c r="L64" s="307"/>
      <c r="M64" s="308"/>
      <c r="N64" s="301"/>
      <c r="O64" s="309"/>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6"/>
      <c r="BR64" s="346"/>
      <c r="BS64" s="346"/>
      <c r="BT64" s="346"/>
      <c r="BU64" s="346"/>
      <c r="BV64" s="346"/>
      <c r="BW64" s="346"/>
      <c r="BX64" s="346"/>
      <c r="BY64" s="346"/>
      <c r="BZ64" s="346"/>
      <c r="CA64" s="346"/>
      <c r="CB64" s="346"/>
      <c r="CC64" s="346"/>
    </row>
    <row r="65" spans="1:81" s="310" customFormat="1">
      <c r="A65" s="299"/>
      <c r="B65" s="300" t="s">
        <v>197</v>
      </c>
      <c r="C65" s="300"/>
      <c r="D65" s="301"/>
      <c r="E65" s="302"/>
      <c r="F65" s="303"/>
      <c r="G65" s="304"/>
      <c r="H65" s="300"/>
      <c r="I65" s="305"/>
      <c r="J65" s="302"/>
      <c r="K65" s="306"/>
      <c r="L65" s="307"/>
      <c r="M65" s="308"/>
      <c r="N65" s="301"/>
      <c r="O65" s="309"/>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46"/>
      <c r="AQ65" s="346"/>
      <c r="AR65" s="346"/>
      <c r="AS65" s="346"/>
      <c r="AT65" s="346"/>
      <c r="AU65" s="346"/>
      <c r="AV65" s="346"/>
      <c r="AW65" s="346"/>
      <c r="AX65" s="346"/>
      <c r="AY65" s="346"/>
      <c r="AZ65" s="346"/>
      <c r="BA65" s="346"/>
      <c r="BB65" s="346"/>
      <c r="BC65" s="346"/>
      <c r="BD65" s="346"/>
      <c r="BE65" s="346"/>
      <c r="BF65" s="346"/>
      <c r="BG65" s="346"/>
      <c r="BH65" s="346"/>
      <c r="BI65" s="346"/>
      <c r="BJ65" s="346"/>
      <c r="BK65" s="346"/>
      <c r="BL65" s="346"/>
      <c r="BM65" s="346"/>
      <c r="BN65" s="346"/>
      <c r="BO65" s="346"/>
      <c r="BP65" s="346"/>
      <c r="BQ65" s="346"/>
      <c r="BR65" s="346"/>
      <c r="BS65" s="346"/>
      <c r="BT65" s="346"/>
      <c r="BU65" s="346"/>
      <c r="BV65" s="346"/>
      <c r="BW65" s="346"/>
      <c r="BX65" s="346"/>
      <c r="BY65" s="346"/>
      <c r="BZ65" s="346"/>
      <c r="CA65" s="346"/>
      <c r="CB65" s="346"/>
      <c r="CC65" s="346"/>
    </row>
    <row r="66" spans="1:81" s="315" customFormat="1">
      <c r="A66" s="311"/>
      <c r="B66" s="312"/>
      <c r="C66" s="312"/>
      <c r="D66" s="313"/>
      <c r="E66" s="314"/>
      <c r="G66" s="316"/>
      <c r="H66" s="312"/>
      <c r="I66" s="317"/>
      <c r="J66" s="314"/>
      <c r="K66" s="318"/>
      <c r="L66" s="319"/>
      <c r="M66" s="320"/>
      <c r="N66" s="313"/>
      <c r="O66" s="321"/>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47"/>
      <c r="AQ66" s="347"/>
      <c r="AR66" s="347"/>
      <c r="AS66" s="347"/>
      <c r="AT66" s="347"/>
      <c r="AU66" s="347"/>
      <c r="AV66" s="347"/>
      <c r="AW66" s="347"/>
      <c r="AX66" s="347"/>
      <c r="AY66" s="347"/>
      <c r="AZ66" s="347"/>
      <c r="BA66" s="347"/>
      <c r="BB66" s="347"/>
      <c r="BC66" s="347"/>
      <c r="BD66" s="347"/>
      <c r="BE66" s="347"/>
      <c r="BF66" s="347"/>
      <c r="BG66" s="347"/>
      <c r="BH66" s="347"/>
      <c r="BI66" s="347"/>
      <c r="BJ66" s="347"/>
      <c r="BK66" s="347"/>
      <c r="BL66" s="347"/>
      <c r="BM66" s="347"/>
      <c r="BN66" s="347"/>
      <c r="BO66" s="347"/>
      <c r="BP66" s="347"/>
      <c r="BQ66" s="347"/>
      <c r="BR66" s="347"/>
      <c r="BS66" s="347"/>
      <c r="BT66" s="347"/>
      <c r="BU66" s="347"/>
      <c r="BV66" s="347"/>
      <c r="BW66" s="347"/>
      <c r="BX66" s="347"/>
      <c r="BY66" s="347"/>
      <c r="BZ66" s="347"/>
      <c r="CA66" s="347"/>
      <c r="CB66" s="347"/>
      <c r="CC66" s="347"/>
    </row>
    <row r="67" spans="1:81" s="310" customFormat="1">
      <c r="A67" s="299"/>
      <c r="B67" s="300"/>
      <c r="C67" s="300"/>
      <c r="D67" s="301"/>
      <c r="E67" s="302"/>
      <c r="F67" s="303"/>
      <c r="G67" s="304"/>
      <c r="H67" s="300"/>
      <c r="I67" s="305"/>
      <c r="J67" s="302"/>
      <c r="K67" s="306"/>
      <c r="L67" s="307"/>
      <c r="M67" s="308"/>
      <c r="N67" s="301"/>
      <c r="O67" s="309"/>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row>
    <row r="68" spans="1:81" s="310" customFormat="1">
      <c r="A68" s="299"/>
      <c r="B68" s="300" t="s">
        <v>197</v>
      </c>
      <c r="C68" s="300"/>
      <c r="D68" s="301"/>
      <c r="E68" s="302"/>
      <c r="F68" s="303"/>
      <c r="G68" s="304"/>
      <c r="H68" s="300"/>
      <c r="I68" s="305"/>
      <c r="J68" s="302"/>
      <c r="K68" s="306"/>
      <c r="L68" s="307"/>
      <c r="M68" s="308"/>
      <c r="N68" s="301"/>
      <c r="O68" s="309"/>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46"/>
      <c r="AQ68" s="346"/>
      <c r="AR68" s="346"/>
      <c r="AS68" s="346"/>
      <c r="AT68" s="346"/>
      <c r="AU68" s="346"/>
      <c r="AV68" s="346"/>
      <c r="AW68" s="346"/>
      <c r="AX68" s="346"/>
      <c r="AY68" s="346"/>
      <c r="AZ68" s="346"/>
      <c r="BA68" s="346"/>
      <c r="BB68" s="346"/>
      <c r="BC68" s="346"/>
      <c r="BD68" s="346"/>
      <c r="BE68" s="346"/>
      <c r="BF68" s="346"/>
      <c r="BG68" s="346"/>
      <c r="BH68" s="346"/>
      <c r="BI68" s="346"/>
      <c r="BJ68" s="346"/>
      <c r="BK68" s="346"/>
      <c r="BL68" s="346"/>
      <c r="BM68" s="346"/>
      <c r="BN68" s="346"/>
      <c r="BO68" s="346"/>
      <c r="BP68" s="346"/>
      <c r="BQ68" s="346"/>
      <c r="BR68" s="346"/>
      <c r="BS68" s="346"/>
      <c r="BT68" s="346"/>
      <c r="BU68" s="346"/>
      <c r="BV68" s="346"/>
      <c r="BW68" s="346"/>
      <c r="BX68" s="346"/>
      <c r="BY68" s="346"/>
      <c r="BZ68" s="346"/>
      <c r="CA68" s="346"/>
      <c r="CB68" s="346"/>
      <c r="CC68" s="346"/>
    </row>
    <row r="69" spans="1:81" s="315" customFormat="1">
      <c r="A69" s="311"/>
      <c r="B69" s="312"/>
      <c r="C69" s="312"/>
      <c r="D69" s="312"/>
      <c r="E69" s="314"/>
      <c r="G69" s="316"/>
      <c r="H69" s="312"/>
      <c r="I69" s="317"/>
      <c r="J69" s="314"/>
      <c r="K69" s="318"/>
      <c r="L69" s="319"/>
      <c r="M69" s="320"/>
      <c r="N69" s="313"/>
      <c r="O69" s="321"/>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47"/>
      <c r="AQ69" s="347"/>
      <c r="AR69" s="347"/>
      <c r="AS69" s="347"/>
      <c r="AT69" s="347"/>
      <c r="AU69" s="347"/>
      <c r="AV69" s="347"/>
      <c r="AW69" s="347"/>
      <c r="AX69" s="347"/>
      <c r="AY69" s="347"/>
      <c r="AZ69" s="347"/>
      <c r="BA69" s="347"/>
      <c r="BB69" s="347"/>
      <c r="BC69" s="347"/>
      <c r="BD69" s="347"/>
      <c r="BE69" s="347"/>
      <c r="BF69" s="347"/>
      <c r="BG69" s="347"/>
      <c r="BH69" s="347"/>
      <c r="BI69" s="347"/>
      <c r="BJ69" s="347"/>
      <c r="BK69" s="347"/>
      <c r="BL69" s="347"/>
      <c r="BM69" s="347"/>
      <c r="BN69" s="347"/>
      <c r="BO69" s="347"/>
      <c r="BP69" s="347"/>
      <c r="BQ69" s="347"/>
      <c r="BR69" s="347"/>
      <c r="BS69" s="347"/>
      <c r="BT69" s="347"/>
      <c r="BU69" s="347"/>
      <c r="BV69" s="347"/>
      <c r="BW69" s="347"/>
      <c r="BX69" s="347"/>
      <c r="BY69" s="347"/>
      <c r="BZ69" s="347"/>
      <c r="CA69" s="347"/>
      <c r="CB69" s="347"/>
      <c r="CC69" s="347"/>
    </row>
    <row r="70" spans="1:81" s="310" customFormat="1">
      <c r="A70" s="299"/>
      <c r="B70" s="300"/>
      <c r="C70" s="300"/>
      <c r="D70" s="301"/>
      <c r="E70" s="302"/>
      <c r="F70" s="303"/>
      <c r="G70" s="304"/>
      <c r="H70" s="300"/>
      <c r="I70" s="305"/>
      <c r="J70" s="302"/>
      <c r="K70" s="306"/>
      <c r="L70" s="307"/>
      <c r="M70" s="308"/>
      <c r="N70" s="301"/>
      <c r="O70" s="309"/>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46"/>
      <c r="AQ70" s="346"/>
      <c r="AR70" s="346"/>
      <c r="AS70" s="346"/>
      <c r="AT70" s="346"/>
      <c r="AU70" s="346"/>
      <c r="AV70" s="346"/>
      <c r="AW70" s="346"/>
      <c r="AX70" s="346"/>
      <c r="AY70" s="346"/>
      <c r="AZ70" s="346"/>
      <c r="BA70" s="346"/>
      <c r="BB70" s="346"/>
      <c r="BC70" s="346"/>
      <c r="BD70" s="346"/>
      <c r="BE70" s="346"/>
      <c r="BF70" s="346"/>
      <c r="BG70" s="346"/>
      <c r="BH70" s="346"/>
      <c r="BI70" s="346"/>
      <c r="BJ70" s="346"/>
      <c r="BK70" s="346"/>
      <c r="BL70" s="346"/>
      <c r="BM70" s="346"/>
      <c r="BN70" s="346"/>
      <c r="BO70" s="346"/>
      <c r="BP70" s="346"/>
      <c r="BQ70" s="346"/>
      <c r="BR70" s="346"/>
      <c r="BS70" s="346"/>
      <c r="BT70" s="346"/>
      <c r="BU70" s="346"/>
      <c r="BV70" s="346"/>
      <c r="BW70" s="346"/>
      <c r="BX70" s="346"/>
      <c r="BY70" s="346"/>
      <c r="BZ70" s="346"/>
      <c r="CA70" s="346"/>
      <c r="CB70" s="346"/>
      <c r="CC70" s="346"/>
    </row>
    <row r="71" spans="1:81" s="310" customFormat="1">
      <c r="A71" s="299"/>
      <c r="B71" s="300" t="s">
        <v>197</v>
      </c>
      <c r="C71" s="300"/>
      <c r="D71" s="301"/>
      <c r="E71" s="302"/>
      <c r="F71" s="303"/>
      <c r="G71" s="304"/>
      <c r="H71" s="300"/>
      <c r="I71" s="305"/>
      <c r="J71" s="302"/>
      <c r="K71" s="306"/>
      <c r="L71" s="307"/>
      <c r="M71" s="308"/>
      <c r="N71" s="301"/>
      <c r="O71" s="309"/>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46"/>
      <c r="AQ71" s="346"/>
      <c r="AR71" s="346"/>
      <c r="AS71" s="346"/>
      <c r="AT71" s="346"/>
      <c r="AU71" s="346"/>
      <c r="AV71" s="346"/>
      <c r="AW71" s="346"/>
      <c r="AX71" s="346"/>
      <c r="AY71" s="346"/>
      <c r="AZ71" s="346"/>
      <c r="BA71" s="346"/>
      <c r="BB71" s="346"/>
      <c r="BC71" s="346"/>
      <c r="BD71" s="346"/>
      <c r="BE71" s="346"/>
      <c r="BF71" s="346"/>
      <c r="BG71" s="346"/>
      <c r="BH71" s="346"/>
      <c r="BI71" s="346"/>
      <c r="BJ71" s="346"/>
      <c r="BK71" s="346"/>
      <c r="BL71" s="346"/>
      <c r="BM71" s="346"/>
      <c r="BN71" s="346"/>
      <c r="BO71" s="346"/>
      <c r="BP71" s="346"/>
      <c r="BQ71" s="346"/>
      <c r="BR71" s="346"/>
      <c r="BS71" s="346"/>
      <c r="BT71" s="346"/>
      <c r="BU71" s="346"/>
      <c r="BV71" s="346"/>
      <c r="BW71" s="346"/>
      <c r="BX71" s="346"/>
      <c r="BY71" s="346"/>
      <c r="BZ71" s="346"/>
      <c r="CA71" s="346"/>
      <c r="CB71" s="346"/>
      <c r="CC71" s="346"/>
    </row>
    <row r="72" spans="1:81" s="315" customFormat="1">
      <c r="A72" s="311"/>
      <c r="B72" s="312"/>
      <c r="C72" s="312"/>
      <c r="D72" s="312"/>
      <c r="E72" s="314"/>
      <c r="G72" s="316"/>
      <c r="H72" s="312"/>
      <c r="I72" s="317"/>
      <c r="J72" s="314"/>
      <c r="K72" s="318"/>
      <c r="L72" s="319"/>
      <c r="M72" s="320"/>
      <c r="N72" s="313"/>
      <c r="O72" s="312"/>
      <c r="P72" s="326"/>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c r="AN72" s="326"/>
      <c r="AO72" s="326"/>
      <c r="AP72" s="347"/>
      <c r="AQ72" s="347"/>
      <c r="AR72" s="347"/>
      <c r="AS72" s="347"/>
      <c r="AT72" s="347"/>
      <c r="AU72" s="347"/>
      <c r="AV72" s="347"/>
      <c r="AW72" s="347"/>
      <c r="AX72" s="347"/>
      <c r="AY72" s="347"/>
      <c r="AZ72" s="347"/>
      <c r="BA72" s="347"/>
      <c r="BB72" s="347"/>
      <c r="BC72" s="347"/>
      <c r="BD72" s="347"/>
      <c r="BE72" s="347"/>
      <c r="BF72" s="347"/>
      <c r="BG72" s="347"/>
      <c r="BH72" s="347"/>
      <c r="BI72" s="347"/>
      <c r="BJ72" s="347"/>
      <c r="BK72" s="347"/>
      <c r="BL72" s="347"/>
      <c r="BM72" s="347"/>
      <c r="BN72" s="347"/>
      <c r="BO72" s="347"/>
      <c r="BP72" s="347"/>
      <c r="BQ72" s="347"/>
      <c r="BR72" s="347"/>
      <c r="BS72" s="347"/>
      <c r="BT72" s="347"/>
      <c r="BU72" s="347"/>
      <c r="BV72" s="347"/>
      <c r="BW72" s="347"/>
      <c r="BX72" s="347"/>
      <c r="BY72" s="347"/>
      <c r="BZ72" s="347"/>
      <c r="CA72" s="347"/>
      <c r="CB72" s="347"/>
      <c r="CC72" s="347"/>
    </row>
    <row r="73" spans="1:81" s="310" customFormat="1">
      <c r="A73" s="299"/>
      <c r="B73" s="300"/>
      <c r="C73" s="300"/>
      <c r="D73" s="301"/>
      <c r="E73" s="302"/>
      <c r="F73" s="303"/>
      <c r="G73" s="304"/>
      <c r="H73" s="300"/>
      <c r="I73" s="305"/>
      <c r="J73" s="302"/>
      <c r="K73" s="306"/>
      <c r="L73" s="307"/>
      <c r="M73" s="308"/>
      <c r="N73" s="301"/>
      <c r="O73" s="309"/>
      <c r="P73" s="326"/>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c r="AP73" s="346"/>
      <c r="AQ73" s="346"/>
      <c r="AR73" s="346"/>
      <c r="AS73" s="346"/>
      <c r="AT73" s="346"/>
      <c r="AU73" s="346"/>
      <c r="AV73" s="346"/>
      <c r="AW73" s="346"/>
      <c r="AX73" s="346"/>
      <c r="AY73" s="346"/>
      <c r="AZ73" s="346"/>
      <c r="BA73" s="346"/>
      <c r="BB73" s="346"/>
      <c r="BC73" s="346"/>
      <c r="BD73" s="346"/>
      <c r="BE73" s="346"/>
      <c r="BF73" s="346"/>
      <c r="BG73" s="346"/>
      <c r="BH73" s="346"/>
      <c r="BI73" s="346"/>
      <c r="BJ73" s="346"/>
      <c r="BK73" s="346"/>
      <c r="BL73" s="346"/>
      <c r="BM73" s="346"/>
      <c r="BN73" s="346"/>
      <c r="BO73" s="346"/>
      <c r="BP73" s="346"/>
      <c r="BQ73" s="346"/>
      <c r="BR73" s="346"/>
      <c r="BS73" s="346"/>
      <c r="BT73" s="346"/>
      <c r="BU73" s="346"/>
      <c r="BV73" s="346"/>
      <c r="BW73" s="346"/>
      <c r="BX73" s="346"/>
      <c r="BY73" s="346"/>
      <c r="BZ73" s="346"/>
      <c r="CA73" s="346"/>
      <c r="CB73" s="346"/>
      <c r="CC73" s="346"/>
    </row>
    <row r="74" spans="1:81" s="310" customFormat="1">
      <c r="A74" s="299"/>
      <c r="B74" s="300" t="s">
        <v>197</v>
      </c>
      <c r="C74" s="300"/>
      <c r="D74" s="301"/>
      <c r="E74" s="302"/>
      <c r="F74" s="303"/>
      <c r="G74" s="304"/>
      <c r="H74" s="300"/>
      <c r="I74" s="305"/>
      <c r="J74" s="302"/>
      <c r="K74" s="306"/>
      <c r="L74" s="307"/>
      <c r="M74" s="308"/>
      <c r="N74" s="301"/>
      <c r="O74" s="309"/>
      <c r="P74" s="326"/>
      <c r="Q74" s="326"/>
      <c r="R74" s="326"/>
      <c r="S74" s="326"/>
      <c r="T74" s="326"/>
      <c r="U74" s="326"/>
      <c r="V74" s="326"/>
      <c r="W74" s="326"/>
      <c r="X74" s="326"/>
      <c r="Y74" s="326"/>
      <c r="Z74" s="326"/>
      <c r="AA74" s="326"/>
      <c r="AB74" s="326"/>
      <c r="AC74" s="326"/>
      <c r="AD74" s="326"/>
      <c r="AE74" s="326"/>
      <c r="AF74" s="326"/>
      <c r="AG74" s="326"/>
      <c r="AH74" s="326"/>
      <c r="AI74" s="326"/>
      <c r="AJ74" s="326"/>
      <c r="AK74" s="326"/>
      <c r="AL74" s="326"/>
      <c r="AM74" s="326"/>
      <c r="AN74" s="326"/>
      <c r="AO74" s="326"/>
      <c r="AP74" s="346"/>
      <c r="AQ74" s="346"/>
      <c r="AR74" s="346"/>
      <c r="AS74" s="346"/>
      <c r="AT74" s="346"/>
      <c r="AU74" s="346"/>
      <c r="AV74" s="346"/>
      <c r="AW74" s="346"/>
      <c r="AX74" s="346"/>
      <c r="AY74" s="346"/>
      <c r="AZ74" s="346"/>
      <c r="BA74" s="346"/>
      <c r="BB74" s="346"/>
      <c r="BC74" s="346"/>
      <c r="BD74" s="346"/>
      <c r="BE74" s="346"/>
      <c r="BF74" s="346"/>
      <c r="BG74" s="346"/>
      <c r="BH74" s="346"/>
      <c r="BI74" s="346"/>
      <c r="BJ74" s="346"/>
      <c r="BK74" s="346"/>
      <c r="BL74" s="346"/>
      <c r="BM74" s="346"/>
      <c r="BN74" s="346"/>
      <c r="BO74" s="346"/>
      <c r="BP74" s="346"/>
      <c r="BQ74" s="346"/>
      <c r="BR74" s="346"/>
      <c r="BS74" s="346"/>
      <c r="BT74" s="346"/>
      <c r="BU74" s="346"/>
      <c r="BV74" s="346"/>
      <c r="BW74" s="346"/>
      <c r="BX74" s="346"/>
      <c r="BY74" s="346"/>
      <c r="BZ74" s="346"/>
      <c r="CA74" s="346"/>
      <c r="CB74" s="346"/>
      <c r="CC74" s="346"/>
    </row>
    <row r="75" spans="1:81" s="315" customFormat="1">
      <c r="A75" s="311"/>
      <c r="B75" s="312"/>
      <c r="C75" s="312"/>
      <c r="D75" s="313"/>
      <c r="E75" s="314"/>
      <c r="G75" s="316"/>
      <c r="H75" s="312"/>
      <c r="I75" s="317"/>
      <c r="J75" s="314"/>
      <c r="K75" s="318"/>
      <c r="L75" s="319"/>
      <c r="M75" s="320"/>
      <c r="N75" s="313"/>
      <c r="O75" s="321"/>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c r="AN75" s="326"/>
      <c r="AO75" s="326"/>
      <c r="AP75" s="347"/>
      <c r="AQ75" s="347"/>
      <c r="AR75" s="347"/>
      <c r="AS75" s="347"/>
      <c r="AT75" s="347"/>
      <c r="AU75" s="347"/>
      <c r="AV75" s="347"/>
      <c r="AW75" s="347"/>
      <c r="AX75" s="347"/>
      <c r="AY75" s="347"/>
      <c r="AZ75" s="347"/>
      <c r="BA75" s="347"/>
      <c r="BB75" s="347"/>
      <c r="BC75" s="347"/>
      <c r="BD75" s="347"/>
      <c r="BE75" s="347"/>
      <c r="BF75" s="347"/>
      <c r="BG75" s="347"/>
      <c r="BH75" s="347"/>
      <c r="BI75" s="347"/>
      <c r="BJ75" s="347"/>
      <c r="BK75" s="347"/>
      <c r="BL75" s="347"/>
      <c r="BM75" s="347"/>
      <c r="BN75" s="347"/>
      <c r="BO75" s="347"/>
      <c r="BP75" s="347"/>
      <c r="BQ75" s="347"/>
      <c r="BR75" s="347"/>
      <c r="BS75" s="347"/>
      <c r="BT75" s="347"/>
      <c r="BU75" s="347"/>
      <c r="BV75" s="347"/>
      <c r="BW75" s="347"/>
      <c r="BX75" s="347"/>
      <c r="BY75" s="347"/>
      <c r="BZ75" s="347"/>
      <c r="CA75" s="347"/>
      <c r="CB75" s="347"/>
      <c r="CC75" s="347"/>
    </row>
    <row r="76" spans="1:81" s="310" customFormat="1">
      <c r="A76" s="299"/>
      <c r="B76" s="300"/>
      <c r="C76" s="300"/>
      <c r="D76" s="301"/>
      <c r="E76" s="302"/>
      <c r="F76" s="303"/>
      <c r="G76" s="304"/>
      <c r="H76" s="300"/>
      <c r="I76" s="305"/>
      <c r="J76" s="302"/>
      <c r="K76" s="306"/>
      <c r="L76" s="307"/>
      <c r="M76" s="308"/>
      <c r="N76" s="301"/>
      <c r="O76" s="309"/>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c r="AN76" s="326"/>
      <c r="AO76" s="326"/>
      <c r="AP76" s="346"/>
      <c r="AQ76" s="346"/>
      <c r="AR76" s="346"/>
      <c r="AS76" s="346"/>
      <c r="AT76" s="346"/>
      <c r="AU76" s="346"/>
      <c r="AV76" s="346"/>
      <c r="AW76" s="346"/>
      <c r="AX76" s="346"/>
      <c r="AY76" s="346"/>
      <c r="AZ76" s="346"/>
      <c r="BA76" s="346"/>
      <c r="BB76" s="346"/>
      <c r="BC76" s="346"/>
      <c r="BD76" s="346"/>
      <c r="BE76" s="346"/>
      <c r="BF76" s="346"/>
      <c r="BG76" s="346"/>
      <c r="BH76" s="346"/>
      <c r="BI76" s="346"/>
      <c r="BJ76" s="346"/>
      <c r="BK76" s="346"/>
      <c r="BL76" s="346"/>
      <c r="BM76" s="346"/>
      <c r="BN76" s="346"/>
      <c r="BO76" s="346"/>
      <c r="BP76" s="346"/>
      <c r="BQ76" s="346"/>
      <c r="BR76" s="346"/>
      <c r="BS76" s="346"/>
      <c r="BT76" s="346"/>
      <c r="BU76" s="346"/>
      <c r="BV76" s="346"/>
      <c r="BW76" s="346"/>
      <c r="BX76" s="346"/>
      <c r="BY76" s="346"/>
      <c r="BZ76" s="346"/>
      <c r="CA76" s="346"/>
      <c r="CB76" s="346"/>
      <c r="CC76" s="346"/>
    </row>
    <row r="77" spans="1:81" s="310" customFormat="1">
      <c r="A77" s="299"/>
      <c r="B77" s="300" t="s">
        <v>197</v>
      </c>
      <c r="C77" s="300"/>
      <c r="D77" s="301"/>
      <c r="E77" s="302"/>
      <c r="F77" s="303"/>
      <c r="G77" s="304"/>
      <c r="H77" s="300"/>
      <c r="I77" s="305"/>
      <c r="J77" s="302"/>
      <c r="K77" s="306"/>
      <c r="L77" s="307"/>
      <c r="M77" s="308"/>
      <c r="N77" s="301"/>
      <c r="O77" s="309"/>
      <c r="P77" s="326"/>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c r="AP77" s="346"/>
      <c r="AQ77" s="346"/>
      <c r="AR77" s="346"/>
      <c r="AS77" s="346"/>
      <c r="AT77" s="346"/>
      <c r="AU77" s="346"/>
      <c r="AV77" s="346"/>
      <c r="AW77" s="346"/>
      <c r="AX77" s="346"/>
      <c r="AY77" s="346"/>
      <c r="AZ77" s="346"/>
      <c r="BA77" s="346"/>
      <c r="BB77" s="346"/>
      <c r="BC77" s="346"/>
      <c r="BD77" s="346"/>
      <c r="BE77" s="346"/>
      <c r="BF77" s="346"/>
      <c r="BG77" s="346"/>
      <c r="BH77" s="346"/>
      <c r="BI77" s="346"/>
      <c r="BJ77" s="346"/>
      <c r="BK77" s="346"/>
      <c r="BL77" s="346"/>
      <c r="BM77" s="346"/>
      <c r="BN77" s="346"/>
      <c r="BO77" s="346"/>
      <c r="BP77" s="346"/>
      <c r="BQ77" s="346"/>
      <c r="BR77" s="346"/>
      <c r="BS77" s="346"/>
      <c r="BT77" s="346"/>
      <c r="BU77" s="346"/>
      <c r="BV77" s="346"/>
      <c r="BW77" s="346"/>
      <c r="BX77" s="346"/>
      <c r="BY77" s="346"/>
      <c r="BZ77" s="346"/>
      <c r="CA77" s="346"/>
      <c r="CB77" s="346"/>
      <c r="CC77" s="346"/>
    </row>
    <row r="78" spans="1:81" s="315" customFormat="1">
      <c r="A78" s="311"/>
      <c r="B78" s="312"/>
      <c r="C78" s="312"/>
      <c r="D78" s="312"/>
      <c r="E78" s="314"/>
      <c r="G78" s="316"/>
      <c r="H78" s="312"/>
      <c r="I78" s="317"/>
      <c r="J78" s="314"/>
      <c r="K78" s="318"/>
      <c r="L78" s="319"/>
      <c r="M78" s="320"/>
      <c r="N78" s="313"/>
      <c r="O78" s="321"/>
      <c r="P78" s="326"/>
      <c r="Q78" s="326"/>
      <c r="R78" s="326"/>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47"/>
      <c r="AQ78" s="347"/>
      <c r="AR78" s="347"/>
      <c r="AS78" s="347"/>
      <c r="AT78" s="347"/>
      <c r="AU78" s="347"/>
      <c r="AV78" s="347"/>
      <c r="AW78" s="347"/>
      <c r="AX78" s="347"/>
      <c r="AY78" s="347"/>
      <c r="AZ78" s="347"/>
      <c r="BA78" s="347"/>
      <c r="BB78" s="347"/>
      <c r="BC78" s="347"/>
      <c r="BD78" s="347"/>
      <c r="BE78" s="347"/>
      <c r="BF78" s="347"/>
      <c r="BG78" s="347"/>
      <c r="BH78" s="347"/>
      <c r="BI78" s="347"/>
      <c r="BJ78" s="347"/>
      <c r="BK78" s="347"/>
      <c r="BL78" s="347"/>
      <c r="BM78" s="347"/>
      <c r="BN78" s="347"/>
      <c r="BO78" s="347"/>
      <c r="BP78" s="347"/>
      <c r="BQ78" s="347"/>
      <c r="BR78" s="347"/>
      <c r="BS78" s="347"/>
      <c r="BT78" s="347"/>
      <c r="BU78" s="347"/>
      <c r="BV78" s="347"/>
      <c r="BW78" s="347"/>
      <c r="BX78" s="347"/>
      <c r="BY78" s="347"/>
      <c r="BZ78" s="347"/>
      <c r="CA78" s="347"/>
      <c r="CB78" s="347"/>
      <c r="CC78" s="347"/>
    </row>
    <row r="79" spans="1:81" s="310" customFormat="1">
      <c r="A79" s="299"/>
      <c r="B79" s="300"/>
      <c r="C79" s="300"/>
      <c r="D79" s="301"/>
      <c r="E79" s="302"/>
      <c r="F79" s="303"/>
      <c r="G79" s="304"/>
      <c r="H79" s="300"/>
      <c r="I79" s="305"/>
      <c r="J79" s="302"/>
      <c r="K79" s="306"/>
      <c r="L79" s="307"/>
      <c r="M79" s="308"/>
      <c r="N79" s="301"/>
      <c r="O79" s="309"/>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c r="AN79" s="326"/>
      <c r="AO79" s="326"/>
      <c r="AP79" s="346"/>
      <c r="AQ79" s="346"/>
      <c r="AR79" s="346"/>
      <c r="AS79" s="346"/>
      <c r="AT79" s="346"/>
      <c r="AU79" s="346"/>
      <c r="AV79" s="346"/>
      <c r="AW79" s="346"/>
      <c r="AX79" s="346"/>
      <c r="AY79" s="346"/>
      <c r="AZ79" s="346"/>
      <c r="BA79" s="346"/>
      <c r="BB79" s="346"/>
      <c r="BC79" s="346"/>
      <c r="BD79" s="346"/>
      <c r="BE79" s="346"/>
      <c r="BF79" s="346"/>
      <c r="BG79" s="346"/>
      <c r="BH79" s="346"/>
      <c r="BI79" s="346"/>
      <c r="BJ79" s="346"/>
      <c r="BK79" s="346"/>
      <c r="BL79" s="346"/>
      <c r="BM79" s="346"/>
      <c r="BN79" s="346"/>
      <c r="BO79" s="346"/>
      <c r="BP79" s="346"/>
      <c r="BQ79" s="346"/>
      <c r="BR79" s="346"/>
      <c r="BS79" s="346"/>
      <c r="BT79" s="346"/>
      <c r="BU79" s="346"/>
      <c r="BV79" s="346"/>
      <c r="BW79" s="346"/>
      <c r="BX79" s="346"/>
      <c r="BY79" s="346"/>
      <c r="BZ79" s="346"/>
      <c r="CA79" s="346"/>
      <c r="CB79" s="346"/>
      <c r="CC79" s="346"/>
    </row>
    <row r="80" spans="1:81" s="310" customFormat="1">
      <c r="A80" s="299"/>
      <c r="B80" s="300" t="s">
        <v>197</v>
      </c>
      <c r="C80" s="300"/>
      <c r="D80" s="301"/>
      <c r="E80" s="302"/>
      <c r="F80" s="303"/>
      <c r="G80" s="304"/>
      <c r="H80" s="300"/>
      <c r="I80" s="305"/>
      <c r="J80" s="302"/>
      <c r="K80" s="306"/>
      <c r="L80" s="307"/>
      <c r="M80" s="308"/>
      <c r="N80" s="301"/>
      <c r="O80" s="309"/>
      <c r="P80" s="326"/>
      <c r="Q80" s="326"/>
      <c r="R80" s="326"/>
      <c r="S80" s="326"/>
      <c r="T80" s="326"/>
      <c r="U80" s="326"/>
      <c r="V80" s="326"/>
      <c r="W80" s="326"/>
      <c r="X80" s="326"/>
      <c r="Y80" s="326"/>
      <c r="Z80" s="326"/>
      <c r="AA80" s="326"/>
      <c r="AB80" s="326"/>
      <c r="AC80" s="326"/>
      <c r="AD80" s="326"/>
      <c r="AE80" s="326"/>
      <c r="AF80" s="326"/>
      <c r="AG80" s="326"/>
      <c r="AH80" s="326"/>
      <c r="AI80" s="326"/>
      <c r="AJ80" s="326"/>
      <c r="AK80" s="326"/>
      <c r="AL80" s="326"/>
      <c r="AM80" s="326"/>
      <c r="AN80" s="326"/>
      <c r="AO80" s="326"/>
      <c r="AP80" s="346"/>
      <c r="AQ80" s="346"/>
      <c r="AR80" s="346"/>
      <c r="AS80" s="346"/>
      <c r="AT80" s="346"/>
      <c r="AU80" s="346"/>
      <c r="AV80" s="346"/>
      <c r="AW80" s="346"/>
      <c r="AX80" s="346"/>
      <c r="AY80" s="346"/>
      <c r="AZ80" s="346"/>
      <c r="BA80" s="346"/>
      <c r="BB80" s="346"/>
      <c r="BC80" s="346"/>
      <c r="BD80" s="346"/>
      <c r="BE80" s="346"/>
      <c r="BF80" s="346"/>
      <c r="BG80" s="346"/>
      <c r="BH80" s="346"/>
      <c r="BI80" s="346"/>
      <c r="BJ80" s="346"/>
      <c r="BK80" s="346"/>
      <c r="BL80" s="346"/>
      <c r="BM80" s="346"/>
      <c r="BN80" s="346"/>
      <c r="BO80" s="346"/>
      <c r="BP80" s="346"/>
      <c r="BQ80" s="346"/>
      <c r="BR80" s="346"/>
      <c r="BS80" s="346"/>
      <c r="BT80" s="346"/>
      <c r="BU80" s="346"/>
      <c r="BV80" s="346"/>
      <c r="BW80" s="346"/>
      <c r="BX80" s="346"/>
      <c r="BY80" s="346"/>
      <c r="BZ80" s="346"/>
      <c r="CA80" s="346"/>
      <c r="CB80" s="346"/>
      <c r="CC80" s="346"/>
    </row>
    <row r="81" spans="1:81" s="315" customFormat="1">
      <c r="A81" s="311"/>
      <c r="B81" s="312"/>
      <c r="C81" s="312"/>
      <c r="D81" s="312"/>
      <c r="E81" s="314"/>
      <c r="G81" s="316"/>
      <c r="H81" s="312"/>
      <c r="I81" s="317"/>
      <c r="J81" s="314"/>
      <c r="K81" s="318"/>
      <c r="L81" s="319"/>
      <c r="M81" s="320"/>
      <c r="N81" s="313"/>
      <c r="O81" s="312"/>
      <c r="P81" s="326"/>
      <c r="Q81" s="326"/>
      <c r="R81" s="326"/>
      <c r="S81" s="326"/>
      <c r="T81" s="326"/>
      <c r="U81" s="326"/>
      <c r="V81" s="326"/>
      <c r="W81" s="326"/>
      <c r="X81" s="326"/>
      <c r="Y81" s="326"/>
      <c r="Z81" s="326"/>
      <c r="AA81" s="326"/>
      <c r="AB81" s="326"/>
      <c r="AC81" s="326"/>
      <c r="AD81" s="326"/>
      <c r="AE81" s="326"/>
      <c r="AF81" s="326"/>
      <c r="AG81" s="326"/>
      <c r="AH81" s="326"/>
      <c r="AI81" s="326"/>
      <c r="AJ81" s="326"/>
      <c r="AK81" s="326"/>
      <c r="AL81" s="326"/>
      <c r="AM81" s="326"/>
      <c r="AN81" s="326"/>
      <c r="AO81" s="326"/>
      <c r="AP81" s="347"/>
      <c r="AQ81" s="347"/>
      <c r="AR81" s="347"/>
      <c r="AS81" s="347"/>
      <c r="AT81" s="347"/>
      <c r="AU81" s="347"/>
      <c r="AV81" s="347"/>
      <c r="AW81" s="347"/>
      <c r="AX81" s="347"/>
      <c r="AY81" s="347"/>
      <c r="AZ81" s="347"/>
      <c r="BA81" s="347"/>
      <c r="BB81" s="347"/>
      <c r="BC81" s="347"/>
      <c r="BD81" s="347"/>
      <c r="BE81" s="347"/>
      <c r="BF81" s="347"/>
      <c r="BG81" s="347"/>
      <c r="BH81" s="347"/>
      <c r="BI81" s="347"/>
      <c r="BJ81" s="347"/>
      <c r="BK81" s="347"/>
      <c r="BL81" s="347"/>
      <c r="BM81" s="347"/>
      <c r="BN81" s="347"/>
      <c r="BO81" s="347"/>
      <c r="BP81" s="347"/>
      <c r="BQ81" s="347"/>
      <c r="BR81" s="347"/>
      <c r="BS81" s="347"/>
      <c r="BT81" s="347"/>
      <c r="BU81" s="347"/>
      <c r="BV81" s="347"/>
      <c r="BW81" s="347"/>
      <c r="BX81" s="347"/>
      <c r="BY81" s="347"/>
      <c r="BZ81" s="347"/>
      <c r="CA81" s="347"/>
      <c r="CB81" s="347"/>
      <c r="CC81" s="347"/>
    </row>
    <row r="82" spans="1:81" s="310" customFormat="1">
      <c r="A82" s="299"/>
      <c r="B82" s="300"/>
      <c r="C82" s="300"/>
      <c r="D82" s="301"/>
      <c r="E82" s="302"/>
      <c r="F82" s="303"/>
      <c r="G82" s="304"/>
      <c r="H82" s="300"/>
      <c r="I82" s="305"/>
      <c r="J82" s="302"/>
      <c r="K82" s="306"/>
      <c r="L82" s="307"/>
      <c r="M82" s="308"/>
      <c r="N82" s="301"/>
      <c r="O82" s="309"/>
      <c r="P82" s="326"/>
      <c r="Q82" s="326"/>
      <c r="R82" s="326"/>
      <c r="S82" s="326"/>
      <c r="T82" s="326"/>
      <c r="U82" s="326"/>
      <c r="V82" s="326"/>
      <c r="W82" s="326"/>
      <c r="X82" s="326"/>
      <c r="Y82" s="326"/>
      <c r="Z82" s="326"/>
      <c r="AA82" s="326"/>
      <c r="AB82" s="326"/>
      <c r="AC82" s="326"/>
      <c r="AD82" s="326"/>
      <c r="AE82" s="326"/>
      <c r="AF82" s="326"/>
      <c r="AG82" s="326"/>
      <c r="AH82" s="326"/>
      <c r="AI82" s="326"/>
      <c r="AJ82" s="326"/>
      <c r="AK82" s="326"/>
      <c r="AL82" s="326"/>
      <c r="AM82" s="326"/>
      <c r="AN82" s="326"/>
      <c r="AO82" s="326"/>
      <c r="AP82" s="346"/>
      <c r="AQ82" s="346"/>
      <c r="AR82" s="346"/>
      <c r="AS82" s="346"/>
      <c r="AT82" s="346"/>
      <c r="AU82" s="346"/>
      <c r="AV82" s="346"/>
      <c r="AW82" s="346"/>
      <c r="AX82" s="346"/>
      <c r="AY82" s="346"/>
      <c r="AZ82" s="346"/>
      <c r="BA82" s="346"/>
      <c r="BB82" s="346"/>
      <c r="BC82" s="346"/>
      <c r="BD82" s="346"/>
      <c r="BE82" s="346"/>
      <c r="BF82" s="346"/>
      <c r="BG82" s="346"/>
      <c r="BH82" s="346"/>
      <c r="BI82" s="346"/>
      <c r="BJ82" s="346"/>
      <c r="BK82" s="346"/>
      <c r="BL82" s="346"/>
      <c r="BM82" s="346"/>
      <c r="BN82" s="346"/>
      <c r="BO82" s="346"/>
      <c r="BP82" s="346"/>
      <c r="BQ82" s="346"/>
      <c r="BR82" s="346"/>
      <c r="BS82" s="346"/>
      <c r="BT82" s="346"/>
      <c r="BU82" s="346"/>
      <c r="BV82" s="346"/>
      <c r="BW82" s="346"/>
      <c r="BX82" s="346"/>
      <c r="BY82" s="346"/>
      <c r="BZ82" s="346"/>
      <c r="CA82" s="346"/>
      <c r="CB82" s="346"/>
      <c r="CC82" s="346"/>
    </row>
    <row r="83" spans="1:81" s="310" customFormat="1">
      <c r="A83" s="299"/>
      <c r="B83" s="300"/>
      <c r="C83" s="300"/>
      <c r="D83" s="301"/>
      <c r="E83" s="302"/>
      <c r="F83" s="303"/>
      <c r="G83" s="304"/>
      <c r="H83" s="300"/>
      <c r="I83" s="305"/>
      <c r="J83" s="302"/>
      <c r="K83" s="306"/>
      <c r="L83" s="307"/>
      <c r="M83" s="308"/>
      <c r="N83" s="301"/>
      <c r="O83" s="309"/>
      <c r="P83" s="326"/>
      <c r="Q83" s="326"/>
      <c r="R83" s="326"/>
      <c r="S83" s="326"/>
      <c r="T83" s="326"/>
      <c r="U83" s="326"/>
      <c r="V83" s="326"/>
      <c r="W83" s="326"/>
      <c r="X83" s="326"/>
      <c r="Y83" s="326"/>
      <c r="Z83" s="326"/>
      <c r="AA83" s="326"/>
      <c r="AB83" s="326"/>
      <c r="AC83" s="326"/>
      <c r="AD83" s="326"/>
      <c r="AE83" s="326"/>
      <c r="AF83" s="326"/>
      <c r="AG83" s="326"/>
      <c r="AH83" s="326"/>
      <c r="AI83" s="326"/>
      <c r="AJ83" s="326"/>
      <c r="AK83" s="326"/>
      <c r="AL83" s="326"/>
      <c r="AM83" s="326"/>
      <c r="AN83" s="326"/>
      <c r="AO83" s="326"/>
      <c r="AP83" s="346"/>
      <c r="AQ83" s="346"/>
      <c r="AR83" s="346"/>
      <c r="AS83" s="346"/>
      <c r="AT83" s="346"/>
      <c r="AU83" s="346"/>
      <c r="AV83" s="346"/>
      <c r="AW83" s="346"/>
      <c r="AX83" s="346"/>
      <c r="AY83" s="346"/>
      <c r="AZ83" s="346"/>
      <c r="BA83" s="346"/>
      <c r="BB83" s="346"/>
      <c r="BC83" s="346"/>
      <c r="BD83" s="346"/>
      <c r="BE83" s="346"/>
      <c r="BF83" s="346"/>
      <c r="BG83" s="346"/>
      <c r="BH83" s="346"/>
      <c r="BI83" s="346"/>
      <c r="BJ83" s="346"/>
      <c r="BK83" s="346"/>
      <c r="BL83" s="346"/>
      <c r="BM83" s="346"/>
      <c r="BN83" s="346"/>
      <c r="BO83" s="346"/>
      <c r="BP83" s="346"/>
      <c r="BQ83" s="346"/>
      <c r="BR83" s="346"/>
      <c r="BS83" s="346"/>
      <c r="BT83" s="346"/>
      <c r="BU83" s="346"/>
      <c r="BV83" s="346"/>
      <c r="BW83" s="346"/>
      <c r="BX83" s="346"/>
      <c r="BY83" s="346"/>
      <c r="BZ83" s="346"/>
      <c r="CA83" s="346"/>
      <c r="CB83" s="346"/>
      <c r="CC83" s="346"/>
    </row>
    <row r="84" spans="1:81" s="315" customFormat="1">
      <c r="A84" s="311"/>
      <c r="B84" s="312"/>
      <c r="C84" s="312"/>
      <c r="D84" s="312"/>
      <c r="E84" s="314"/>
      <c r="G84" s="316"/>
      <c r="H84" s="312"/>
      <c r="I84" s="317"/>
      <c r="J84" s="314"/>
      <c r="K84" s="318"/>
      <c r="L84" s="319"/>
      <c r="M84" s="320"/>
      <c r="N84" s="313"/>
      <c r="O84" s="312"/>
      <c r="P84" s="326"/>
      <c r="Q84" s="326"/>
      <c r="R84" s="326"/>
      <c r="S84" s="326"/>
      <c r="T84" s="326"/>
      <c r="U84" s="326"/>
      <c r="V84" s="326"/>
      <c r="W84" s="326"/>
      <c r="X84" s="326"/>
      <c r="Y84" s="326"/>
      <c r="Z84" s="326"/>
      <c r="AA84" s="326"/>
      <c r="AB84" s="326"/>
      <c r="AC84" s="326"/>
      <c r="AD84" s="326"/>
      <c r="AE84" s="326"/>
      <c r="AF84" s="326"/>
      <c r="AG84" s="326"/>
      <c r="AH84" s="326"/>
      <c r="AI84" s="326"/>
      <c r="AJ84" s="326"/>
      <c r="AK84" s="326"/>
      <c r="AL84" s="326"/>
      <c r="AM84" s="326"/>
      <c r="AN84" s="326"/>
      <c r="AO84" s="326"/>
      <c r="AP84" s="347"/>
      <c r="AQ84" s="347"/>
      <c r="AR84" s="347"/>
      <c r="AS84" s="347"/>
      <c r="AT84" s="347"/>
      <c r="AU84" s="347"/>
      <c r="AV84" s="347"/>
      <c r="AW84" s="347"/>
      <c r="AX84" s="347"/>
      <c r="AY84" s="347"/>
      <c r="AZ84" s="347"/>
      <c r="BA84" s="347"/>
      <c r="BB84" s="347"/>
      <c r="BC84" s="347"/>
      <c r="BD84" s="347"/>
      <c r="BE84" s="347"/>
      <c r="BF84" s="347"/>
      <c r="BG84" s="347"/>
      <c r="BH84" s="347"/>
      <c r="BI84" s="347"/>
      <c r="BJ84" s="347"/>
      <c r="BK84" s="347"/>
      <c r="BL84" s="347"/>
      <c r="BM84" s="347"/>
      <c r="BN84" s="347"/>
      <c r="BO84" s="347"/>
      <c r="BP84" s="347"/>
      <c r="BQ84" s="347"/>
      <c r="BR84" s="347"/>
      <c r="BS84" s="347"/>
      <c r="BT84" s="347"/>
      <c r="BU84" s="347"/>
      <c r="BV84" s="347"/>
      <c r="BW84" s="347"/>
      <c r="BX84" s="347"/>
      <c r="BY84" s="347"/>
      <c r="BZ84" s="347"/>
      <c r="CA84" s="347"/>
      <c r="CB84" s="347"/>
      <c r="CC84" s="347"/>
    </row>
    <row r="85" spans="1:81" s="303" customFormat="1">
      <c r="A85" s="299"/>
      <c r="B85" s="300"/>
      <c r="C85" s="300"/>
      <c r="D85" s="301"/>
      <c r="E85" s="302"/>
      <c r="G85" s="322"/>
      <c r="H85" s="323"/>
      <c r="I85" s="324"/>
      <c r="J85" s="325"/>
      <c r="K85" s="306"/>
      <c r="L85" s="307"/>
      <c r="M85" s="308"/>
      <c r="N85" s="301"/>
      <c r="O85" s="309"/>
      <c r="P85" s="326"/>
      <c r="Q85" s="326"/>
      <c r="R85" s="326"/>
      <c r="S85" s="326"/>
      <c r="T85" s="326"/>
      <c r="U85" s="326"/>
      <c r="V85" s="326"/>
      <c r="W85" s="326"/>
      <c r="X85" s="326"/>
      <c r="Y85" s="326"/>
      <c r="Z85" s="326"/>
      <c r="AA85" s="326"/>
      <c r="AB85" s="326"/>
      <c r="AC85" s="326"/>
      <c r="AD85" s="326"/>
      <c r="AE85" s="326"/>
      <c r="AF85" s="326"/>
      <c r="AG85" s="326"/>
      <c r="AH85" s="326"/>
      <c r="AI85" s="326"/>
      <c r="AJ85" s="326"/>
      <c r="AK85" s="326"/>
      <c r="AL85" s="326"/>
      <c r="AM85" s="326"/>
      <c r="AN85" s="326"/>
      <c r="AO85" s="326"/>
      <c r="AP85" s="326"/>
      <c r="AQ85" s="326"/>
      <c r="AR85" s="326"/>
      <c r="AS85" s="326"/>
      <c r="AT85" s="326"/>
      <c r="AU85" s="326"/>
      <c r="AV85" s="326"/>
      <c r="AW85" s="326"/>
      <c r="AX85" s="326"/>
      <c r="AY85" s="326"/>
      <c r="AZ85" s="326"/>
      <c r="BA85" s="326"/>
      <c r="BB85" s="326"/>
      <c r="BC85" s="326"/>
      <c r="BD85" s="326"/>
      <c r="BE85" s="326"/>
      <c r="BF85" s="326"/>
      <c r="BG85" s="326"/>
      <c r="BH85" s="326"/>
      <c r="BI85" s="326"/>
      <c r="BJ85" s="326"/>
      <c r="BK85" s="326"/>
      <c r="BL85" s="326"/>
      <c r="BM85" s="326"/>
      <c r="BN85" s="326"/>
      <c r="BO85" s="326"/>
      <c r="BP85" s="326"/>
      <c r="BQ85" s="326"/>
      <c r="BR85" s="326"/>
      <c r="BS85" s="326"/>
      <c r="BT85" s="326"/>
      <c r="BU85" s="326"/>
      <c r="BV85" s="326"/>
      <c r="BW85" s="326"/>
      <c r="BX85" s="326"/>
      <c r="BY85" s="326"/>
      <c r="BZ85" s="326"/>
      <c r="CA85" s="326"/>
      <c r="CB85" s="326"/>
      <c r="CC85" s="326"/>
    </row>
    <row r="86" spans="1:81" s="303" customFormat="1">
      <c r="A86" s="299"/>
      <c r="B86" s="300" t="s">
        <v>197</v>
      </c>
      <c r="C86" s="300"/>
      <c r="D86" s="300"/>
      <c r="E86" s="325"/>
      <c r="F86" s="326"/>
      <c r="G86" s="322"/>
      <c r="H86" s="300"/>
      <c r="I86" s="305"/>
      <c r="J86" s="302"/>
      <c r="K86" s="306"/>
      <c r="L86" s="307"/>
      <c r="M86" s="308"/>
      <c r="N86" s="301"/>
      <c r="O86" s="309"/>
      <c r="P86" s="326"/>
      <c r="Q86" s="326"/>
      <c r="R86" s="326"/>
      <c r="S86" s="326"/>
      <c r="T86" s="326"/>
      <c r="U86" s="326"/>
      <c r="V86" s="326"/>
      <c r="W86" s="326"/>
      <c r="X86" s="326"/>
      <c r="Y86" s="326"/>
      <c r="Z86" s="326"/>
      <c r="AA86" s="326"/>
      <c r="AB86" s="326"/>
      <c r="AC86" s="326"/>
      <c r="AD86" s="326"/>
      <c r="AE86" s="326"/>
      <c r="AF86" s="326"/>
      <c r="AG86" s="326"/>
      <c r="AH86" s="326"/>
      <c r="AI86" s="326"/>
      <c r="AJ86" s="326"/>
      <c r="AK86" s="326"/>
      <c r="AL86" s="326"/>
      <c r="AM86" s="326"/>
      <c r="AN86" s="326"/>
      <c r="AO86" s="326"/>
      <c r="AP86" s="326"/>
      <c r="AQ86" s="326"/>
      <c r="AR86" s="326"/>
      <c r="AS86" s="326"/>
      <c r="AT86" s="326"/>
      <c r="AU86" s="326"/>
      <c r="AV86" s="326"/>
      <c r="AW86" s="326"/>
      <c r="AX86" s="326"/>
      <c r="AY86" s="326"/>
      <c r="AZ86" s="326"/>
      <c r="BA86" s="326"/>
      <c r="BB86" s="326"/>
      <c r="BC86" s="326"/>
      <c r="BD86" s="326"/>
      <c r="BE86" s="326"/>
      <c r="BF86" s="326"/>
      <c r="BG86" s="326"/>
      <c r="BH86" s="326"/>
      <c r="BI86" s="326"/>
      <c r="BJ86" s="326"/>
      <c r="BK86" s="326"/>
      <c r="BL86" s="326"/>
      <c r="BM86" s="326"/>
      <c r="BN86" s="326"/>
      <c r="BO86" s="326"/>
      <c r="BP86" s="326"/>
      <c r="BQ86" s="326"/>
      <c r="BR86" s="326"/>
      <c r="BS86" s="326"/>
      <c r="BT86" s="326"/>
      <c r="BU86" s="326"/>
      <c r="BV86" s="326"/>
      <c r="BW86" s="326"/>
      <c r="BX86" s="326"/>
      <c r="BY86" s="326"/>
      <c r="BZ86" s="326"/>
      <c r="CA86" s="326"/>
      <c r="CB86" s="326"/>
      <c r="CC86" s="326"/>
    </row>
    <row r="87" spans="1:81" s="303" customFormat="1" ht="13" thickBot="1">
      <c r="A87" s="327"/>
      <c r="B87" s="328"/>
      <c r="C87" s="328"/>
      <c r="D87" s="328"/>
      <c r="E87" s="329"/>
      <c r="F87" s="330"/>
      <c r="G87" s="331"/>
      <c r="H87" s="328"/>
      <c r="I87" s="329"/>
      <c r="J87" s="329"/>
      <c r="K87" s="332"/>
      <c r="L87" s="333"/>
      <c r="M87" s="334"/>
      <c r="N87" s="335"/>
      <c r="O87" s="328"/>
      <c r="P87" s="326"/>
      <c r="Q87" s="326"/>
      <c r="R87" s="326"/>
      <c r="S87" s="326"/>
      <c r="T87" s="326"/>
      <c r="U87" s="326"/>
      <c r="V87" s="326"/>
      <c r="W87" s="326"/>
      <c r="X87" s="326"/>
      <c r="Y87" s="326"/>
      <c r="Z87" s="326"/>
      <c r="AA87" s="326"/>
      <c r="AB87" s="326"/>
      <c r="AC87" s="326"/>
      <c r="AD87" s="326"/>
      <c r="AE87" s="326"/>
      <c r="AF87" s="326"/>
      <c r="AG87" s="326"/>
      <c r="AH87" s="326"/>
      <c r="AI87" s="326"/>
      <c r="AJ87" s="326"/>
      <c r="AK87" s="326"/>
      <c r="AL87" s="326"/>
      <c r="AM87" s="326"/>
      <c r="AN87" s="326"/>
      <c r="AO87" s="326"/>
      <c r="AP87" s="326"/>
      <c r="AQ87" s="326"/>
      <c r="AR87" s="326"/>
      <c r="AS87" s="326"/>
      <c r="AT87" s="326"/>
      <c r="AU87" s="326"/>
      <c r="AV87" s="326"/>
      <c r="AW87" s="326"/>
      <c r="AX87" s="326"/>
      <c r="AY87" s="326"/>
      <c r="AZ87" s="326"/>
      <c r="BA87" s="326"/>
      <c r="BB87" s="326"/>
      <c r="BC87" s="326"/>
      <c r="BD87" s="326"/>
      <c r="BE87" s="326"/>
      <c r="BF87" s="326"/>
      <c r="BG87" s="326"/>
      <c r="BH87" s="326"/>
      <c r="BI87" s="326"/>
      <c r="BJ87" s="326"/>
      <c r="BK87" s="326"/>
      <c r="BL87" s="326"/>
      <c r="BM87" s="326"/>
      <c r="BN87" s="326"/>
      <c r="BO87" s="326"/>
      <c r="BP87" s="326"/>
      <c r="BQ87" s="326"/>
      <c r="BR87" s="326"/>
      <c r="BS87" s="326"/>
      <c r="BT87" s="326"/>
      <c r="BU87" s="326"/>
      <c r="BV87" s="326"/>
      <c r="BW87" s="326"/>
      <c r="BX87" s="326"/>
      <c r="BY87" s="326"/>
      <c r="BZ87" s="326"/>
      <c r="CA87" s="326"/>
      <c r="CB87" s="326"/>
      <c r="CC87" s="326"/>
    </row>
    <row r="88" spans="1:81" s="303" customFormat="1" ht="0.75" customHeight="1" thickBot="1">
      <c r="A88" s="336"/>
      <c r="K88" s="1283"/>
      <c r="L88" s="333"/>
      <c r="M88" s="1284"/>
      <c r="N88" s="1285"/>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26"/>
      <c r="BA88" s="326"/>
      <c r="BB88" s="326"/>
      <c r="BC88" s="326"/>
      <c r="BD88" s="326"/>
      <c r="BE88" s="326"/>
      <c r="BF88" s="326"/>
      <c r="BG88" s="326"/>
      <c r="BH88" s="326"/>
      <c r="BI88" s="326"/>
      <c r="BJ88" s="326"/>
      <c r="BK88" s="326"/>
      <c r="BL88" s="326"/>
      <c r="BM88" s="326"/>
      <c r="BN88" s="326"/>
      <c r="BO88" s="326"/>
      <c r="BP88" s="326"/>
      <c r="BQ88" s="326"/>
      <c r="BR88" s="326"/>
      <c r="BS88" s="326"/>
      <c r="BT88" s="326"/>
      <c r="BU88" s="326"/>
      <c r="BV88" s="326"/>
      <c r="BW88" s="326"/>
      <c r="BX88" s="326"/>
      <c r="BY88" s="326"/>
      <c r="BZ88" s="326"/>
      <c r="CA88" s="326"/>
      <c r="CB88" s="326"/>
      <c r="CC88" s="326"/>
    </row>
    <row r="89" spans="1:81" s="303" customFormat="1" ht="13.5" thickBot="1">
      <c r="A89" s="843"/>
      <c r="B89" s="843"/>
      <c r="C89" s="843"/>
      <c r="D89" s="843"/>
      <c r="E89" s="843"/>
      <c r="F89" s="843"/>
      <c r="G89" s="843" t="s">
        <v>197</v>
      </c>
      <c r="H89" s="1286"/>
      <c r="I89" s="1286"/>
      <c r="J89" s="1286"/>
      <c r="K89" s="1287">
        <f>SUM(K52:K86)</f>
        <v>0</v>
      </c>
      <c r="L89" s="1288">
        <f>SUM(L52:L86)</f>
        <v>0</v>
      </c>
      <c r="M89" s="1289">
        <f>SUM(M52:M86)</f>
        <v>0</v>
      </c>
      <c r="N89" s="1290"/>
      <c r="O89" s="843"/>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26"/>
      <c r="BA89" s="326"/>
      <c r="BB89" s="326"/>
      <c r="BC89" s="326"/>
      <c r="BD89" s="326"/>
      <c r="BE89" s="326"/>
      <c r="BF89" s="326"/>
      <c r="BG89" s="326"/>
      <c r="BH89" s="326"/>
      <c r="BI89" s="326"/>
      <c r="BJ89" s="326"/>
      <c r="BK89" s="326"/>
      <c r="BL89" s="326"/>
      <c r="BM89" s="326"/>
      <c r="BN89" s="326"/>
      <c r="BO89" s="326"/>
      <c r="BP89" s="326"/>
      <c r="BQ89" s="326"/>
      <c r="BR89" s="326"/>
      <c r="BS89" s="326"/>
      <c r="BT89" s="326"/>
      <c r="BU89" s="326"/>
      <c r="BV89" s="326"/>
      <c r="BW89" s="326"/>
      <c r="BX89" s="326"/>
      <c r="BY89" s="326"/>
      <c r="BZ89" s="326"/>
      <c r="CA89" s="326"/>
      <c r="CB89" s="326"/>
      <c r="CC89" s="326"/>
    </row>
    <row r="90" spans="1:81" s="303" customFormat="1" ht="13">
      <c r="A90" s="1202"/>
      <c r="B90" s="843"/>
      <c r="C90" s="843"/>
      <c r="D90" s="843"/>
      <c r="E90" s="843"/>
      <c r="F90" s="843"/>
      <c r="G90" s="843"/>
      <c r="H90" s="843"/>
      <c r="I90" s="843"/>
      <c r="J90" s="843"/>
      <c r="K90" s="1204" t="s">
        <v>165</v>
      </c>
      <c r="L90" s="1204" t="s">
        <v>48</v>
      </c>
      <c r="M90" s="1204" t="s">
        <v>259</v>
      </c>
      <c r="N90" s="843"/>
      <c r="O90" s="843"/>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326"/>
      <c r="BA90" s="326"/>
      <c r="BB90" s="326"/>
      <c r="BC90" s="326"/>
      <c r="BD90" s="326"/>
      <c r="BE90" s="326"/>
      <c r="BF90" s="326"/>
      <c r="BG90" s="326"/>
      <c r="BH90" s="326"/>
      <c r="BI90" s="326"/>
      <c r="BJ90" s="326"/>
      <c r="BK90" s="326"/>
      <c r="BL90" s="326"/>
      <c r="BM90" s="326"/>
      <c r="BN90" s="326"/>
      <c r="BO90" s="326"/>
      <c r="BP90" s="326"/>
      <c r="BQ90" s="326"/>
      <c r="BR90" s="326"/>
      <c r="BS90" s="326"/>
      <c r="BT90" s="326"/>
      <c r="BU90" s="326"/>
      <c r="BV90" s="326"/>
      <c r="BW90" s="326"/>
      <c r="BX90" s="326"/>
      <c r="BY90" s="326"/>
      <c r="BZ90" s="326"/>
      <c r="CA90" s="326"/>
      <c r="CB90" s="326"/>
      <c r="CC90" s="326"/>
    </row>
    <row r="91" spans="1:81" s="303" customFormat="1" ht="13">
      <c r="A91" s="1202"/>
      <c r="B91" s="843"/>
      <c r="C91" s="843"/>
      <c r="D91" s="843"/>
      <c r="E91" s="843"/>
      <c r="F91" s="843"/>
      <c r="G91" s="843"/>
      <c r="H91" s="843"/>
      <c r="I91" s="843"/>
      <c r="J91" s="843"/>
      <c r="K91" s="1203"/>
      <c r="L91" s="1203"/>
      <c r="M91" s="1204" t="s">
        <v>48</v>
      </c>
      <c r="N91" s="843"/>
      <c r="O91" s="843"/>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26"/>
      <c r="BA91" s="326"/>
      <c r="BB91" s="326"/>
      <c r="BC91" s="326"/>
      <c r="BD91" s="326"/>
      <c r="BE91" s="326"/>
      <c r="BF91" s="326"/>
      <c r="BG91" s="326"/>
      <c r="BH91" s="326"/>
      <c r="BI91" s="326"/>
      <c r="BJ91" s="326"/>
      <c r="BK91" s="326"/>
      <c r="BL91" s="326"/>
      <c r="BM91" s="326"/>
      <c r="BN91" s="326"/>
      <c r="BO91" s="326"/>
      <c r="BP91" s="326"/>
      <c r="BQ91" s="326"/>
      <c r="BR91" s="326"/>
      <c r="BS91" s="326"/>
      <c r="BT91" s="326"/>
      <c r="BU91" s="326"/>
      <c r="BV91" s="326"/>
      <c r="BW91" s="326"/>
      <c r="BX91" s="326"/>
      <c r="BY91" s="326"/>
      <c r="BZ91" s="326"/>
      <c r="CA91" s="326"/>
      <c r="CB91" s="326"/>
      <c r="CC91" s="326"/>
    </row>
  </sheetData>
  <sheetProtection password="CF2B" sheet="1" objects="1" scenarios="1" formatColumns="0" formatRows="0" insertColumns="0" insertRows="0" selectLockedCells="1"/>
  <mergeCells count="3">
    <mergeCell ref="O14:O15"/>
    <mergeCell ref="O50:O51"/>
    <mergeCell ref="A46:B46"/>
  </mergeCells>
  <phoneticPr fontId="41" type="noConversion"/>
  <pageMargins left="0.39370078740157483" right="0.19685039370078741" top="0.43307086614173229" bottom="0.23622047244094491" header="0.15748031496062992" footer="0.35433070866141736"/>
  <pageSetup paperSize="9" scale="83" fitToHeight="2" orientation="landscape" r:id="rId1"/>
  <headerFooter alignWithMargins="0">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22</vt:i4>
      </vt:variant>
    </vt:vector>
  </HeadingPairs>
  <TitlesOfParts>
    <vt:vector size="40" baseType="lpstr">
      <vt:lpstr>(a) Covering Page</vt:lpstr>
      <vt:lpstr>(b) (i) QAPE</vt:lpstr>
      <vt:lpstr>(b) (ii)Subset of the GL</vt:lpstr>
      <vt:lpstr>(c) Season of a Series</vt:lpstr>
      <vt:lpstr>(d) Foreign Currency Calculator</vt:lpstr>
      <vt:lpstr>(e) Interested Parties</vt:lpstr>
      <vt:lpstr>(f) Development</vt:lpstr>
      <vt:lpstr>(g) Foreign Resident $</vt:lpstr>
      <vt:lpstr>(h) OS Flights</vt:lpstr>
      <vt:lpstr>(i) OS Travel</vt:lpstr>
      <vt:lpstr>(j) $ on non-Resident</vt:lpstr>
      <vt:lpstr>(k) $ on Aust. resident</vt:lpstr>
      <vt:lpstr>Office use only</vt:lpstr>
      <vt:lpstr>Sheet2</vt:lpstr>
      <vt:lpstr>Sheet1</vt:lpstr>
      <vt:lpstr>Sheet3</vt:lpstr>
      <vt:lpstr>Sheet4</vt:lpstr>
      <vt:lpstr>Sheet5</vt:lpstr>
      <vt:lpstr>'(f) Development'!Draop</vt:lpstr>
      <vt:lpstr>'(f) Development'!Drop</vt:lpstr>
      <vt:lpstr>Formats</vt:lpstr>
      <vt:lpstr>'(b) (i) QAPE'!Print_Area</vt:lpstr>
      <vt:lpstr>'(d) Foreign Currency Calculator'!Print_Area</vt:lpstr>
      <vt:lpstr>'(e) Interested Parties'!Print_Area</vt:lpstr>
      <vt:lpstr>'(f) Development'!Print_Area</vt:lpstr>
      <vt:lpstr>'(g) Foreign Resident $'!Print_Area</vt:lpstr>
      <vt:lpstr>'(h) OS Flights'!Print_Area</vt:lpstr>
      <vt:lpstr>'(i) OS Travel'!Print_Area</vt:lpstr>
      <vt:lpstr>'(j) $ on non-Resident'!Print_Area</vt:lpstr>
      <vt:lpstr>'(k) $ on Aust. resident'!Print_Area</vt:lpstr>
      <vt:lpstr>'Office use only'!Print_Area</vt:lpstr>
      <vt:lpstr>'(e) Interested Parties'!Print_Titles</vt:lpstr>
      <vt:lpstr>'(f) Development'!Print_Titles</vt:lpstr>
      <vt:lpstr>'(g) Foreign Resident $'!Print_Titles</vt:lpstr>
      <vt:lpstr>'(h) OS Flights'!Print_Titles</vt:lpstr>
      <vt:lpstr>'(j) $ on non-Resident'!Print_Titles</vt:lpstr>
      <vt:lpstr>'(k) $ on Aust. resident'!Print_Titles</vt:lpstr>
      <vt:lpstr>Seasons</vt:lpstr>
      <vt:lpstr>Thresholds</vt:lpstr>
      <vt:lpstr>YN</vt:lpstr>
    </vt:vector>
  </TitlesOfParts>
  <Company>moneypenny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Goldfinger</dc:creator>
  <cp:lastModifiedBy>Lidiya Josifova</cp:lastModifiedBy>
  <cp:lastPrinted>2016-06-28T06:58:56Z</cp:lastPrinted>
  <dcterms:created xsi:type="dcterms:W3CDTF">2008-06-10T02:21:54Z</dcterms:created>
  <dcterms:modified xsi:type="dcterms:W3CDTF">2022-03-25T05:46:55Z</dcterms:modified>
</cp:coreProperties>
</file>