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1. SCRIPTED\Finance Plan Update June 2024\"/>
    </mc:Choice>
  </mc:AlternateContent>
  <xr:revisionPtr revIDLastSave="0" documentId="13_ncr:1_{629F02B4-2F3F-41C6-8804-505545CCEE18}" xr6:coauthVersionLast="47" xr6:coauthVersionMax="47" xr10:uidLastSave="{00000000-0000-0000-0000-000000000000}"/>
  <workbookProtection workbookAlgorithmName="SHA-512" workbookHashValue="n6pAvWlpw5VWJV1asrCtGXNR+nShbuVam9umUwgs7UTRjQ2IMt2CEd5rxiSF+UnrfsGhHGjbxu4jmWLURtUxyQ==" workbookSaltValue="0KvLVY7v6rozFNT1fUybsg==" workbookSpinCount="100000" lockStructure="1"/>
  <bookViews>
    <workbookView xWindow="-120" yWindow="-120" windowWidth="29040" windowHeight="15840" xr2:uid="{00000000-000D-0000-FFFF-FFFF00000000}"/>
  </bookViews>
  <sheets>
    <sheet name="Feature Finance Plan" sheetId="12" r:id="rId1"/>
    <sheet name="PIA Figures" sheetId="16" state="hidden" r:id="rId2"/>
    <sheet name="PGA Figures" sheetId="17" state="hidden" r:id="rId3"/>
    <sheet name="Example - SA Grant" sheetId="11" r:id="rId4"/>
    <sheet name="Example - SA Equity" sheetId="14" r:id="rId5"/>
    <sheet name="Definitions" sheetId="15" r:id="rId6"/>
    <sheet name="Do not delete this sheet" sheetId="2" state="hidden" r:id="rId7"/>
  </sheets>
  <externalReferences>
    <externalReference r:id="rId8"/>
  </externalReferences>
  <definedNames>
    <definedName name="_Hlk188009504" localSheetId="5">Definitions!#REF!</definedName>
    <definedName name="_xlnm.Print_Area" localSheetId="4">'Example - SA Equity'!$B$2:$K$88</definedName>
    <definedName name="_xlnm.Print_Area" localSheetId="3">'Example - SA Grant'!$B$2:$K$88</definedName>
    <definedName name="_xlnm.Print_Area" localSheetId="0">'Feature Finance Plan'!$B$2:$K$88</definedName>
    <definedName name="State_agcy">'Do not delete this sheet'!$A$2:$A$9</definedName>
    <definedName name="STATE_AGENCIES">'Do not delete this sheet'!$A$1</definedName>
    <definedName name="STATE_AGENCY">'Do not delete this sheet'!$A$2:$A$9</definedName>
    <definedName name="State_agency__select">'Do not delete this sheet'!$A$2:$A$9</definedName>
    <definedName name="StateAgcy">'Do not delete this sheet'!$A$3:$A$9</definedName>
    <definedName name="StateAgencies" localSheetId="2">'[1]Do not delete this sheet'!$A$2:$A$12</definedName>
    <definedName name="StateAgencies" localSheetId="1">'[1]Do not delete this sheet'!$A$2:$A$12</definedName>
    <definedName name="StateAgencies">'Do not delete this sheet'!$A$2:$A$12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9" i="16" l="1"/>
  <c r="B78" i="16"/>
  <c r="B77" i="16"/>
  <c r="B76" i="16"/>
  <c r="B75" i="16"/>
  <c r="B74" i="16"/>
  <c r="B73" i="16"/>
  <c r="B72" i="16"/>
  <c r="B71" i="16"/>
  <c r="B70" i="16"/>
  <c r="B69" i="16"/>
  <c r="B68" i="16"/>
  <c r="B67" i="16"/>
  <c r="B66" i="16"/>
  <c r="B65" i="16"/>
  <c r="B64" i="16"/>
  <c r="B63" i="16"/>
  <c r="B62" i="16"/>
  <c r="B60" i="16"/>
  <c r="B59" i="16"/>
  <c r="B149" i="16" l="1"/>
  <c r="B150" i="16"/>
  <c r="B151" i="16"/>
  <c r="B152" i="16"/>
  <c r="B153" i="16"/>
  <c r="B154" i="16"/>
  <c r="B155" i="16"/>
  <c r="B156" i="16"/>
  <c r="B157" i="16"/>
  <c r="B158" i="16"/>
  <c r="B159" i="16"/>
  <c r="B160" i="16"/>
  <c r="B161" i="16"/>
  <c r="B162" i="16"/>
  <c r="B163" i="16"/>
  <c r="B164" i="16"/>
  <c r="B165" i="16"/>
  <c r="B148" i="16"/>
  <c r="B146" i="16"/>
  <c r="B145" i="16"/>
  <c r="B120" i="16"/>
  <c r="B121" i="16"/>
  <c r="B122" i="16"/>
  <c r="B123" i="16"/>
  <c r="B124" i="16"/>
  <c r="B125" i="16"/>
  <c r="B126" i="16"/>
  <c r="B127" i="16"/>
  <c r="B128" i="16"/>
  <c r="B129" i="16"/>
  <c r="B130" i="16"/>
  <c r="B131" i="16"/>
  <c r="B132" i="16"/>
  <c r="B133" i="16"/>
  <c r="B134" i="16"/>
  <c r="B135" i="16"/>
  <c r="B136" i="16"/>
  <c r="B119" i="16"/>
  <c r="B117" i="16"/>
  <c r="B116" i="16"/>
  <c r="B94" i="16"/>
  <c r="B95" i="16"/>
  <c r="B96" i="16"/>
  <c r="B97" i="16"/>
  <c r="B98" i="16"/>
  <c r="B99" i="16"/>
  <c r="B100" i="16"/>
  <c r="B101" i="16"/>
  <c r="B102" i="16"/>
  <c r="B103" i="16"/>
  <c r="B104" i="16"/>
  <c r="B105" i="16"/>
  <c r="B106" i="16"/>
  <c r="B107" i="16"/>
  <c r="B108" i="16"/>
  <c r="B109" i="16"/>
  <c r="B110" i="16"/>
  <c r="B93" i="16"/>
  <c r="B92" i="16"/>
  <c r="B91" i="16"/>
  <c r="C58" i="16"/>
  <c r="D27" i="16" l="1"/>
  <c r="D28" i="16"/>
  <c r="D29" i="16"/>
  <c r="D30" i="16"/>
  <c r="D31" i="16"/>
  <c r="D32" i="16"/>
  <c r="D33" i="16"/>
  <c r="D34" i="16"/>
  <c r="D35" i="16"/>
  <c r="D36" i="16"/>
  <c r="D37" i="16"/>
  <c r="D38" i="16"/>
  <c r="D39" i="16"/>
  <c r="D40" i="16"/>
  <c r="D41" i="16"/>
  <c r="D42" i="16"/>
  <c r="D43" i="16"/>
  <c r="D44" i="16"/>
  <c r="D45" i="16"/>
  <c r="D46" i="16"/>
  <c r="D26" i="16"/>
  <c r="B30" i="16"/>
  <c r="B31" i="16"/>
  <c r="B32" i="16"/>
  <c r="B33" i="16"/>
  <c r="B34" i="16"/>
  <c r="B35" i="16"/>
  <c r="B36" i="16"/>
  <c r="B37" i="16"/>
  <c r="B38" i="16"/>
  <c r="B39" i="16"/>
  <c r="B40" i="16"/>
  <c r="B41" i="16"/>
  <c r="B42" i="16"/>
  <c r="B43" i="16"/>
  <c r="B44" i="16"/>
  <c r="B45" i="16"/>
  <c r="B46" i="16"/>
  <c r="B29" i="16"/>
  <c r="C27" i="16"/>
  <c r="C28" i="16"/>
  <c r="C29" i="16"/>
  <c r="C30" i="16"/>
  <c r="C31" i="16"/>
  <c r="C32" i="16"/>
  <c r="C33" i="16"/>
  <c r="C34" i="16"/>
  <c r="C35" i="16"/>
  <c r="C36" i="16"/>
  <c r="C37" i="16"/>
  <c r="C38" i="16"/>
  <c r="C39" i="16"/>
  <c r="C40" i="16"/>
  <c r="C41" i="16"/>
  <c r="C42" i="16"/>
  <c r="C43" i="16"/>
  <c r="C44" i="16"/>
  <c r="C45" i="16"/>
  <c r="C46" i="16"/>
  <c r="C26" i="16"/>
  <c r="B27" i="16"/>
  <c r="B26" i="16"/>
  <c r="D18" i="16"/>
  <c r="E19" i="16"/>
  <c r="D56" i="17"/>
  <c r="D55" i="17"/>
  <c r="D54" i="17"/>
  <c r="B27" i="17"/>
  <c r="B28" i="17"/>
  <c r="B29" i="17"/>
  <c r="B30" i="17"/>
  <c r="B31" i="17"/>
  <c r="B32" i="17"/>
  <c r="B33" i="17"/>
  <c r="B34" i="17"/>
  <c r="B35" i="17"/>
  <c r="B36" i="17"/>
  <c r="B37" i="17"/>
  <c r="B38" i="17"/>
  <c r="B39" i="17"/>
  <c r="B40" i="17"/>
  <c r="B41" i="17"/>
  <c r="B42" i="17"/>
  <c r="B43" i="17"/>
  <c r="B26" i="17"/>
  <c r="B24" i="17"/>
  <c r="B23" i="17"/>
  <c r="C25" i="17"/>
  <c r="C26" i="17"/>
  <c r="C27" i="17"/>
  <c r="C28" i="17"/>
  <c r="C29" i="17"/>
  <c r="C30" i="17"/>
  <c r="C31" i="17"/>
  <c r="C32" i="17"/>
  <c r="C33" i="17"/>
  <c r="C34" i="17"/>
  <c r="C35" i="17"/>
  <c r="C36" i="17"/>
  <c r="C37" i="17"/>
  <c r="C38" i="17"/>
  <c r="C39" i="17"/>
  <c r="C40" i="17"/>
  <c r="C41" i="17"/>
  <c r="C42" i="17"/>
  <c r="C43" i="17"/>
  <c r="C24" i="17"/>
  <c r="C23" i="17"/>
  <c r="D24" i="17"/>
  <c r="D25" i="17"/>
  <c r="D26" i="17"/>
  <c r="D27" i="17"/>
  <c r="D28" i="17"/>
  <c r="D29" i="17"/>
  <c r="D30" i="17"/>
  <c r="D31" i="17"/>
  <c r="D32" i="17"/>
  <c r="D33" i="17"/>
  <c r="D34" i="17"/>
  <c r="D35" i="17"/>
  <c r="D36" i="17"/>
  <c r="D37" i="17"/>
  <c r="D38" i="17"/>
  <c r="D39" i="17"/>
  <c r="D40" i="17"/>
  <c r="D41" i="17"/>
  <c r="D42" i="17"/>
  <c r="D43" i="17"/>
  <c r="D23" i="17"/>
  <c r="D19" i="17"/>
  <c r="D10" i="16"/>
  <c r="D11" i="16"/>
  <c r="D12" i="16"/>
  <c r="D13" i="16"/>
  <c r="D14" i="16"/>
  <c r="D15" i="16"/>
  <c r="D9" i="16"/>
  <c r="C10" i="16"/>
  <c r="C11" i="16"/>
  <c r="C12" i="16"/>
  <c r="C13" i="16"/>
  <c r="C14" i="16"/>
  <c r="C15" i="16"/>
  <c r="C9" i="16"/>
  <c r="B10" i="16"/>
  <c r="B11" i="16"/>
  <c r="B12" i="16"/>
  <c r="B13" i="16"/>
  <c r="B14" i="16"/>
  <c r="B15" i="16"/>
  <c r="B9" i="16"/>
  <c r="D11" i="17"/>
  <c r="D12" i="17"/>
  <c r="D13" i="17"/>
  <c r="D14" i="17"/>
  <c r="D15" i="17"/>
  <c r="D16" i="17"/>
  <c r="D10" i="17"/>
  <c r="C11" i="17"/>
  <c r="C12" i="17"/>
  <c r="C13" i="17"/>
  <c r="C14" i="17"/>
  <c r="C15" i="17"/>
  <c r="C16" i="17"/>
  <c r="C10" i="17"/>
  <c r="B12" i="17"/>
  <c r="B13" i="17"/>
  <c r="B14" i="17"/>
  <c r="B15" i="17"/>
  <c r="B16" i="17"/>
  <c r="B11" i="17"/>
  <c r="B10" i="17"/>
  <c r="C57" i="17" a="1"/>
  <c r="C57" i="17" s="1"/>
  <c r="B25" i="17"/>
  <c r="D20" i="17"/>
  <c r="E20" i="17" s="1"/>
  <c r="C74" i="12"/>
  <c r="B28" i="16"/>
  <c r="D19" i="16"/>
  <c r="D20" i="16" s="1"/>
  <c r="D24" i="16"/>
  <c r="J31" i="11"/>
  <c r="K50" i="11"/>
  <c r="I51" i="11"/>
  <c r="F51" i="11"/>
  <c r="K51" i="14"/>
  <c r="J51" i="14"/>
  <c r="I51" i="14"/>
  <c r="F51" i="14"/>
  <c r="E76" i="12"/>
  <c r="K77" i="14"/>
  <c r="K80" i="14" s="1"/>
  <c r="K76" i="14"/>
  <c r="H74" i="14"/>
  <c r="K77" i="11"/>
  <c r="K79" i="11" s="1"/>
  <c r="K76" i="11"/>
  <c r="H74" i="11"/>
  <c r="D21" i="17" l="1"/>
  <c r="D47" i="16"/>
  <c r="D57" i="17" a="1"/>
  <c r="D57" i="17" s="1"/>
  <c r="D44" i="17"/>
  <c r="D16" i="16"/>
  <c r="D17" i="17"/>
  <c r="K80" i="11"/>
  <c r="K79" i="14"/>
  <c r="D48" i="16" l="1"/>
  <c r="D45" i="17"/>
  <c r="E77" i="14"/>
  <c r="E80" i="14" s="1"/>
  <c r="E76" i="14"/>
  <c r="C74" i="14"/>
  <c r="E61" i="14"/>
  <c r="E60" i="14"/>
  <c r="D60" i="14" s="1"/>
  <c r="F60" i="14" s="1"/>
  <c r="K58" i="14"/>
  <c r="E58" i="14"/>
  <c r="E59" i="14" s="1"/>
  <c r="E57" i="14"/>
  <c r="E48" i="14"/>
  <c r="E53" i="14" s="1"/>
  <c r="E55" i="14" s="1"/>
  <c r="F47" i="14"/>
  <c r="F46" i="14"/>
  <c r="F45" i="14"/>
  <c r="F44" i="14"/>
  <c r="F43" i="14"/>
  <c r="F42" i="14"/>
  <c r="F41" i="14"/>
  <c r="F40" i="14"/>
  <c r="F39" i="14"/>
  <c r="F38" i="14"/>
  <c r="F37" i="14"/>
  <c r="F36" i="14"/>
  <c r="F35" i="14"/>
  <c r="F34" i="14"/>
  <c r="F33" i="14"/>
  <c r="F32" i="14"/>
  <c r="F31" i="14"/>
  <c r="F30" i="14"/>
  <c r="F29" i="14"/>
  <c r="F28" i="14"/>
  <c r="F27" i="14"/>
  <c r="F26" i="14"/>
  <c r="E22" i="14"/>
  <c r="F21" i="14"/>
  <c r="F20" i="14"/>
  <c r="F19" i="14"/>
  <c r="F18" i="14"/>
  <c r="F17" i="14"/>
  <c r="F16" i="14"/>
  <c r="F15" i="14"/>
  <c r="F22" i="14" s="1" a="1"/>
  <c r="K77" i="12"/>
  <c r="K80" i="12" s="1"/>
  <c r="E77" i="12"/>
  <c r="E79" i="12" s="1"/>
  <c r="K76" i="12"/>
  <c r="H74" i="12"/>
  <c r="E61" i="12"/>
  <c r="E60" i="12"/>
  <c r="E58" i="12"/>
  <c r="E59" i="12" s="1"/>
  <c r="E57" i="12"/>
  <c r="E48" i="12"/>
  <c r="F47" i="12"/>
  <c r="F46" i="12"/>
  <c r="F45" i="12"/>
  <c r="F44" i="12"/>
  <c r="F43" i="12"/>
  <c r="F42" i="12"/>
  <c r="F41" i="12"/>
  <c r="F40" i="12"/>
  <c r="F39" i="12"/>
  <c r="F38" i="12"/>
  <c r="F37" i="12"/>
  <c r="F36" i="12"/>
  <c r="F35" i="12"/>
  <c r="F34" i="12"/>
  <c r="F33" i="12"/>
  <c r="F32" i="12"/>
  <c r="F31" i="12"/>
  <c r="F30" i="12"/>
  <c r="F29" i="12"/>
  <c r="F28" i="12"/>
  <c r="F27" i="12"/>
  <c r="F26" i="12"/>
  <c r="F48" i="12" s="1" a="1"/>
  <c r="F48" i="12" s="1"/>
  <c r="E22" i="12"/>
  <c r="F21" i="12"/>
  <c r="F20" i="12"/>
  <c r="F19" i="12"/>
  <c r="F18" i="12"/>
  <c r="F17" i="12"/>
  <c r="F16" i="12"/>
  <c r="F15" i="12"/>
  <c r="E11" i="16" l="1"/>
  <c r="E12" i="17"/>
  <c r="E12" i="16"/>
  <c r="E13" i="17"/>
  <c r="E33" i="17"/>
  <c r="E36" i="16"/>
  <c r="E46" i="16"/>
  <c r="E43" i="17"/>
  <c r="E24" i="17"/>
  <c r="E27" i="16"/>
  <c r="E26" i="17"/>
  <c r="E29" i="16"/>
  <c r="E37" i="16"/>
  <c r="E34" i="17"/>
  <c r="E30" i="16"/>
  <c r="E27" i="17"/>
  <c r="E15" i="16"/>
  <c r="E16" i="17"/>
  <c r="K58" i="12"/>
  <c r="E31" i="16"/>
  <c r="E28" i="17"/>
  <c r="J46" i="12"/>
  <c r="C164" i="16" s="1"/>
  <c r="C107" i="16"/>
  <c r="C99" i="16"/>
  <c r="C94" i="16"/>
  <c r="E90" i="16"/>
  <c r="C106" i="16"/>
  <c r="C98" i="16"/>
  <c r="C110" i="16"/>
  <c r="C105" i="16"/>
  <c r="C97" i="16"/>
  <c r="C104" i="16"/>
  <c r="C96" i="16"/>
  <c r="C103" i="16"/>
  <c r="C95" i="16"/>
  <c r="C91" i="16"/>
  <c r="C102" i="16"/>
  <c r="C109" i="16"/>
  <c r="C101" i="16"/>
  <c r="C93" i="16"/>
  <c r="C108" i="16"/>
  <c r="C100" i="16"/>
  <c r="C92" i="16"/>
  <c r="E29" i="17"/>
  <c r="E32" i="16"/>
  <c r="E37" i="17"/>
  <c r="E40" i="16"/>
  <c r="E40" i="17"/>
  <c r="E43" i="16"/>
  <c r="E30" i="17"/>
  <c r="E33" i="16"/>
  <c r="E41" i="16"/>
  <c r="E38" i="17"/>
  <c r="E32" i="17"/>
  <c r="E35" i="16"/>
  <c r="E41" i="17"/>
  <c r="E44" i="16"/>
  <c r="E14" i="17"/>
  <c r="E13" i="16"/>
  <c r="E45" i="16"/>
  <c r="E42" i="17"/>
  <c r="E15" i="17"/>
  <c r="E14" i="16"/>
  <c r="E38" i="16"/>
  <c r="E35" i="17"/>
  <c r="E39" i="16"/>
  <c r="E36" i="17"/>
  <c r="F22" i="12" a="1"/>
  <c r="F22" i="12" s="1"/>
  <c r="E10" i="17"/>
  <c r="E17" i="17" s="1" a="1"/>
  <c r="E17" i="17" s="1"/>
  <c r="E9" i="16"/>
  <c r="E16" i="16" s="1" a="1"/>
  <c r="E16" i="16" s="1"/>
  <c r="E10" i="16"/>
  <c r="E11" i="17"/>
  <c r="E26" i="16"/>
  <c r="E47" i="16" s="1" a="1"/>
  <c r="E47" i="16" s="1"/>
  <c r="E23" i="17"/>
  <c r="E44" i="17" s="1" a="1"/>
  <c r="E44" i="17" s="1"/>
  <c r="E31" i="17"/>
  <c r="E34" i="16"/>
  <c r="E42" i="16"/>
  <c r="E39" i="17"/>
  <c r="F22" i="14"/>
  <c r="F48" i="14" a="1"/>
  <c r="F48" i="14" s="1"/>
  <c r="E79" i="14"/>
  <c r="J28" i="14"/>
  <c r="I38" i="14"/>
  <c r="K38" i="14" s="1"/>
  <c r="I41" i="14"/>
  <c r="K41" i="14" s="1"/>
  <c r="J44" i="14"/>
  <c r="I30" i="14"/>
  <c r="K30" i="14" s="1"/>
  <c r="I33" i="14"/>
  <c r="K33" i="14" s="1"/>
  <c r="J36" i="14"/>
  <c r="I27" i="14"/>
  <c r="K27" i="14" s="1"/>
  <c r="J30" i="14"/>
  <c r="I40" i="14"/>
  <c r="K40" i="14" s="1"/>
  <c r="I43" i="14"/>
  <c r="K43" i="14" s="1"/>
  <c r="J46" i="14"/>
  <c r="I34" i="14"/>
  <c r="K34" i="14" s="1"/>
  <c r="I37" i="14"/>
  <c r="K37" i="14" s="1"/>
  <c r="J40" i="14"/>
  <c r="I28" i="14"/>
  <c r="K28" i="14" s="1"/>
  <c r="I31" i="14"/>
  <c r="K31" i="14" s="1"/>
  <c r="J34" i="14"/>
  <c r="I44" i="14"/>
  <c r="K44" i="14" s="1"/>
  <c r="I47" i="14"/>
  <c r="K47" i="14" s="1"/>
  <c r="I32" i="14"/>
  <c r="K32" i="14" s="1"/>
  <c r="K60" i="14" s="1"/>
  <c r="I35" i="14"/>
  <c r="K35" i="14" s="1"/>
  <c r="J38" i="14"/>
  <c r="I26" i="14"/>
  <c r="I29" i="14"/>
  <c r="K29" i="14" s="1"/>
  <c r="J32" i="14"/>
  <c r="K59" i="14" s="1"/>
  <c r="I42" i="14"/>
  <c r="K42" i="14" s="1"/>
  <c r="I45" i="14"/>
  <c r="K45" i="14" s="1"/>
  <c r="K57" i="14"/>
  <c r="M67" i="14" s="1"/>
  <c r="H61" i="14" s="1"/>
  <c r="J26" i="14"/>
  <c r="I36" i="14"/>
  <c r="K36" i="14" s="1"/>
  <c r="I39" i="14"/>
  <c r="K39" i="14" s="1"/>
  <c r="J42" i="14"/>
  <c r="I46" i="14"/>
  <c r="K46" i="14" s="1"/>
  <c r="C71" i="14"/>
  <c r="E62" i="14"/>
  <c r="J27" i="14"/>
  <c r="J29" i="14"/>
  <c r="J31" i="14"/>
  <c r="J33" i="14"/>
  <c r="J35" i="14"/>
  <c r="J37" i="14"/>
  <c r="J39" i="14"/>
  <c r="J41" i="14"/>
  <c r="J43" i="14"/>
  <c r="J45" i="14"/>
  <c r="J47" i="14"/>
  <c r="F53" i="14"/>
  <c r="I38" i="12"/>
  <c r="I46" i="12"/>
  <c r="I42" i="12"/>
  <c r="I26" i="12"/>
  <c r="I34" i="12"/>
  <c r="I29" i="12"/>
  <c r="K29" i="12" s="1"/>
  <c r="J34" i="12"/>
  <c r="C152" i="16" s="1"/>
  <c r="I30" i="12"/>
  <c r="J26" i="12"/>
  <c r="I37" i="12"/>
  <c r="J42" i="12"/>
  <c r="C160" i="16" s="1"/>
  <c r="J27" i="12"/>
  <c r="C145" i="16" s="1"/>
  <c r="J31" i="12"/>
  <c r="C149" i="16" s="1"/>
  <c r="J35" i="12"/>
  <c r="C153" i="16" s="1"/>
  <c r="I44" i="12"/>
  <c r="I28" i="12"/>
  <c r="I36" i="12"/>
  <c r="J41" i="12"/>
  <c r="C159" i="16" s="1"/>
  <c r="I45" i="12"/>
  <c r="E53" i="12"/>
  <c r="E55" i="12" s="1"/>
  <c r="J33" i="12"/>
  <c r="C151" i="16" s="1"/>
  <c r="E80" i="12"/>
  <c r="J39" i="12"/>
  <c r="C157" i="16" s="1"/>
  <c r="J43" i="12"/>
  <c r="C161" i="16" s="1"/>
  <c r="J47" i="12"/>
  <c r="C165" i="16" s="1"/>
  <c r="J28" i="12"/>
  <c r="C146" i="16" s="1"/>
  <c r="I31" i="12"/>
  <c r="J36" i="12"/>
  <c r="C154" i="16" s="1"/>
  <c r="I39" i="12"/>
  <c r="J44" i="12"/>
  <c r="C162" i="16" s="1"/>
  <c r="I47" i="12"/>
  <c r="F54" i="12"/>
  <c r="J29" i="12"/>
  <c r="I32" i="12"/>
  <c r="J37" i="12"/>
  <c r="C155" i="16" s="1"/>
  <c r="I40" i="12"/>
  <c r="J45" i="12"/>
  <c r="C163" i="16" s="1"/>
  <c r="I27" i="12"/>
  <c r="J32" i="12"/>
  <c r="I35" i="12"/>
  <c r="J40" i="12"/>
  <c r="C158" i="16" s="1"/>
  <c r="I43" i="12"/>
  <c r="J30" i="12"/>
  <c r="C148" i="16" s="1"/>
  <c r="I33" i="12"/>
  <c r="J38" i="12"/>
  <c r="C156" i="16" s="1"/>
  <c r="I41" i="12"/>
  <c r="C71" i="12"/>
  <c r="D60" i="12"/>
  <c r="F60" i="12" s="1"/>
  <c r="E62" i="12"/>
  <c r="K57" i="12"/>
  <c r="N67" i="12" s="1"/>
  <c r="H61" i="12" s="1"/>
  <c r="K79" i="12"/>
  <c r="F53" i="12"/>
  <c r="F51" i="12" s="1"/>
  <c r="K59" i="12" l="1"/>
  <c r="C150" i="16"/>
  <c r="F51" i="16"/>
  <c r="F48" i="17"/>
  <c r="K40" i="12"/>
  <c r="C72" i="16" s="1"/>
  <c r="E72" i="16"/>
  <c r="C129" i="16"/>
  <c r="D72" i="16"/>
  <c r="K31" i="12"/>
  <c r="C63" i="16" s="1"/>
  <c r="C120" i="16"/>
  <c r="E63" i="16"/>
  <c r="D63" i="16"/>
  <c r="K45" i="12"/>
  <c r="C77" i="16" s="1"/>
  <c r="D77" i="16"/>
  <c r="C134" i="16"/>
  <c r="E77" i="16"/>
  <c r="K42" i="12"/>
  <c r="C74" i="16" s="1"/>
  <c r="E74" i="16"/>
  <c r="D74" i="16"/>
  <c r="C131" i="16"/>
  <c r="K41" i="12"/>
  <c r="C73" i="16" s="1"/>
  <c r="E73" i="16"/>
  <c r="D73" i="16"/>
  <c r="C130" i="16"/>
  <c r="K34" i="12"/>
  <c r="C66" i="16" s="1"/>
  <c r="E66" i="16"/>
  <c r="D66" i="16"/>
  <c r="C123" i="16"/>
  <c r="K47" i="12"/>
  <c r="C79" i="16" s="1"/>
  <c r="C136" i="16"/>
  <c r="E79" i="16"/>
  <c r="D79" i="16"/>
  <c r="K44" i="12"/>
  <c r="C76" i="16" s="1"/>
  <c r="C133" i="16"/>
  <c r="E76" i="16"/>
  <c r="D76" i="16"/>
  <c r="K27" i="12"/>
  <c r="C59" i="16" s="1"/>
  <c r="C81" i="16" s="1" a="1"/>
  <c r="C81" i="16" s="1"/>
  <c r="E59" i="16"/>
  <c r="D59" i="16"/>
  <c r="C116" i="16"/>
  <c r="K39" i="12"/>
  <c r="C71" i="16" s="1"/>
  <c r="C128" i="16"/>
  <c r="E71" i="16"/>
  <c r="D71" i="16"/>
  <c r="K33" i="12"/>
  <c r="C65" i="16" s="1"/>
  <c r="E65" i="16"/>
  <c r="D65" i="16"/>
  <c r="C122" i="16"/>
  <c r="K43" i="12"/>
  <c r="C75" i="16" s="1"/>
  <c r="E75" i="16"/>
  <c r="D75" i="16"/>
  <c r="C132" i="16"/>
  <c r="K37" i="12"/>
  <c r="C69" i="16" s="1"/>
  <c r="C126" i="16"/>
  <c r="D69" i="16"/>
  <c r="E69" i="16"/>
  <c r="K36" i="12"/>
  <c r="C68" i="16" s="1"/>
  <c r="C125" i="16"/>
  <c r="E68" i="16"/>
  <c r="D68" i="16"/>
  <c r="K38" i="12"/>
  <c r="C70" i="16" s="1"/>
  <c r="D70" i="16"/>
  <c r="C127" i="16"/>
  <c r="E70" i="16"/>
  <c r="E111" i="16"/>
  <c r="E112" i="16" s="1"/>
  <c r="C90" i="16" s="1"/>
  <c r="C111" i="16" s="1"/>
  <c r="K32" i="12"/>
  <c r="E64" i="16"/>
  <c r="C121" i="16"/>
  <c r="D64" i="16"/>
  <c r="K46" i="12"/>
  <c r="C78" i="16" s="1"/>
  <c r="E78" i="16"/>
  <c r="D78" i="16"/>
  <c r="C135" i="16"/>
  <c r="K35" i="12"/>
  <c r="C67" i="16" s="1"/>
  <c r="E67" i="16"/>
  <c r="D67" i="16"/>
  <c r="C124" i="16"/>
  <c r="K28" i="12"/>
  <c r="C60" i="16" s="1"/>
  <c r="E60" i="16"/>
  <c r="D60" i="16"/>
  <c r="C117" i="16"/>
  <c r="K30" i="12"/>
  <c r="C62" i="16" s="1"/>
  <c r="E62" i="16"/>
  <c r="C119" i="16"/>
  <c r="D62" i="16"/>
  <c r="F54" i="14"/>
  <c r="K48" i="14" a="1"/>
  <c r="K48" i="14" s="1"/>
  <c r="K54" i="14" s="1"/>
  <c r="K50" i="14"/>
  <c r="K53" i="14" s="1"/>
  <c r="I48" i="14" a="1"/>
  <c r="I48" i="14" s="1"/>
  <c r="I53" i="14"/>
  <c r="J48" i="14" a="1"/>
  <c r="J48" i="14" s="1"/>
  <c r="J54" i="14" s="1"/>
  <c r="J53" i="14"/>
  <c r="K50" i="12"/>
  <c r="J53" i="12"/>
  <c r="J51" i="12" s="1"/>
  <c r="K48" i="12" a="1"/>
  <c r="K48" i="12" s="1"/>
  <c r="I48" i="12" a="1"/>
  <c r="I48" i="12" s="1"/>
  <c r="J48" i="12" a="1"/>
  <c r="J48" i="12" s="1"/>
  <c r="J54" i="12" s="1"/>
  <c r="I53" i="12"/>
  <c r="K53" i="12" l="1"/>
  <c r="C80" i="16"/>
  <c r="E25" i="17"/>
  <c r="E19" i="17"/>
  <c r="E28" i="16"/>
  <c r="E18" i="16"/>
  <c r="K60" i="12"/>
  <c r="C64" i="16"/>
  <c r="C147" i="16"/>
  <c r="C144" i="16"/>
  <c r="C167" i="16" s="1" a="1"/>
  <c r="C167" i="16" s="1"/>
  <c r="I54" i="12"/>
  <c r="I51" i="12"/>
  <c r="I54" i="14"/>
  <c r="K54" i="12"/>
  <c r="E21" i="17" l="1" a="1"/>
  <c r="E21" i="17" s="1"/>
  <c r="E45" i="17" s="1"/>
  <c r="E24" i="16"/>
  <c r="E48" i="16" s="1"/>
  <c r="E20" i="16"/>
  <c r="C115" i="16"/>
  <c r="C137" i="16" s="1" a="1"/>
  <c r="C137" i="16" s="1"/>
  <c r="E61" i="16"/>
  <c r="D61" i="16"/>
  <c r="D58" i="16"/>
  <c r="D81" i="16" s="1" a="1"/>
  <c r="D81" i="16" s="1"/>
  <c r="C118" i="16"/>
  <c r="E58" i="16"/>
  <c r="E81" i="16" s="1" a="1"/>
  <c r="E81" i="16" s="1"/>
  <c r="K51" i="12"/>
  <c r="C61" i="16" s="1"/>
  <c r="E60" i="11"/>
  <c r="E77" i="11"/>
  <c r="E79" i="11" s="1"/>
  <c r="E76" i="11"/>
  <c r="C74" i="11"/>
  <c r="E61" i="11"/>
  <c r="K58" i="11"/>
  <c r="E58" i="11"/>
  <c r="E59" i="11" s="1"/>
  <c r="E57" i="11"/>
  <c r="E48" i="11"/>
  <c r="I45" i="11" s="1"/>
  <c r="K45" i="11" s="1"/>
  <c r="F47" i="11"/>
  <c r="F46" i="11"/>
  <c r="F45" i="11"/>
  <c r="F44" i="11"/>
  <c r="F43" i="11"/>
  <c r="F42" i="11"/>
  <c r="F41" i="11"/>
  <c r="F40" i="11"/>
  <c r="F39" i="11"/>
  <c r="F38" i="11"/>
  <c r="F37" i="11"/>
  <c r="F36" i="11"/>
  <c r="F35" i="11"/>
  <c r="F34" i="11"/>
  <c r="F33" i="11"/>
  <c r="F32" i="11"/>
  <c r="F31" i="11"/>
  <c r="F30" i="11"/>
  <c r="F29" i="11"/>
  <c r="F28" i="11"/>
  <c r="K57" i="11" s="1"/>
  <c r="F27" i="11"/>
  <c r="F26" i="11"/>
  <c r="F22" i="11" a="1"/>
  <c r="E22" i="11"/>
  <c r="F21" i="11"/>
  <c r="F20" i="11"/>
  <c r="F19" i="11"/>
  <c r="F18" i="11"/>
  <c r="F17" i="11"/>
  <c r="F16" i="11"/>
  <c r="F15" i="11"/>
  <c r="I31" i="11" l="1"/>
  <c r="K31" i="11" s="1"/>
  <c r="I39" i="11"/>
  <c r="K39" i="11" s="1"/>
  <c r="F48" i="11" a="1"/>
  <c r="F48" i="11" s="1"/>
  <c r="I44" i="11"/>
  <c r="K44" i="11" s="1"/>
  <c r="F53" i="11"/>
  <c r="I35" i="11"/>
  <c r="K35" i="11" s="1"/>
  <c r="E80" i="11"/>
  <c r="I41" i="11"/>
  <c r="K41" i="11" s="1"/>
  <c r="I47" i="11"/>
  <c r="K47" i="11" s="1"/>
  <c r="J26" i="11"/>
  <c r="I37" i="11"/>
  <c r="K37" i="11" s="1"/>
  <c r="I43" i="11"/>
  <c r="K43" i="11" s="1"/>
  <c r="I27" i="11"/>
  <c r="K27" i="11" s="1"/>
  <c r="I33" i="11"/>
  <c r="K33" i="11" s="1"/>
  <c r="M67" i="11"/>
  <c r="H61" i="11" s="1"/>
  <c r="I29" i="11"/>
  <c r="K29" i="11" s="1"/>
  <c r="E53" i="11"/>
  <c r="E55" i="11" s="1"/>
  <c r="C71" i="11"/>
  <c r="D60" i="11"/>
  <c r="F60" i="11" s="1"/>
  <c r="F22" i="11"/>
  <c r="J27" i="11"/>
  <c r="J29" i="11"/>
  <c r="J33" i="11"/>
  <c r="J35" i="11"/>
  <c r="J37" i="11"/>
  <c r="J39" i="11"/>
  <c r="J41" i="11"/>
  <c r="J43" i="11"/>
  <c r="J45" i="11"/>
  <c r="J47" i="11"/>
  <c r="E62" i="11"/>
  <c r="I28" i="11"/>
  <c r="K28" i="11" s="1"/>
  <c r="I30" i="11"/>
  <c r="K30" i="11" s="1"/>
  <c r="I32" i="11"/>
  <c r="K32" i="11" s="1"/>
  <c r="K60" i="11" s="1"/>
  <c r="I34" i="11"/>
  <c r="K34" i="11" s="1"/>
  <c r="I36" i="11"/>
  <c r="K36" i="11" s="1"/>
  <c r="I38" i="11"/>
  <c r="K38" i="11" s="1"/>
  <c r="I40" i="11"/>
  <c r="K40" i="11" s="1"/>
  <c r="I42" i="11"/>
  <c r="K42" i="11" s="1"/>
  <c r="I46" i="11"/>
  <c r="K46" i="11" s="1"/>
  <c r="I26" i="11"/>
  <c r="J28" i="11"/>
  <c r="J30" i="11"/>
  <c r="J32" i="11"/>
  <c r="K59" i="11" s="1"/>
  <c r="J34" i="11"/>
  <c r="J36" i="11"/>
  <c r="J38" i="11"/>
  <c r="J40" i="11"/>
  <c r="J42" i="11"/>
  <c r="J44" i="11"/>
  <c r="J46" i="11"/>
  <c r="I48" i="11" l="1" a="1"/>
  <c r="I48" i="11" s="1"/>
  <c r="K48" i="11" a="1"/>
  <c r="K48" i="11" s="1"/>
  <c r="J48" i="11" a="1"/>
  <c r="J48" i="11" s="1"/>
  <c r="J54" i="11" s="1"/>
  <c r="F54" i="11"/>
  <c r="J53" i="11"/>
  <c r="K53" i="11"/>
  <c r="I53" i="11"/>
  <c r="J51" i="11" l="1"/>
  <c r="I54" i="11"/>
  <c r="K54" i="11"/>
  <c r="K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Powter</author>
    <author>Nick Mark</author>
    <author>Cathy Gray</author>
    <author>Pru Donovan</author>
  </authors>
  <commentList>
    <comment ref="C9" authorId="0" shapeId="0" xr:uid="{FA44D4ED-8D25-4848-84B0-AE4DF0990E52}">
      <text>
        <r>
          <rPr>
            <sz val="9"/>
            <color indexed="81"/>
            <rFont val="Tahoma"/>
            <family val="2"/>
          </rPr>
          <t>If this is a co-production, please enter the name of all co-producer production companies</t>
        </r>
      </text>
    </comment>
    <comment ref="D11" authorId="1" shapeId="0" xr:uid="{72EBDB92-B361-439C-A226-FB8E743FC848}">
      <text>
        <r>
          <rPr>
            <sz val="8"/>
            <color indexed="81"/>
            <rFont val="Tahoma"/>
            <family val="2"/>
          </rPr>
          <t>This figure must be identical to the aggregate figure in the Budget that is submitted with your application.</t>
        </r>
      </text>
    </comment>
    <comment ref="B13" authorId="2" shapeId="0" xr:uid="{F19E7399-1673-41F5-9C4E-4D59AFDDB64B}">
      <text>
        <r>
          <rPr>
            <sz val="8"/>
            <color indexed="81"/>
            <rFont val="Tahoma"/>
            <family val="2"/>
          </rPr>
          <t xml:space="preserve">If not confirmed, please indicate to the Investment Manager or the Program Operations team date when confirmation is expected.
</t>
        </r>
      </text>
    </comment>
    <comment ref="C16" authorId="1" shapeId="0" xr:uid="{8978FD13-0141-40C2-99E3-133208B5507C}">
      <text>
        <r>
          <rPr>
            <sz val="8"/>
            <color indexed="81"/>
            <rFont val="Tahoma"/>
            <family val="2"/>
          </rPr>
          <t>Note that the ROW DG, Sales Agent Advance and/or any Presale DG must be net of any withholding tax, VAT or any other unbudgeted deduction.</t>
        </r>
      </text>
    </comment>
    <comment ref="C17" authorId="0" shapeId="0" xr:uid="{497E0D8F-E83F-459B-9F8F-7E16421BD469}">
      <text>
        <r>
          <rPr>
            <sz val="8"/>
            <color indexed="81"/>
            <rFont val="Tahoma"/>
            <family val="2"/>
          </rPr>
          <t>Gap Loans are against unsold territories. For Screen Australia investment projects, a Gap Loan cannot be recouped from Gross Receipts from Australia or any other presale territories included in this Finance Plan.</t>
        </r>
        <r>
          <rPr>
            <sz val="9"/>
            <color indexed="81"/>
            <rFont val="Tahoma"/>
            <family val="2"/>
          </rPr>
          <t xml:space="preserve">
</t>
        </r>
      </text>
    </comment>
    <comment ref="F22" authorId="2" shapeId="0" xr:uid="{D707BFC0-591E-4709-9186-AD48796A0ED5}">
      <text>
        <r>
          <rPr>
            <sz val="8"/>
            <color indexed="81"/>
            <rFont val="Tahoma"/>
            <family val="2"/>
          </rPr>
          <t xml:space="preserve">Sum of rounded percentages.
</t>
        </r>
      </text>
    </comment>
    <comment ref="B24" authorId="2" shapeId="0" xr:uid="{F20D7682-B12D-49D6-9738-59D60078E056}">
      <text>
        <r>
          <rPr>
            <sz val="8"/>
            <color indexed="81"/>
            <rFont val="Tahoma"/>
            <family val="2"/>
          </rPr>
          <t xml:space="preserve">If not confirmed, please indicate to the Investment Manager or the Program Operations team date when confirmation is expected.
</t>
        </r>
      </text>
    </comment>
    <comment ref="I24" authorId="2" shapeId="0" xr:uid="{083812DB-6528-4050-AD61-0CA21AB6D089}">
      <text>
        <r>
          <rPr>
            <sz val="8"/>
            <color indexed="81"/>
            <rFont val="Tahoma"/>
            <family val="2"/>
          </rPr>
          <t>(3) Where funding is provided as a recoupable equity investment, Screen Australia expects to participate in gross receipts pro rata and pari passu with other equity investors. If you are proposing a different recoupment structure, you should discuss this with an Investment Manager.</t>
        </r>
      </text>
    </comment>
    <comment ref="K24" authorId="2" shapeId="0" xr:uid="{B0DB8198-0713-4D33-9D79-7A6D177F4447}">
      <text>
        <r>
          <rPr>
            <sz val="8"/>
            <color indexed="81"/>
            <rFont val="Tahoma"/>
            <family val="2"/>
          </rPr>
          <t>(4) Where funding is provided as a recoupable equity investment, Screen Australia requires a 1% share of Films Assets (including copyright), giving the remainder of Its share to the producer.</t>
        </r>
      </text>
    </comment>
    <comment ref="C26" authorId="2" shapeId="0" xr:uid="{51D3ECFC-72A6-4644-BA29-44D9B5E0FD93}">
      <text>
        <r>
          <rPr>
            <sz val="8"/>
            <color indexed="81"/>
            <rFont val="Tahoma"/>
            <family val="2"/>
          </rPr>
          <t>(1) If Screen Australia funding is more than $500,000, then such funding will be provided as a recoupable equity investment and the type of finance will be 'Equity'. Otherwise, the type of finance' will be 'Grant (Equity assigned to Producer)'. Note that any Screen Australia development funding must be included in the Screen Australia ask and in the production budget. These amounts will be deducted from Screen Australia’s first drawdown.</t>
        </r>
      </text>
    </comment>
    <comment ref="C29" authorId="2" shapeId="0" xr:uid="{A9C945D5-C339-48DF-9672-148E985ADB53}">
      <text>
        <r>
          <rPr>
            <sz val="8"/>
            <color indexed="81"/>
            <rFont val="Tahoma"/>
            <family val="2"/>
          </rPr>
          <t>(2) )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r>
      </text>
    </comment>
    <comment ref="C32" authorId="1" shapeId="0" xr:uid="{2AAF11BB-407F-4E5A-9E7E-8018C9BF9E8F}">
      <text>
        <r>
          <rPr>
            <sz val="8"/>
            <color indexed="81"/>
            <rFont val="Tahoma"/>
            <family val="2"/>
          </rPr>
          <t>Note that 100% of any private investment must be paid into the production account or an escrow account on financial close.</t>
        </r>
      </text>
    </comment>
    <comment ref="F48" authorId="3" shapeId="0" xr:uid="{40A36C3D-AC9C-4E5E-8A76-7E2B585FAA0A}">
      <text>
        <r>
          <rPr>
            <sz val="8"/>
            <color indexed="81"/>
            <rFont val="Tahoma"/>
            <family val="2"/>
          </rPr>
          <t>Sum of rounded percentages</t>
        </r>
      </text>
    </comment>
    <comment ref="I48" authorId="3" shapeId="0" xr:uid="{77A88912-F9A7-44F8-B269-529F1201D65A}">
      <text>
        <r>
          <rPr>
            <sz val="8"/>
            <color indexed="81"/>
            <rFont val="Tahoma"/>
            <family val="2"/>
          </rPr>
          <t>Sum of rounded percentages</t>
        </r>
      </text>
    </comment>
    <comment ref="J48" authorId="3" shapeId="0" xr:uid="{ED3D8F81-FA6D-40EF-A1B4-D151339F98AB}">
      <text>
        <r>
          <rPr>
            <sz val="8"/>
            <color indexed="81"/>
            <rFont val="Tahoma"/>
            <family val="2"/>
          </rPr>
          <t>Sum of rounded percentages</t>
        </r>
      </text>
    </comment>
    <comment ref="K48" authorId="3" shapeId="0" xr:uid="{C13F29DE-EBBA-4EB6-A713-0C1AC071AE93}">
      <text>
        <r>
          <rPr>
            <sz val="8"/>
            <color indexed="81"/>
            <rFont val="Tahoma"/>
            <family val="2"/>
          </rPr>
          <t>Sum of rounded percentages</t>
        </r>
      </text>
    </comment>
    <comment ref="F53" authorId="2" shapeId="0" xr:uid="{9D2150F3-ED42-4DAE-BBF1-25EB36CCF25F}">
      <text>
        <r>
          <rPr>
            <sz val="8"/>
            <color indexed="81"/>
            <rFont val="Tahoma"/>
            <family val="2"/>
          </rPr>
          <t>Sum of UNROUNDED percentages.</t>
        </r>
      </text>
    </comment>
    <comment ref="I53" authorId="2" shapeId="0" xr:uid="{C1225F69-B3EC-4D9D-A377-7B27E54FE180}">
      <text>
        <r>
          <rPr>
            <sz val="8"/>
            <color indexed="81"/>
            <rFont val="Tahoma"/>
            <family val="2"/>
          </rPr>
          <t>Sum of UNROUNDED percentages.</t>
        </r>
      </text>
    </comment>
    <comment ref="J53" authorId="2" shapeId="0" xr:uid="{A4295795-6A2C-4255-BBD3-7BF8351A8D4D}">
      <text>
        <r>
          <rPr>
            <sz val="8"/>
            <color indexed="81"/>
            <rFont val="Tahoma"/>
            <family val="2"/>
          </rPr>
          <t>Sum of UNROUNDED percentages.</t>
        </r>
      </text>
    </comment>
    <comment ref="K53" authorId="2" shapeId="0" xr:uid="{94BCD127-B923-49E4-944A-D93D5FE9C6FB}">
      <text>
        <r>
          <rPr>
            <sz val="8"/>
            <color indexed="81"/>
            <rFont val="Tahoma"/>
            <family val="2"/>
          </rPr>
          <t>Sum of UNROUNDED percentages.</t>
        </r>
      </text>
    </comment>
    <comment ref="C60" authorId="2" shapeId="0" xr:uid="{D67A2439-812E-47E4-BABA-6264CAB9129B}">
      <text>
        <r>
          <rPr>
            <sz val="8"/>
            <color indexed="81"/>
            <rFont val="Tahoma"/>
            <family val="2"/>
          </rPr>
          <t xml:space="preserve">(2) You must cashflow at least 90% of the Producer Offset into the finance plan if you have Screen Australia funding. Cell D60 will automatically calculate this proportion.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Amy Powter</author>
    <author>Nick Mark</author>
    <author>Cathy Gray</author>
    <author>Pru Donovan</author>
  </authors>
  <commentList>
    <comment ref="C9" authorId="0" shapeId="0" xr:uid="{59EB3B2A-BA75-474A-B366-F067DA498746}">
      <text>
        <r>
          <rPr>
            <sz val="9"/>
            <color indexed="81"/>
            <rFont val="Tahoma"/>
            <family val="2"/>
          </rPr>
          <t>If this is a co-production, please enter the name of all co-producer production companies</t>
        </r>
      </text>
    </comment>
    <comment ref="D11" authorId="1" shapeId="0" xr:uid="{4E8F2690-E9B8-4C6A-8D5D-6352197D6057}">
      <text>
        <r>
          <rPr>
            <sz val="8"/>
            <color indexed="81"/>
            <rFont val="Tahoma"/>
            <family val="2"/>
          </rPr>
          <t>This figure must be identical to the aggregate figure in the Budget that is submitted with your application.</t>
        </r>
      </text>
    </comment>
    <comment ref="B13" authorId="2" shapeId="0" xr:uid="{65C8C5C3-29DF-408F-BFF6-340F33849733}">
      <text>
        <r>
          <rPr>
            <sz val="8"/>
            <color indexed="81"/>
            <rFont val="Tahoma"/>
            <family val="2"/>
          </rPr>
          <t xml:space="preserve">If not confirmed, please indicate to the Investment Manager or the Program Operations team date when confirmation is expected.
</t>
        </r>
      </text>
    </comment>
    <comment ref="C16" authorId="1" shapeId="0" xr:uid="{F07AD597-2A9D-4F47-8626-D34DF1C08186}">
      <text>
        <r>
          <rPr>
            <sz val="8"/>
            <color indexed="81"/>
            <rFont val="Tahoma"/>
            <family val="2"/>
          </rPr>
          <t>Note that the ROW DG, Sales Agent Advance and/or any Presale DG must be net of any withholding tax, VAT or any other unbudgeted deduction.</t>
        </r>
      </text>
    </comment>
    <comment ref="C17" authorId="0" shapeId="0" xr:uid="{9617C976-9BBD-4383-89EA-D232C690839A}">
      <text>
        <r>
          <rPr>
            <sz val="8"/>
            <color indexed="81"/>
            <rFont val="Tahoma"/>
            <family val="2"/>
          </rPr>
          <t>Gap Loans are against unsold territories. For Screen Australia investment projects, a Gap Loan cannot be recouped from Gross Receipts from Australia or any other presale territories included in this Finance Plan.</t>
        </r>
        <r>
          <rPr>
            <sz val="9"/>
            <color indexed="81"/>
            <rFont val="Tahoma"/>
            <family val="2"/>
          </rPr>
          <t xml:space="preserve">
</t>
        </r>
      </text>
    </comment>
    <comment ref="F22" authorId="2" shapeId="0" xr:uid="{8DFDB751-F866-47FF-A04F-B2B6C97550AB}">
      <text>
        <r>
          <rPr>
            <sz val="8"/>
            <color indexed="81"/>
            <rFont val="Tahoma"/>
            <family val="2"/>
          </rPr>
          <t xml:space="preserve">Sum of rounded percentages.
</t>
        </r>
      </text>
    </comment>
    <comment ref="B24" authorId="2" shapeId="0" xr:uid="{4EB36F1D-7E51-4B59-AB85-1050916E0952}">
      <text>
        <r>
          <rPr>
            <sz val="8"/>
            <color indexed="81"/>
            <rFont val="Tahoma"/>
            <family val="2"/>
          </rPr>
          <t xml:space="preserve">If not confirmed, please indicate to the Investment Manager or the Program Operations team date when confirmation is expected.
</t>
        </r>
      </text>
    </comment>
    <comment ref="I24" authorId="2" shapeId="0" xr:uid="{450BE6EF-04BD-4121-94AF-CBC1EBBCE4CC}">
      <text>
        <r>
          <rPr>
            <sz val="8"/>
            <color indexed="81"/>
            <rFont val="Tahoma"/>
            <family val="2"/>
          </rPr>
          <t>(3) Where funding is provided as a recoupable equity investment, Screen Australia expects to participate in gross receipts pro rata and pari passu with other equity investors. If you are proposing a different recoupment structure, you should discuss this with an Investment Manager.</t>
        </r>
      </text>
    </comment>
    <comment ref="K24" authorId="2" shapeId="0" xr:uid="{D14A5741-293A-4E61-9BFE-2F6583CCDAF4}">
      <text>
        <r>
          <rPr>
            <sz val="8"/>
            <color indexed="81"/>
            <rFont val="Tahoma"/>
            <family val="2"/>
          </rPr>
          <t>(4) Where funding is provided as a recoupable equity investment, Screen Australia requires a 1% share of Films Assets (including copyright), giving the remainder of Its share to the producer.</t>
        </r>
      </text>
    </comment>
    <comment ref="C26" authorId="2" shapeId="0" xr:uid="{3FDEE356-BA1A-41D7-A44D-1678DF088793}">
      <text>
        <r>
          <rPr>
            <sz val="8"/>
            <color indexed="81"/>
            <rFont val="Tahoma"/>
            <family val="2"/>
          </rPr>
          <t>(1) If Screen Australia funding is more than $500,000, then such funding will be provided as a recoupable equity investment and the type of finance will be 'Equity'. Otherwise, the type of finance' will be 'Grant (Equity assigned to Producer)'. Note that any Screen Australia development funding must be included in the Screen Australia ask and in the production budget. These amounts will be deducted from Screen Australia’s first drawdown.</t>
        </r>
      </text>
    </comment>
    <comment ref="C29" authorId="2" shapeId="0" xr:uid="{128D5B74-95BB-4069-8916-EB80D22E5133}">
      <text>
        <r>
          <rPr>
            <sz val="8"/>
            <color indexed="81"/>
            <rFont val="Tahoma"/>
            <family val="2"/>
          </rPr>
          <t>(2) )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r>
      </text>
    </comment>
    <comment ref="C32" authorId="1" shapeId="0" xr:uid="{562C6898-FD49-4C49-AE82-6B7F6856F311}">
      <text>
        <r>
          <rPr>
            <sz val="8"/>
            <color indexed="81"/>
            <rFont val="Tahoma"/>
            <family val="2"/>
          </rPr>
          <t>Note that 100% of any private investment must be paid into the production account or an escrow account on financial close.</t>
        </r>
      </text>
    </comment>
    <comment ref="C33" authorId="1" shapeId="0" xr:uid="{7CA7E52D-29AC-4B42-B270-4B06352BE458}">
      <text>
        <r>
          <rPr>
            <sz val="8"/>
            <color indexed="81"/>
            <rFont val="Tahoma"/>
            <family val="2"/>
          </rPr>
          <t>Note that 100% of any private investment must be paid into the production account or an escrow account on financial close.</t>
        </r>
      </text>
    </comment>
    <comment ref="F48" authorId="3" shapeId="0" xr:uid="{1C759179-D9DE-4A2D-9813-AB645F5E13B3}">
      <text>
        <r>
          <rPr>
            <sz val="8"/>
            <color indexed="81"/>
            <rFont val="Tahoma"/>
            <family val="2"/>
          </rPr>
          <t>Sum of rounded percentages</t>
        </r>
      </text>
    </comment>
    <comment ref="I48" authorId="3" shapeId="0" xr:uid="{68D3A851-A663-4B62-BA94-7645ED34B7A4}">
      <text>
        <r>
          <rPr>
            <sz val="8"/>
            <color indexed="81"/>
            <rFont val="Tahoma"/>
            <family val="2"/>
          </rPr>
          <t>Sum of rounded percentages</t>
        </r>
      </text>
    </comment>
    <comment ref="J48" authorId="3" shapeId="0" xr:uid="{D3B49B67-6EB6-42BE-A202-9C418E5BAF27}">
      <text>
        <r>
          <rPr>
            <sz val="8"/>
            <color indexed="81"/>
            <rFont val="Tahoma"/>
            <family val="2"/>
          </rPr>
          <t>Sum of rounded percentages</t>
        </r>
      </text>
    </comment>
    <comment ref="K48" authorId="3" shapeId="0" xr:uid="{F36015AC-669A-4C5B-88C8-BA006BD43EE4}">
      <text>
        <r>
          <rPr>
            <sz val="8"/>
            <color indexed="81"/>
            <rFont val="Tahoma"/>
            <family val="2"/>
          </rPr>
          <t>Sum of rounded percentages</t>
        </r>
      </text>
    </comment>
    <comment ref="F53" authorId="2" shapeId="0" xr:uid="{1E9BAA92-B5DA-45B9-9E1D-930F93CCFF10}">
      <text>
        <r>
          <rPr>
            <sz val="8"/>
            <color indexed="81"/>
            <rFont val="Tahoma"/>
            <family val="2"/>
          </rPr>
          <t>Sum of UNROUNDED percentages.</t>
        </r>
      </text>
    </comment>
    <comment ref="I53" authorId="2" shapeId="0" xr:uid="{64AD6C0C-8E93-409B-817C-AB658FB86867}">
      <text>
        <r>
          <rPr>
            <sz val="8"/>
            <color indexed="81"/>
            <rFont val="Tahoma"/>
            <family val="2"/>
          </rPr>
          <t>Sum of UNROUNDED percentages.</t>
        </r>
      </text>
    </comment>
    <comment ref="J53" authorId="2" shapeId="0" xr:uid="{0A1CB4F2-E8DC-4F79-AE30-D638479E1E12}">
      <text>
        <r>
          <rPr>
            <sz val="8"/>
            <color indexed="81"/>
            <rFont val="Tahoma"/>
            <family val="2"/>
          </rPr>
          <t>Sum of UNROUNDED percentages.</t>
        </r>
      </text>
    </comment>
    <comment ref="K53" authorId="2" shapeId="0" xr:uid="{AE752D20-1A2A-4833-A884-8DBF3029D91C}">
      <text>
        <r>
          <rPr>
            <sz val="8"/>
            <color indexed="81"/>
            <rFont val="Tahoma"/>
            <family val="2"/>
          </rPr>
          <t>Sum of UNROUNDED percentages.</t>
        </r>
      </text>
    </comment>
    <comment ref="C60" authorId="2" shapeId="0" xr:uid="{845003DD-0DD1-4ACB-8F9E-6ACC123E9BF4}">
      <text>
        <r>
          <rPr>
            <sz val="8"/>
            <color indexed="81"/>
            <rFont val="Tahoma"/>
            <family val="2"/>
          </rPr>
          <t xml:space="preserve">(2) You must cashflow at least 90% of the Producer Offset into the finance plan if you have Screen Australia funding. Cell D60 will automatically calculate this proportion.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Amy Powter</author>
    <author>Nick Mark</author>
    <author>Cathy Gray</author>
    <author>Pru Donovan</author>
  </authors>
  <commentList>
    <comment ref="C9" authorId="0" shapeId="0" xr:uid="{5B2E2521-8FE9-4300-8394-A5D066D76197}">
      <text>
        <r>
          <rPr>
            <sz val="9"/>
            <color indexed="81"/>
            <rFont val="Tahoma"/>
            <family val="2"/>
          </rPr>
          <t>If this is a co-production, please enter the name of all co-producer production companies</t>
        </r>
      </text>
    </comment>
    <comment ref="D11" authorId="1" shapeId="0" xr:uid="{DF328663-36AC-49B3-98E8-51000B8F417C}">
      <text>
        <r>
          <rPr>
            <sz val="8"/>
            <color indexed="81"/>
            <rFont val="Tahoma"/>
            <family val="2"/>
          </rPr>
          <t>This figure must be identical to the aggregate figure in the Budget that is submitted with your application.</t>
        </r>
      </text>
    </comment>
    <comment ref="B13" authorId="2" shapeId="0" xr:uid="{40C61E69-D4EA-47E8-937F-84A5AC674776}">
      <text>
        <r>
          <rPr>
            <sz val="8"/>
            <color indexed="81"/>
            <rFont val="Tahoma"/>
            <family val="2"/>
          </rPr>
          <t xml:space="preserve">If not confirmed, please indicate to the Investment Manager or the Program Operations team date when confirmation is expected.
</t>
        </r>
      </text>
    </comment>
    <comment ref="C16" authorId="1" shapeId="0" xr:uid="{15FA27E8-BBAC-49E2-8865-652C671B38E2}">
      <text>
        <r>
          <rPr>
            <sz val="8"/>
            <color indexed="81"/>
            <rFont val="Tahoma"/>
            <family val="2"/>
          </rPr>
          <t>Note that the ROW DG, Sales Agent Advance and/or any Presale DG must be net of any withholding tax, VAT or any other unbudgeted deduction.</t>
        </r>
      </text>
    </comment>
    <comment ref="C17" authorId="0" shapeId="0" xr:uid="{D935B41A-ACD5-430E-9660-14AFF9364213}">
      <text>
        <r>
          <rPr>
            <sz val="8"/>
            <color indexed="81"/>
            <rFont val="Tahoma"/>
            <family val="2"/>
          </rPr>
          <t>Gap Loans are against unsold territories. For Screen Australia investment projects, a Gap Loan cannot be recouped from Gross Receipts from Australia or any other presale territories included in this Finance Plan.</t>
        </r>
        <r>
          <rPr>
            <sz val="9"/>
            <color indexed="81"/>
            <rFont val="Tahoma"/>
            <family val="2"/>
          </rPr>
          <t xml:space="preserve">
</t>
        </r>
      </text>
    </comment>
    <comment ref="F22" authorId="2" shapeId="0" xr:uid="{92479B5F-A646-4A4C-83C2-01248A0FC931}">
      <text>
        <r>
          <rPr>
            <sz val="8"/>
            <color indexed="81"/>
            <rFont val="Tahoma"/>
            <family val="2"/>
          </rPr>
          <t xml:space="preserve">Sum of rounded percentages.
</t>
        </r>
      </text>
    </comment>
    <comment ref="B24" authorId="2" shapeId="0" xr:uid="{F633F00E-D1F8-458A-91D8-D78FDBD9970A}">
      <text>
        <r>
          <rPr>
            <sz val="8"/>
            <color indexed="81"/>
            <rFont val="Tahoma"/>
            <family val="2"/>
          </rPr>
          <t xml:space="preserve">If not confirmed, please indicate to the Investment Manager or the Program Operations team date when confirmation is expected.
</t>
        </r>
      </text>
    </comment>
    <comment ref="I24" authorId="2" shapeId="0" xr:uid="{834FF6C8-EFE9-4236-8B93-616EADCB9E98}">
      <text>
        <r>
          <rPr>
            <sz val="8"/>
            <color indexed="81"/>
            <rFont val="Tahoma"/>
            <family val="2"/>
          </rPr>
          <t>(3) Where funding is provided as a recoupable equity investment, Screen Australia expects to participate in gross receipts pro rata and pari passu with other equity investors. If you are proposing a different recoupment structure, you should discuss this with an Investment Manager.</t>
        </r>
      </text>
    </comment>
    <comment ref="K24" authorId="2" shapeId="0" xr:uid="{FCA59D2F-D30A-4A3E-B495-39DAEBB8AD71}">
      <text>
        <r>
          <rPr>
            <sz val="8"/>
            <color indexed="81"/>
            <rFont val="Tahoma"/>
            <family val="2"/>
          </rPr>
          <t>(4) Where funding is provided as a recoupable equity investment, Screen Australia requires a 1% share of Films Assets (including copyright), giving the remainder of Its share to the producer.</t>
        </r>
      </text>
    </comment>
    <comment ref="C26" authorId="2" shapeId="0" xr:uid="{9D6AE113-1BEB-4709-94AC-73C1D8314774}">
      <text>
        <r>
          <rPr>
            <sz val="8"/>
            <color indexed="81"/>
            <rFont val="Tahoma"/>
            <family val="2"/>
          </rPr>
          <t>(1) If Screen Australia funding is more than $500,000, then such funding will be provided as a recoupable equity investment and the type of finance will be 'Equity'. Otherwise, the type of finance' will be 'Grant (Equity assigned to Producer)'. Note that any Screen Australia development funding must be included in the Screen Australia ask and in the production budget. These amounts will be deducted from Screen Australia’s first drawdown.</t>
        </r>
      </text>
    </comment>
    <comment ref="C29" authorId="2" shapeId="0" xr:uid="{4699FD6B-2CC0-43AA-AB61-A196947956A8}">
      <text>
        <r>
          <rPr>
            <sz val="8"/>
            <color indexed="81"/>
            <rFont val="Tahoma"/>
            <family val="2"/>
          </rPr>
          <t>(2)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r>
      </text>
    </comment>
    <comment ref="C32" authorId="1" shapeId="0" xr:uid="{B1A2F62F-90E9-499F-B798-B238C9FA6766}">
      <text>
        <r>
          <rPr>
            <sz val="8"/>
            <color indexed="81"/>
            <rFont val="Tahoma"/>
            <family val="2"/>
          </rPr>
          <t>Note that 100% of any private investment must be paid into the production account or an escrow account on financial close.</t>
        </r>
      </text>
    </comment>
    <comment ref="F48" authorId="3" shapeId="0" xr:uid="{FFEA4826-84DB-4015-A677-713243B89311}">
      <text>
        <r>
          <rPr>
            <sz val="8"/>
            <color indexed="81"/>
            <rFont val="Tahoma"/>
            <family val="2"/>
          </rPr>
          <t>Sum of rounded percentages</t>
        </r>
      </text>
    </comment>
    <comment ref="I48" authorId="3" shapeId="0" xr:uid="{03F4C2F6-83DF-485E-9303-99F8F5B96BE7}">
      <text>
        <r>
          <rPr>
            <sz val="8"/>
            <color indexed="81"/>
            <rFont val="Tahoma"/>
            <family val="2"/>
          </rPr>
          <t>Sum of rounded percentages</t>
        </r>
      </text>
    </comment>
    <comment ref="J48" authorId="3" shapeId="0" xr:uid="{D2DD1C43-A0B7-4C91-9720-5CAC315A550D}">
      <text>
        <r>
          <rPr>
            <sz val="8"/>
            <color indexed="81"/>
            <rFont val="Tahoma"/>
            <family val="2"/>
          </rPr>
          <t>Sum of rounded percentages</t>
        </r>
      </text>
    </comment>
    <comment ref="K48" authorId="3" shapeId="0" xr:uid="{528F9233-4E74-4C0B-AAED-1E2BB441FAFF}">
      <text>
        <r>
          <rPr>
            <sz val="8"/>
            <color indexed="81"/>
            <rFont val="Tahoma"/>
            <family val="2"/>
          </rPr>
          <t>Sum of rounded percentages</t>
        </r>
      </text>
    </comment>
    <comment ref="F53" authorId="2" shapeId="0" xr:uid="{36228713-220A-4B94-BE53-ABB2500ED7A8}">
      <text>
        <r>
          <rPr>
            <sz val="8"/>
            <color indexed="81"/>
            <rFont val="Tahoma"/>
            <family val="2"/>
          </rPr>
          <t>Sum of UNROUNDED percentages.</t>
        </r>
      </text>
    </comment>
    <comment ref="I53" authorId="2" shapeId="0" xr:uid="{4CDDE98B-434E-427E-84FF-D03476793466}">
      <text>
        <r>
          <rPr>
            <sz val="8"/>
            <color indexed="81"/>
            <rFont val="Tahoma"/>
            <family val="2"/>
          </rPr>
          <t>Sum of UNROUNDED percentages.</t>
        </r>
      </text>
    </comment>
    <comment ref="J53" authorId="2" shapeId="0" xr:uid="{8B52305E-4938-4053-93A9-EFD4E4D0357C}">
      <text>
        <r>
          <rPr>
            <sz val="8"/>
            <color indexed="81"/>
            <rFont val="Tahoma"/>
            <family val="2"/>
          </rPr>
          <t>Sum of UNROUNDED percentages.</t>
        </r>
      </text>
    </comment>
    <comment ref="K53" authorId="2" shapeId="0" xr:uid="{B62BF33C-2617-4037-A88E-A24318F6285F}">
      <text>
        <r>
          <rPr>
            <sz val="8"/>
            <color indexed="81"/>
            <rFont val="Tahoma"/>
            <family val="2"/>
          </rPr>
          <t>Sum of UNROUNDED percentages.</t>
        </r>
      </text>
    </comment>
    <comment ref="C60" authorId="2" shapeId="0" xr:uid="{5F525899-A9E5-406C-A71A-4C391A83C242}">
      <text>
        <r>
          <rPr>
            <sz val="8"/>
            <color indexed="81"/>
            <rFont val="Tahoma"/>
            <family val="2"/>
          </rPr>
          <t xml:space="preserve">(2) You must cashflow at least 90% of the Producer Offset into the finance plan if you have Screen Australia funding. Cell D60 will automatically calculate this proportion.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<sst xmlns="http://schemas.openxmlformats.org/spreadsheetml/2006/main" count="768" uniqueCount="241">
  <si>
    <t>Amount</t>
  </si>
  <si>
    <t>TOTAL BUDGET</t>
  </si>
  <si>
    <t>Total Budget</t>
  </si>
  <si>
    <t>% of Budget</t>
  </si>
  <si>
    <t>Profit %</t>
  </si>
  <si>
    <t>Marketplace</t>
  </si>
  <si>
    <t>Equity</t>
  </si>
  <si>
    <t>ANZ DG</t>
  </si>
  <si>
    <t>ROW DG</t>
  </si>
  <si>
    <t>QAPE Budget</t>
  </si>
  <si>
    <t xml:space="preserve">Date: </t>
  </si>
  <si>
    <t>Screen Australia (1)</t>
  </si>
  <si>
    <t>QAPE Budget:</t>
  </si>
  <si>
    <t>Sub-total</t>
  </si>
  <si>
    <t>Notes:</t>
  </si>
  <si>
    <t>Cashflow in finance plan (2)</t>
  </si>
  <si>
    <t>Producer Offset (40% of QAPE Budget)</t>
  </si>
  <si>
    <t>Screen NSW</t>
  </si>
  <si>
    <t>Screen Queensland</t>
  </si>
  <si>
    <t>Screen Tasmania</t>
  </si>
  <si>
    <t>STATE AGENCIES</t>
  </si>
  <si>
    <t>South Australia Film Corporation</t>
  </si>
  <si>
    <t>Screen Territory</t>
  </si>
  <si>
    <t>State spend</t>
  </si>
  <si>
    <t>Sum of rounded subtotals</t>
  </si>
  <si>
    <t>Rounding adjustments if required (6)</t>
  </si>
  <si>
    <t>Screen Australia contribution</t>
  </si>
  <si>
    <t>Difference to budget</t>
  </si>
  <si>
    <t>State spend share of budget</t>
  </si>
  <si>
    <t>Spend-to-contribution ratio</t>
  </si>
  <si>
    <t>Contribution-to-spend %</t>
  </si>
  <si>
    <t>Australian</t>
  </si>
  <si>
    <t>Non-Australian</t>
  </si>
  <si>
    <t>Australian financing component</t>
  </si>
  <si>
    <t>Non-Australian financing component</t>
  </si>
  <si>
    <t>Non-Australian profit component</t>
  </si>
  <si>
    <t>Non-Australian copyright component</t>
  </si>
  <si>
    <t>Pro Rata Pari Passu Recoup % (3)</t>
  </si>
  <si>
    <t>My Feature Film</t>
  </si>
  <si>
    <t>Screen Canberra</t>
  </si>
  <si>
    <t>Total Support - Screen Australia and Producer Offset</t>
  </si>
  <si>
    <t>TOTAL SUPPORT - SCREEN AUSTRALIA AND PRODUCER OFFSET</t>
  </si>
  <si>
    <t>Updates</t>
  </si>
  <si>
    <t>- Copyright taken from column H</t>
  </si>
  <si>
    <t>- Terms in Marketplace updated</t>
  </si>
  <si>
    <t>To Do</t>
  </si>
  <si>
    <t>Gap Loan</t>
  </si>
  <si>
    <t>Film Assets inc. Copyright % (4)</t>
  </si>
  <si>
    <t>STATUS</t>
  </si>
  <si>
    <t>Status (select)</t>
  </si>
  <si>
    <t>Confirmed</t>
  </si>
  <si>
    <t>Pending</t>
  </si>
  <si>
    <t>TYPES OF FINANCE - MARKETPLACE</t>
  </si>
  <si>
    <t>Australian DG</t>
  </si>
  <si>
    <t>Presale</t>
  </si>
  <si>
    <t>Other DG</t>
  </si>
  <si>
    <t>TYPES OF FINANCE - EQUITY, GRANTS</t>
  </si>
  <si>
    <t>Equity (Private Investment)</t>
  </si>
  <si>
    <t>Producer Offset Advance</t>
  </si>
  <si>
    <t>Subordinated Producer Offset Advance</t>
  </si>
  <si>
    <t>Screenwest</t>
  </si>
  <si>
    <r>
      <t xml:space="preserve">Producer Offset (2) - via </t>
    </r>
    <r>
      <rPr>
        <i/>
        <sz val="10"/>
        <color rgb="FF000000"/>
        <rFont val="Arial"/>
        <family val="2"/>
      </rPr>
      <t>[insert name of Lender]</t>
    </r>
  </si>
  <si>
    <t>(6) Rounding adjustments to be distributed as appropriate: generally to the Producer if positive, and from Screen Australia if negative (except in the case of copyright).</t>
  </si>
  <si>
    <t>Enter name of ROW Distributor or Sales Agent</t>
  </si>
  <si>
    <t>Enter name Australian/ANZ Distributor</t>
  </si>
  <si>
    <t>Producer Contribution</t>
  </si>
  <si>
    <t>(5) Additional shares allocated to the Producer. With respect to profit, note that the Producer’s profit share will be 50%. All equity investors (including the producer in relation to the Producer Offset equity and any other Producer equity or grant equity assigned to the Producer) will share the remaining 50% pro rata, pari passu. With respect to Screen Australia (any any other relevant investors, such as a State Agency) taking a lesser and fixed entitlement to Film Assets (including Copyright), such residue entitlements shall be allocated to the Producer.</t>
  </si>
  <si>
    <t>State Agency (select)</t>
  </si>
  <si>
    <t>VicScreen</t>
  </si>
  <si>
    <t>TYPES OF FINANCE - SCREEN AUSTRALIA</t>
  </si>
  <si>
    <t>Project Title:</t>
  </si>
  <si>
    <t>Total Budget:</t>
  </si>
  <si>
    <t>Enter name of other Marketplace Contributor</t>
  </si>
  <si>
    <t>(1) If Screen Australia funding is more than $500,000, then such funding will be provided as a recoupable equity investment and the type of finance will be 'Equity'. Otherwise, the type of finance' will be 'Grant (Equity assigned to Producer)'. Note that any Screen Australia development funding must be included in the Screen Australia ask and in the production budget. These amounts will be deducted from Screen Australia’s first drawdown.</t>
  </si>
  <si>
    <t>Source of Finance                                                  (Name of company, incl. ACN / Individual / Screen Agency)</t>
  </si>
  <si>
    <t>My Feature Film Pty Ltd</t>
  </si>
  <si>
    <t>Please read the Terms of Trade and relevant Guidelines before completing this finance plan.</t>
  </si>
  <si>
    <t>Select</t>
  </si>
  <si>
    <t>COUNTRY OF ORIGIN</t>
  </si>
  <si>
    <t>Producer (5)</t>
  </si>
  <si>
    <t>Overseas Films Ltd</t>
  </si>
  <si>
    <t xml:space="preserve">Private Investor Pty Ltd (ACN XXX XXX XXX) </t>
  </si>
  <si>
    <t>Cast Breakage</t>
  </si>
  <si>
    <t>Enter name of Private Investor</t>
  </si>
  <si>
    <t>(3) This column is to apply only where Screen Australia provides production funding as a recoupable equity investment. Screen Australia expects to participate in gross receipts pro rata and pari passu with other equity investors and the formulae in the table above reflects this. If you are proposing a different recoupment structure you should discuss this with an Investment Manager. This column will also reflect the percentages allocated to the equity investors for Sequel Revenue Shares and Underage Shares within a Production and Investment Agreement, unless otherwise agreed amongst the relevant investors and Screen Australia.</t>
  </si>
  <si>
    <t>(4) This column is to apply only where Screen Australia provides production funding as a recoupable equity investment. Screen Australia requires a 1% share of all film assets, including copyright, giving the remainder of its share to the Producer. For other equity investors, the Film Assets (incl. Copyright) split shall be calculated against the Sub-Total of Equity Investment</t>
  </si>
  <si>
    <t>LOI/LOO</t>
  </si>
  <si>
    <t>Anticipated</t>
  </si>
  <si>
    <t>ROW Distributor</t>
  </si>
  <si>
    <t>Sales Agent</t>
  </si>
  <si>
    <t>An agent appointed to sell a project to distributors in various territories around the world.</t>
  </si>
  <si>
    <t>The lender that is advancing a Gap Loan (see below definition) to the Producer.</t>
  </si>
  <si>
    <t>Other Marketplace Contributor</t>
  </si>
  <si>
    <t>Screen Australia</t>
  </si>
  <si>
    <t>State Agency</t>
  </si>
  <si>
    <t>A financial contribution made by the Producer towards the budgeted cost of the project.</t>
  </si>
  <si>
    <t>Private Investor</t>
  </si>
  <si>
    <t>This would include any other financial contribution that is not listed above. It could extend to contributions such as:</t>
  </si>
  <si>
    <t>Australian/ANZ Distributor</t>
  </si>
  <si>
    <r>
      <rPr>
        <b/>
        <sz val="10"/>
        <rFont val="Arial"/>
        <family val="2"/>
      </rPr>
      <t xml:space="preserve">Documentation Status
</t>
    </r>
    <r>
      <rPr>
        <sz val="8"/>
        <rFont val="Arial"/>
        <family val="2"/>
      </rPr>
      <t>(select from dropdown)</t>
    </r>
  </si>
  <si>
    <t>Country of Origin</t>
  </si>
  <si>
    <t xml:space="preserve">Private Investor A Pty Ltd (ACN XXX XXX XXX) </t>
  </si>
  <si>
    <t xml:space="preserve">Private Investor B Pty Ltd (ACN XXX XXX XXX) </t>
  </si>
  <si>
    <t>Local Distributor Pty Ltd (ACN. XXX XXX XXX)</t>
  </si>
  <si>
    <t>Gap Lender Films Ltd</t>
  </si>
  <si>
    <t>Last Updated:</t>
  </si>
  <si>
    <t>Screen Australia: Theatrical Feature Film Finance Plan</t>
  </si>
  <si>
    <t>State Contribution (from above)</t>
  </si>
  <si>
    <t>State Other Contribution (insert if applicable)</t>
  </si>
  <si>
    <r>
      <t xml:space="preserve">Producer Offset (2) - via </t>
    </r>
    <r>
      <rPr>
        <sz val="9.5"/>
        <color rgb="FF000000"/>
        <rFont val="Arial"/>
        <family val="2"/>
      </rPr>
      <t>Offset Lender Pty Ltd (ACN XXX XXX XXX)</t>
    </r>
  </si>
  <si>
    <t>Grant</t>
  </si>
  <si>
    <t xml:space="preserve">Producer/Production Company: </t>
  </si>
  <si>
    <t>Note: Shaded cells contain formulae and are locked. Hover over red flags to see additional comments and guidance.</t>
  </si>
  <si>
    <t>Enter name of Gap Loan Lender [unsold territories]</t>
  </si>
  <si>
    <t>Enter name of Grant Provider</t>
  </si>
  <si>
    <t>Enter name of Other Contributor</t>
  </si>
  <si>
    <r>
      <t>STATE SPEND</t>
    </r>
    <r>
      <rPr>
        <sz val="9"/>
        <rFont val="Arial"/>
        <family val="2"/>
      </rPr>
      <t xml:space="preserve"> (state agency equity/grant contributions will insert automatically but </t>
    </r>
    <r>
      <rPr>
        <b/>
        <sz val="9"/>
        <rFont val="Arial"/>
        <family val="2"/>
      </rPr>
      <t>you need to manually add the state spend</t>
    </r>
    <r>
      <rPr>
        <sz val="9"/>
        <rFont val="Arial"/>
        <family val="2"/>
      </rPr>
      <t>)</t>
    </r>
  </si>
  <si>
    <t>Other Incentive</t>
  </si>
  <si>
    <t xml:space="preserve">Grants, Equity Investment and Incentives                                                    </t>
  </si>
  <si>
    <t>DEFINITION</t>
  </si>
  <si>
    <t>SOURCE OF FINANCE</t>
  </si>
  <si>
    <t>Grants, Equity Investment and Incentives</t>
  </si>
  <si>
    <t>Applicable where Screen Australia is providing direct production funding (as a grant or a recoupable equity investment) into a project.</t>
  </si>
  <si>
    <t xml:space="preserve">The relevant State or Territory screen agency that is contributing production funding to the finance plan for the project. </t>
  </si>
  <si>
    <t>Grant Provider</t>
  </si>
  <si>
    <t xml:space="preserve">Other Contributor </t>
  </si>
  <si>
    <t xml:space="preserve">TYPE OF FINANCE </t>
  </si>
  <si>
    <t>The distribution guarantee that is paid by the Australian/ANZ Distributor to secure the relevant theatrical distribution rights in the Australian/ANZ territory for an agreed term.</t>
  </si>
  <si>
    <t>A distribution guarantee that is paid by the ROW Distributor to secure the distribution rights for the ROW territory (excluding Australia or ANZ) for an agreed term. This option can also be selected where a sales agent is providing an advance against ROW sales.</t>
  </si>
  <si>
    <t>Worldwide DG</t>
  </si>
  <si>
    <t>A distribution guarantee paid by a distributor to secure the worldwide distribution rights for an agreed term. This arrangement includes Australia/ANZ but generally excludes the specific rights of an Australian/ANZ Commissioning Platform and/or an Australian/ANZ Distributor.</t>
  </si>
  <si>
    <t>A distribution guarantee paid by a distributor that enters into a ‘presale’ distribution contract for a particular territory that is not Australia/ANZ or ROW, which is generally signed and finalised before the commencement of principal photography.</t>
  </si>
  <si>
    <t>Additional finance that is required to increase the previously confirmed budget as a result of securing key cast that are crucial to the project. Depending on the relevant commercial terms for this contribution, Cast Breakage can be advanced as a marketplace contribution; or could alternatively be advanced as an equity investment (see below).</t>
  </si>
  <si>
    <t xml:space="preserve">A financial contribution to the Budget in exchange for a share in the revenues and/or net profit generated from distribution of the project. </t>
  </si>
  <si>
    <t xml:space="preserve">A financial contribution in the form of Equity which is made by a Private Investor. </t>
  </si>
  <si>
    <t xml:space="preserve">Grant </t>
  </si>
  <si>
    <t>The amount that (i) the Producer is eligible to receive from a State or Territory screen agency or any other government body (apart from the Producer Offset); and (ii) is not contracted as a grant or equity investment. These could include:</t>
  </si>
  <si>
    <t>See above definition in the ‘Marketplace’ section with respect to the ability for Cast Breakage to be contributed in the form of an equity investment as opposed to a marketplace contribution.</t>
  </si>
  <si>
    <t>Gap Loan Lender</t>
  </si>
  <si>
    <t>Australian/ANZ DG</t>
  </si>
  <si>
    <t xml:space="preserve">DOCUMENTATION STATUS
</t>
  </si>
  <si>
    <t xml:space="preserve">DEFINITION
</t>
  </si>
  <si>
    <t xml:space="preserve">Confirmed
</t>
  </si>
  <si>
    <t xml:space="preserve">Select if finance is secure, generally demonstrated by a fully signed agreement (e.g. a presale distribution agreement or a private investment agreement, a signed Term Sheet from a commissioning platform or a formal Letter of Approval from a screen agency). Subject to the relevant program guidelines, any documentation will be subject to Screen Australia approval if funding is approved, particularly where funding is provided by way of a recoupable equity investment.
</t>
  </si>
  <si>
    <t xml:space="preserve">LOI/LOO
</t>
  </si>
  <si>
    <t xml:space="preserve">Select if you have received a signed Letter of Intent (or Letter of Offer) from the relevant financier, distributor, lender etc which is subject to further approvals and conditions and would not be classified as “Confirmed”. (e.g. a LOO from a commissioning platform or lender or a draft Term Sheet from a commissioning platform).
</t>
  </si>
  <si>
    <t xml:space="preserve">Pending
</t>
  </si>
  <si>
    <t xml:space="preserve">Select if you have applied for the relevant funding (e.g. a screen agency incentive or production funding application) but you have not yet received approval. This option should be selected for the Screen Australia funding line item when an application is submitted.
</t>
  </si>
  <si>
    <r>
      <t>The distributor that is acquiring the rights to theatrically release the project in Australia, or both Australia and New Zealand (</t>
    </r>
    <r>
      <rPr>
        <b/>
        <sz val="10"/>
        <rFont val="Arial"/>
        <family val="2"/>
      </rPr>
      <t>ANZ</t>
    </r>
    <r>
      <rPr>
        <sz val="10"/>
        <rFont val="Arial"/>
        <family val="2"/>
      </rPr>
      <t>).</t>
    </r>
  </si>
  <si>
    <r>
      <t>The relevant broadcaster, streamer, distributor or other organisation that is acquiring certain rights to distribute or represent the project in all territories that are not acquired by the Australian/ANZ Commissioning Platform (i.e. ‘rest-of-world’ (</t>
    </r>
    <r>
      <rPr>
        <b/>
        <sz val="10"/>
        <rFont val="Arial"/>
        <family val="2"/>
      </rPr>
      <t>ROW</t>
    </r>
    <r>
      <rPr>
        <sz val="10"/>
        <rFont val="Arial"/>
        <family val="2"/>
      </rPr>
      <t xml:space="preserve">)). </t>
    </r>
  </si>
  <si>
    <t>This would include any other individual or organisation that is making a financial contribution to the finance plan in connection with the acquisition of certain communication rights in the project for certain territories. These could include:</t>
  </si>
  <si>
    <r>
      <t>-</t>
    </r>
    <r>
      <rPr>
        <sz val="7"/>
        <rFont val="Times New Roman"/>
        <family val="1"/>
      </rPr>
      <t xml:space="preserve">          </t>
    </r>
    <r>
      <rPr>
        <sz val="10"/>
        <rFont val="Arial"/>
        <family val="2"/>
      </rPr>
      <t xml:space="preserve">a lender that is advancing a loan against one or more Other DG; </t>
    </r>
  </si>
  <si>
    <r>
      <t>-</t>
    </r>
    <r>
      <rPr>
        <sz val="7"/>
        <rFont val="Times New Roman"/>
        <family val="1"/>
      </rPr>
      <t xml:space="preserve">          </t>
    </r>
    <r>
      <rPr>
        <sz val="10"/>
        <rFont val="Arial"/>
        <family val="2"/>
      </rPr>
      <t>separate distributors that are acquiring the distribution rights in a particular territory/ies that are separate to the ROW Distributor; or</t>
    </r>
  </si>
  <si>
    <r>
      <t>-</t>
    </r>
    <r>
      <rPr>
        <sz val="7"/>
        <rFont val="Times New Roman"/>
        <family val="1"/>
      </rPr>
      <t xml:space="preserve">          </t>
    </r>
    <r>
      <rPr>
        <sz val="10"/>
        <rFont val="Arial"/>
        <family val="2"/>
      </rPr>
      <t>a non-Australian broadcaster or streamer that is acquiring the rights to exploit certain communication rights in the project in certain ROW territory/ies (including for a co-production).</t>
    </r>
  </si>
  <si>
    <t xml:space="preserve">Screen Australia
</t>
  </si>
  <si>
    <r>
      <t>Producer Offset – via [</t>
    </r>
    <r>
      <rPr>
        <i/>
        <sz val="10"/>
        <rFont val="Arial"/>
        <family val="2"/>
      </rPr>
      <t>Lender</t>
    </r>
    <r>
      <rPr>
        <sz val="10"/>
        <rFont val="Arial"/>
        <family val="2"/>
      </rPr>
      <t>]</t>
    </r>
  </si>
  <si>
    <t>If applicable, the relevant lender entity which is advancing a loan to the Producer against the estimated Producer Offset proceeds. The Producer Offset is a tax rebate administered by Screen Australia under income tax legislation and paid by the Australian Tax Office (see the Screen Australia website for more information).</t>
  </si>
  <si>
    <t>The relevant screen agency or other organisation that is advancing a grant to the Producer for the project. This would include Screen Australia if it is advancing a grant that is separate to a production funding program, such as under an Industry Development program.</t>
  </si>
  <si>
    <t>An individual or organisation that is not:</t>
  </si>
  <si>
    <r>
      <t>-</t>
    </r>
    <r>
      <rPr>
        <sz val="7"/>
        <rFont val="Times New Roman"/>
        <family val="1"/>
      </rPr>
      <t xml:space="preserve">          </t>
    </r>
    <r>
      <rPr>
        <sz val="10"/>
        <color rgb="FF000000"/>
        <rFont val="Arial"/>
        <family val="2"/>
      </rPr>
      <t xml:space="preserve">the Producer (or an officeholder, shareholder or related body corporate (such as a subsidiary or holding company) of the Producer); </t>
    </r>
  </si>
  <si>
    <r>
      <t>-</t>
    </r>
    <r>
      <rPr>
        <sz val="7"/>
        <rFont val="Times New Roman"/>
        <family val="1"/>
      </rPr>
      <t xml:space="preserve">          </t>
    </r>
    <r>
      <rPr>
        <sz val="10"/>
        <color rgb="FF000000"/>
        <rFont val="Arial"/>
        <family val="2"/>
      </rPr>
      <t xml:space="preserve">another marketplace contributor; </t>
    </r>
  </si>
  <si>
    <r>
      <t>-</t>
    </r>
    <r>
      <rPr>
        <sz val="7"/>
        <rFont val="Times New Roman"/>
        <family val="1"/>
      </rPr>
      <t xml:space="preserve">          </t>
    </r>
    <r>
      <rPr>
        <sz val="10"/>
        <color rgb="FF000000"/>
        <rFont val="Arial"/>
        <family val="2"/>
      </rPr>
      <t xml:space="preserve">a debt financier (for example, a lender that is cashflowing the Producer Offset Advance); or </t>
    </r>
  </si>
  <si>
    <r>
      <t>-</t>
    </r>
    <r>
      <rPr>
        <sz val="7"/>
        <rFont val="Times New Roman"/>
        <family val="1"/>
      </rPr>
      <t xml:space="preserve">          </t>
    </r>
    <r>
      <rPr>
        <sz val="10"/>
        <color rgb="FF000000"/>
        <rFont val="Arial"/>
        <family val="2"/>
      </rPr>
      <t xml:space="preserve">an individual or an organisation engaged to provide services on the project, such as a key creative (producer, director, writer or cast) or a post-production company. </t>
    </r>
  </si>
  <si>
    <r>
      <t>-</t>
    </r>
    <r>
      <rPr>
        <sz val="7"/>
        <rFont val="Times New Roman"/>
        <family val="1"/>
      </rPr>
      <t xml:space="preserve">          </t>
    </r>
    <r>
      <rPr>
        <sz val="10"/>
        <color rgb="FF000000"/>
        <rFont val="Arial"/>
        <family val="2"/>
      </rPr>
      <t>an additional lender that is cashflowing a portion of the Producer Offset and/or an Other Incentive;</t>
    </r>
  </si>
  <si>
    <r>
      <t>-</t>
    </r>
    <r>
      <rPr>
        <sz val="7"/>
        <rFont val="Times New Roman"/>
        <family val="1"/>
      </rPr>
      <t xml:space="preserve">          </t>
    </r>
    <r>
      <rPr>
        <sz val="10"/>
        <color rgb="FF000000"/>
        <rFont val="Arial"/>
        <family val="2"/>
      </rPr>
      <t xml:space="preserve">an equity investment from an individual or organisation engaged to provide services on the project, such as a key creative (producer, director, writer or cast) or a post-production company; </t>
    </r>
  </si>
  <si>
    <r>
      <t>-</t>
    </r>
    <r>
      <rPr>
        <sz val="7"/>
        <rFont val="Times New Roman"/>
        <family val="1"/>
      </rPr>
      <t xml:space="preserve">          </t>
    </r>
    <r>
      <rPr>
        <sz val="10"/>
        <color rgb="FF000000"/>
        <rFont val="Arial"/>
        <family val="2"/>
      </rPr>
      <t xml:space="preserve">an organisation that is providing archive materials at an agreed market rate in return for an equity interest; </t>
    </r>
  </si>
  <si>
    <r>
      <t>-</t>
    </r>
    <r>
      <rPr>
        <sz val="7"/>
        <rFont val="Times New Roman"/>
        <family val="1"/>
      </rPr>
      <t xml:space="preserve">          </t>
    </r>
    <r>
      <rPr>
        <sz val="10"/>
        <color rgb="FF000000"/>
        <rFont val="Arial"/>
        <family val="2"/>
      </rPr>
      <t xml:space="preserve">a local government grant; </t>
    </r>
  </si>
  <si>
    <r>
      <t>-</t>
    </r>
    <r>
      <rPr>
        <sz val="7"/>
        <rFont val="Times New Roman"/>
        <family val="1"/>
      </rPr>
      <t xml:space="preserve">          </t>
    </r>
    <r>
      <rPr>
        <sz val="10"/>
        <color rgb="FF000000"/>
        <rFont val="Arial"/>
        <family val="2"/>
      </rPr>
      <t>a State or Territory screen agency or other Australian or non-Australian government body that is providing an Other Incentive for the project (see definition below) or direct production funding; or</t>
    </r>
  </si>
  <si>
    <r>
      <t>-</t>
    </r>
    <r>
      <rPr>
        <sz val="7"/>
        <rFont val="Times New Roman"/>
        <family val="1"/>
      </rPr>
      <t xml:space="preserve">          </t>
    </r>
    <r>
      <rPr>
        <sz val="10"/>
        <color rgb="FF000000"/>
        <rFont val="Arial"/>
        <family val="2"/>
      </rPr>
      <t>another type of finance that would be subject to review and approval by Screen Australia.</t>
    </r>
  </si>
  <si>
    <r>
      <t>Note: ‘</t>
    </r>
    <r>
      <rPr>
        <i/>
        <sz val="10"/>
        <rFont val="Arial"/>
        <family val="2"/>
      </rPr>
      <t>distribution guarantee (DG)</t>
    </r>
    <r>
      <rPr>
        <sz val="10"/>
        <rFont val="Arial"/>
        <family val="2"/>
      </rPr>
      <t xml:space="preserve">’ is interchangeable with </t>
    </r>
    <r>
      <rPr>
        <i/>
        <sz val="10"/>
        <rFont val="Arial"/>
        <family val="2"/>
      </rPr>
      <t>minimum guarantee (MG)</t>
    </r>
    <r>
      <rPr>
        <sz val="10"/>
        <rFont val="Arial"/>
        <family val="2"/>
      </rPr>
      <t xml:space="preserve"> or </t>
    </r>
    <r>
      <rPr>
        <i/>
        <sz val="10"/>
        <rFont val="Arial"/>
        <family val="2"/>
      </rPr>
      <t>distribution advance</t>
    </r>
    <r>
      <rPr>
        <sz val="10"/>
        <rFont val="Arial"/>
        <family val="2"/>
      </rPr>
      <t xml:space="preserve"> or </t>
    </r>
    <r>
      <rPr>
        <i/>
        <sz val="10"/>
        <rFont val="Arial"/>
        <family val="2"/>
      </rPr>
      <t>presale.</t>
    </r>
  </si>
  <si>
    <t xml:space="preserve">Gap Loan
</t>
  </si>
  <si>
    <t xml:space="preserve">A loan advanced to the Producer that is generally based on the value of unsold territories at the time that a project is fully financed (so excluding any territories covered by presale distribution agreements or the Australian/ANZ distribution agreement), to be repaid from future sales/revenues generated by such territories.
</t>
  </si>
  <si>
    <t>Assigned Equity</t>
  </si>
  <si>
    <t xml:space="preserve">A financial contribution in the form of a production investment (for example, which is made by a State or Territory screen agency) in which the associated entitlements and equity interest are assigned to the Producer for their benefit. </t>
  </si>
  <si>
    <t>A production funding grant from a screen agency or another organisation that does not provide the Grant Provider with any ongoing financial entitlement in the project. The equity share for any grant finance is allocated to the Producer.</t>
  </si>
  <si>
    <t>The amount that is loaned or cashflowed into the finance plan against at least 90% of the estimated Producer Offset proceeds. The equity share attributable to any Producer Offset Advance is allocated to the Producer.</t>
  </si>
  <si>
    <t>An additional amount that is loaned or cashflowed into the finance plan against an additional portion of the estimated Producer Offset proceeds (i.e. on top of, and subordinate to, the Producer Offset Advance). The equity share attributable to any Subordinated Producer Offset Advance is allocated to the Producer.</t>
  </si>
  <si>
    <r>
      <t>-</t>
    </r>
    <r>
      <rPr>
        <sz val="7"/>
        <rFont val="Times New Roman"/>
        <family val="1"/>
      </rPr>
      <t xml:space="preserve">          </t>
    </r>
    <r>
      <rPr>
        <sz val="10"/>
        <rFont val="Arial"/>
        <family val="2"/>
      </rPr>
      <t>a post, digital and visual effect rebate;</t>
    </r>
  </si>
  <si>
    <r>
      <t>-</t>
    </r>
    <r>
      <rPr>
        <sz val="7"/>
        <rFont val="Times New Roman"/>
        <family val="1"/>
      </rPr>
      <t xml:space="preserve">          </t>
    </r>
    <r>
      <rPr>
        <sz val="10"/>
        <rFont val="Arial"/>
        <family val="2"/>
      </rPr>
      <t>a rebate based on expenditure in regional areas;</t>
    </r>
  </si>
  <si>
    <r>
      <t>-</t>
    </r>
    <r>
      <rPr>
        <sz val="7"/>
        <rFont val="Times New Roman"/>
        <family val="1"/>
      </rPr>
      <t xml:space="preserve">          </t>
    </r>
    <r>
      <rPr>
        <sz val="10"/>
        <rFont val="Arial"/>
        <family val="2"/>
      </rPr>
      <t xml:space="preserve">a payroll tax rebate; </t>
    </r>
  </si>
  <si>
    <r>
      <t>-</t>
    </r>
    <r>
      <rPr>
        <sz val="7"/>
        <rFont val="Times New Roman"/>
        <family val="1"/>
      </rPr>
      <t xml:space="preserve">          </t>
    </r>
    <r>
      <rPr>
        <sz val="10"/>
        <rFont val="Arial"/>
        <family val="2"/>
      </rPr>
      <t>an incentive from a non-Australian government body that the project (or a co-producer) is eligible for, such as where the project is an official co-production; and/or</t>
    </r>
  </si>
  <si>
    <r>
      <t>-</t>
    </r>
    <r>
      <rPr>
        <sz val="7"/>
        <rFont val="Times New Roman"/>
        <family val="1"/>
      </rPr>
      <t xml:space="preserve">          </t>
    </r>
    <r>
      <rPr>
        <sz val="10"/>
        <rFont val="Arial"/>
        <family val="2"/>
      </rPr>
      <t xml:space="preserve">any other type of government screen incentive that the project is eligible for and that can be substantiated to Screen Australia. </t>
    </r>
  </si>
  <si>
    <t>The equity share attributable to any Other Incentive is allocated to the Producer.</t>
  </si>
  <si>
    <t>(1) If Screen Australia funding is more than $500,000, then such funding will be provided as a recoupable equity investment and the type of finance will be 'Equity'. Otherwise, the type of finance' will be 'Grant'. Note that any Screen Australia development funding must be included in the Screen Australia ask and in the production budget. These amounts will be deducted from Screen Australia’s first drawdown.</t>
  </si>
  <si>
    <t>Source of Finance                           
(Name of company (incl. ACN))</t>
  </si>
  <si>
    <r>
      <t xml:space="preserve">Type of Finance
</t>
    </r>
    <r>
      <rPr>
        <sz val="8"/>
        <rFont val="Arial"/>
        <family val="2"/>
      </rPr>
      <t>(select from dropdown)</t>
    </r>
  </si>
  <si>
    <t xml:space="preserve">Select if you (a) have not yet applied for the relevant item in the finance plan; or (b) do not have any supporting documentation, but you are anticipating that such finance is likely (e.g. private investment). If this status is selected when you submit an application, Screen Australia may ask you why this anticipated piece of the finance plan cannot yet be substantiated.
</t>
  </si>
  <si>
    <t xml:space="preserve">Anticipated
</t>
  </si>
  <si>
    <t>SA Development Funding in Rec Report (if any)</t>
  </si>
  <si>
    <t>Insert aggregate value of previous SA development funding set out in the Rec Report</t>
  </si>
  <si>
    <t>Producer Offset Lender</t>
  </si>
  <si>
    <t>Insert name of Offset Lender - use the defined term as it will be set out in the PIA</t>
  </si>
  <si>
    <t>Figures for PIA Production Schedule and Recoupment Schedule</t>
  </si>
  <si>
    <t>Finance Plan</t>
  </si>
  <si>
    <t>Contributor</t>
  </si>
  <si>
    <t>Type of Finance</t>
  </si>
  <si>
    <t>Budget %</t>
  </si>
  <si>
    <t>SUB-TOTAL</t>
  </si>
  <si>
    <t>Investment</t>
  </si>
  <si>
    <t>Production</t>
  </si>
  <si>
    <t>Change 'Production' to Equity if no SA Development funding</t>
  </si>
  <si>
    <t>Development</t>
  </si>
  <si>
    <t>Delete this row if no SA Development funding</t>
  </si>
  <si>
    <t>Total Equity</t>
  </si>
  <si>
    <t>Delete this row if (i) SA is the only 'Investor' for the PIA; or (ii) no SA Development funding.</t>
  </si>
  <si>
    <t>Drag info from 'Other' section into 'Investment' section for other non-Producer parties to the PIA, such as screen agencies with equity investment, MIFF, Stan, ABC, SBS, Foxtel, Paramount etc.</t>
  </si>
  <si>
    <t>Other</t>
  </si>
  <si>
    <t>B26 formula operates based on Screen Agency line item. If not applicable, amend B26 accordingly.</t>
  </si>
  <si>
    <t>B27 formula operates based on Screen Agency line item. If not applicable, amend B27 accordingly.</t>
  </si>
  <si>
    <t>Budgeted Cost</t>
  </si>
  <si>
    <t>Legal to ignore cell F51 in red - DO NOT DELETE</t>
  </si>
  <si>
    <t>Allocation of Film Assets, Sequel Revenue and Underage</t>
  </si>
  <si>
    <t>If the project is a sequel (S2 or S3 etc), then this column should be marked “Not applicable” in each line, as the S1 sequel revenue shares will apply. Check with IM.</t>
  </si>
  <si>
    <t>Film Assets Split</t>
  </si>
  <si>
    <t>Sequel Revenue Shares</t>
  </si>
  <si>
    <t>Underage Shares</t>
  </si>
  <si>
    <t>Film Assets (excl. Copyright)</t>
  </si>
  <si>
    <t>If funding is Producer equity, the name column should be 'Producer ([insert name of screen agency/grant provider and the relevant incentive (if applicable)])'. E.g. Producer (VicScreen APIA); Producer (QLD Payroll Tax); Producer (Screen NSW RFF)</t>
  </si>
  <si>
    <t>Producer (Producer Offset Advance)</t>
  </si>
  <si>
    <t>For direct producer contributions, it should generally be labelled 'Producer (Equity)'.</t>
  </si>
  <si>
    <t>Producer (Residue)</t>
  </si>
  <si>
    <t>Formulas for PIA Recoupment Schedule Items</t>
  </si>
  <si>
    <t xml:space="preserve">Shortfall Sums </t>
  </si>
  <si>
    <t>Legal to ignore cell E90 in red - DO NOT DELETE</t>
  </si>
  <si>
    <t>Legal to ignore cells E111 and E112 in red - DO NOT DELETE</t>
  </si>
  <si>
    <t>If E112 is 0.01%, then any Producer entitlement to Shortfall Sums is to increase by 0.01%. SA figure will automatically reduce by 0.01% if E112 is -0.01%</t>
  </si>
  <si>
    <t>Equity Recoupment</t>
  </si>
  <si>
    <t>Net Profits</t>
  </si>
  <si>
    <t>Producer</t>
  </si>
  <si>
    <t>Insert the name and ACN of the Producer Offset Lender</t>
  </si>
  <si>
    <t>Figures for PGA Finance Plan and Drawdown Schedule</t>
  </si>
  <si>
    <t>Delete this row in PIA if no Development funding</t>
  </si>
  <si>
    <t>Legal to ignore cell F48 in red - do not delete</t>
  </si>
  <si>
    <t>Instalment Payment Date</t>
  </si>
  <si>
    <t>Percentage</t>
  </si>
  <si>
    <t>[See PGA - first Instalment]</t>
  </si>
  <si>
    <t>[See PGA - second Instalment]</t>
  </si>
  <si>
    <t>[See PGA - third Instalment]</t>
  </si>
  <si>
    <t>Total</t>
  </si>
  <si>
    <t>Only need to add the additional 'Film Assets' column if another financier requires a separate treatment of non-© Film Assets. In this scenario, SA's portion will still be 1%, and cell C57 needs to be renamed 'Film Assets (Copyright)'.</t>
  </si>
  <si>
    <t>(2) )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</si>
</sst>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quot;$&quot;* #,##0_-;\-&quot;$&quot;* #,##0_-;_-&quot;$&quot;* &quot;-&quot;_-;_-@_-"/>
    <numFmt numFmtId="44" formatCode="_-&quot;$&quot;* #,##0.00_-;\-&quot;$&quot;* #,##0.00_-;_-&quot;$&quot;* &quot;-&quot;??_-;_-@_-"/>
    <numFmt numFmtId="164" formatCode="&quot;$&quot;#,##0.00"/>
    <numFmt numFmtId="165" formatCode="&quot;$&quot;#,##0"/>
  </numFmts>
  <fonts count="35" x14ac:knownFonts="1">
    <font>
      <sz val="10"/>
      <name val="Arial"/>
      <family val="2"/>
    </font>
    <font>
      <sz val="10"/>
      <name val="Arial"/>
      <family val="2"/>
    </font>
    <font>
      <b/>
      <sz val="10.5"/>
      <name val="Arial"/>
      <family val="2"/>
    </font>
    <font>
      <sz val="10.5"/>
      <name val="Arial"/>
      <family val="2"/>
    </font>
    <font>
      <b/>
      <sz val="10.5"/>
      <color indexed="8"/>
      <name val="Arial"/>
      <family val="2"/>
    </font>
    <font>
      <sz val="10.5"/>
      <color indexed="8"/>
      <name val="Arial"/>
      <family val="2"/>
    </font>
    <font>
      <b/>
      <sz val="8"/>
      <name val="Arial"/>
      <family val="2"/>
    </font>
    <font>
      <sz val="8"/>
      <name val="Arial"/>
      <family val="2"/>
    </font>
    <font>
      <sz val="8"/>
      <color indexed="81"/>
      <name val="Tahoma"/>
      <family val="2"/>
    </font>
    <font>
      <b/>
      <sz val="10"/>
      <name val="Arial"/>
      <family val="2"/>
    </font>
    <font>
      <b/>
      <sz val="10"/>
      <color indexed="8"/>
      <name val="Arial"/>
      <family val="2"/>
    </font>
    <font>
      <sz val="9"/>
      <name val="Arial"/>
      <family val="2"/>
    </font>
    <font>
      <sz val="9"/>
      <color indexed="8"/>
      <name val="Arial"/>
      <family val="2"/>
    </font>
    <font>
      <b/>
      <sz val="12"/>
      <name val="Arial"/>
      <family val="2"/>
    </font>
    <font>
      <sz val="12"/>
      <name val="Arial"/>
      <family val="2"/>
    </font>
    <font>
      <b/>
      <sz val="9"/>
      <name val="Arial"/>
      <family val="2"/>
    </font>
    <font>
      <sz val="9"/>
      <color indexed="81"/>
      <name val="Tahoma"/>
      <family val="2"/>
    </font>
    <font>
      <sz val="8"/>
      <color indexed="8"/>
      <name val="Arial"/>
      <family val="2"/>
    </font>
    <font>
      <sz val="10.5"/>
      <color rgb="FFFF0000"/>
      <name val="Arial"/>
      <family val="2"/>
    </font>
    <font>
      <sz val="8"/>
      <color rgb="FFFF0000"/>
      <name val="Arial"/>
      <family val="2"/>
    </font>
    <font>
      <sz val="10"/>
      <color indexed="8"/>
      <name val="Arial"/>
      <family val="2"/>
    </font>
    <font>
      <i/>
      <sz val="10"/>
      <color rgb="FF000000"/>
      <name val="Arial"/>
      <family val="2"/>
    </font>
    <font>
      <sz val="10"/>
      <color rgb="FF000000"/>
      <name val="Arial"/>
      <family val="2"/>
    </font>
    <font>
      <sz val="9.5"/>
      <color indexed="8"/>
      <name val="Arial"/>
      <family val="2"/>
    </font>
    <font>
      <sz val="9.5"/>
      <color rgb="FF000000"/>
      <name val="Arial"/>
      <family val="2"/>
    </font>
    <font>
      <sz val="11"/>
      <name val="Calibri"/>
      <family val="2"/>
      <scheme val="minor"/>
    </font>
    <font>
      <b/>
      <sz val="10"/>
      <color rgb="FF000000"/>
      <name val="Arial"/>
      <family val="2"/>
    </font>
    <font>
      <sz val="10"/>
      <name val="Calibri"/>
      <family val="2"/>
    </font>
    <font>
      <sz val="7"/>
      <name val="Times New Roman"/>
      <family val="1"/>
    </font>
    <font>
      <i/>
      <sz val="10"/>
      <name val="Arial"/>
      <family val="2"/>
    </font>
    <font>
      <i/>
      <sz val="10.5"/>
      <color rgb="FFFF0000"/>
      <name val="Arial"/>
      <family val="2"/>
    </font>
    <font>
      <b/>
      <sz val="12"/>
      <color theme="4"/>
      <name val="Arial"/>
      <family val="2"/>
    </font>
    <font>
      <i/>
      <sz val="10"/>
      <color rgb="FFFF0000"/>
      <name val="Arial"/>
      <family val="2"/>
    </font>
    <font>
      <i/>
      <sz val="10.5"/>
      <name val="Arial"/>
      <family val="2"/>
    </font>
    <font>
      <b/>
      <i/>
      <sz val="10.5"/>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E2F3"/>
        <bgColor indexed="64"/>
      </patternFill>
    </fill>
    <fill>
      <patternFill patternType="solid">
        <fgColor rgb="FFD0CECE"/>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double">
        <color auto="1"/>
      </top>
      <bottom/>
      <diagonal/>
    </border>
    <border>
      <left/>
      <right/>
      <top style="medium">
        <color auto="1"/>
      </top>
      <bottom style="medium">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95">
    <xf numFmtId="0" fontId="0" fillId="0" borderId="0" xfId="0"/>
    <xf numFmtId="0" fontId="3" fillId="0" borderId="0" xfId="0" applyFont="1" applyFill="1" applyProtection="1"/>
    <xf numFmtId="0" fontId="3" fillId="0" borderId="0" xfId="0" applyFont="1" applyFill="1" applyBorder="1" applyProtection="1"/>
    <xf numFmtId="0" fontId="4" fillId="0" borderId="1" xfId="0" applyFont="1" applyFill="1" applyBorder="1" applyAlignment="1" applyProtection="1">
      <alignment vertical="top" wrapText="1"/>
    </xf>
    <xf numFmtId="6" fontId="3" fillId="0" borderId="1" xfId="0" applyNumberFormat="1" applyFont="1" applyFill="1" applyBorder="1" applyAlignment="1" applyProtection="1">
      <alignment horizontal="right" wrapText="1"/>
      <protection locked="0"/>
    </xf>
    <xf numFmtId="0" fontId="4"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6" fontId="2" fillId="0" borderId="0" xfId="0" applyNumberFormat="1" applyFont="1" applyFill="1" applyBorder="1" applyAlignment="1" applyProtection="1">
      <alignment horizontal="right" wrapText="1"/>
    </xf>
    <xf numFmtId="10" fontId="2" fillId="0" borderId="0" xfId="0" applyNumberFormat="1" applyFont="1" applyFill="1" applyBorder="1" applyAlignment="1" applyProtection="1">
      <alignment horizontal="right" wrapText="1"/>
    </xf>
    <xf numFmtId="10" fontId="3" fillId="0" borderId="1" xfId="0" applyNumberFormat="1" applyFont="1" applyFill="1" applyBorder="1" applyAlignment="1" applyProtection="1">
      <alignment horizontal="center" wrapText="1"/>
    </xf>
    <xf numFmtId="6" fontId="3" fillId="0" borderId="1" xfId="0" applyNumberFormat="1" applyFont="1" applyFill="1" applyBorder="1" applyAlignment="1" applyProtection="1">
      <alignment horizontal="center" wrapText="1"/>
    </xf>
    <xf numFmtId="10" fontId="5" fillId="0" borderId="0" xfId="0" applyNumberFormat="1" applyFont="1" applyFill="1" applyBorder="1" applyAlignment="1" applyProtection="1">
      <alignment horizontal="right" vertical="top" wrapText="1"/>
    </xf>
    <xf numFmtId="0" fontId="5" fillId="0" borderId="1" xfId="0" applyFont="1" applyFill="1" applyBorder="1" applyAlignment="1" applyProtection="1">
      <alignment horizontal="center" vertical="top" wrapText="1"/>
    </xf>
    <xf numFmtId="0" fontId="2" fillId="0" borderId="0" xfId="0" applyFont="1" applyFill="1" applyBorder="1" applyAlignment="1" applyProtection="1">
      <alignment horizontal="center"/>
    </xf>
    <xf numFmtId="0" fontId="2" fillId="0" borderId="0" xfId="0" applyFont="1" applyFill="1" applyBorder="1" applyAlignment="1" applyProtection="1"/>
    <xf numFmtId="0" fontId="3" fillId="0" borderId="1" xfId="0" applyFont="1" applyFill="1" applyBorder="1" applyAlignment="1" applyProtection="1">
      <alignment horizontal="center"/>
    </xf>
    <xf numFmtId="0" fontId="3" fillId="0" borderId="0" xfId="0" applyFont="1" applyFill="1" applyAlignment="1" applyProtection="1">
      <alignment horizontal="center"/>
    </xf>
    <xf numFmtId="0" fontId="3" fillId="0" borderId="0" xfId="0" applyFont="1" applyFill="1" applyAlignment="1"/>
    <xf numFmtId="0" fontId="2" fillId="0" borderId="0" xfId="0" applyFont="1" applyFill="1" applyAlignment="1"/>
    <xf numFmtId="6" fontId="2" fillId="2" borderId="1" xfId="0" applyNumberFormat="1" applyFont="1" applyFill="1" applyBorder="1" applyAlignment="1" applyProtection="1">
      <alignment horizontal="right" wrapText="1"/>
    </xf>
    <xf numFmtId="10" fontId="3" fillId="2" borderId="1" xfId="0" applyNumberFormat="1" applyFont="1" applyFill="1" applyBorder="1" applyAlignment="1" applyProtection="1">
      <alignment horizontal="right" wrapText="1"/>
    </xf>
    <xf numFmtId="10" fontId="3" fillId="2" borderId="1" xfId="0" applyNumberFormat="1" applyFont="1" applyFill="1" applyBorder="1" applyAlignment="1" applyProtection="1">
      <alignment horizontal="right" vertical="top" wrapText="1"/>
    </xf>
    <xf numFmtId="6" fontId="4" fillId="2" borderId="5" xfId="0" applyNumberFormat="1" applyFont="1" applyFill="1" applyBorder="1" applyAlignment="1" applyProtection="1">
      <alignment horizontal="right" vertical="top" wrapText="1"/>
    </xf>
    <xf numFmtId="10" fontId="4" fillId="2" borderId="5" xfId="0" applyNumberFormat="1" applyFont="1" applyFill="1" applyBorder="1" applyAlignment="1" applyProtection="1">
      <alignment horizontal="right" vertical="top" wrapText="1"/>
    </xf>
    <xf numFmtId="10" fontId="5" fillId="2" borderId="1" xfId="0" applyNumberFormat="1" applyFont="1" applyFill="1" applyBorder="1" applyAlignment="1" applyProtection="1">
      <alignment horizontal="right" vertical="top" wrapText="1"/>
    </xf>
    <xf numFmtId="0" fontId="4" fillId="0" borderId="1" xfId="0" applyFont="1" applyFill="1" applyBorder="1" applyAlignment="1" applyProtection="1">
      <alignment vertical="center" wrapText="1"/>
    </xf>
    <xf numFmtId="6" fontId="2" fillId="2" borderId="1" xfId="0" applyNumberFormat="1" applyFont="1" applyFill="1" applyBorder="1" applyAlignment="1" applyProtection="1">
      <alignment horizontal="right" vertical="center" wrapText="1"/>
    </xf>
    <xf numFmtId="10" fontId="2" fillId="2" borderId="1" xfId="0" applyNumberFormat="1" applyFont="1" applyFill="1" applyBorder="1" applyAlignment="1" applyProtection="1">
      <alignment horizontal="right" vertical="center" wrapText="1"/>
    </xf>
    <xf numFmtId="0" fontId="3" fillId="0" borderId="0" xfId="0" applyFont="1" applyFill="1" applyAlignment="1" applyProtection="1">
      <alignment vertical="center"/>
    </xf>
    <xf numFmtId="6" fontId="3" fillId="2" borderId="1" xfId="0" applyNumberFormat="1" applyFont="1" applyFill="1" applyBorder="1" applyAlignment="1" applyProtection="1">
      <alignment horizontal="right" wrapText="1"/>
    </xf>
    <xf numFmtId="0" fontId="3" fillId="0" borderId="0" xfId="0" applyFont="1" applyFill="1" applyBorder="1" applyAlignment="1" applyProtection="1"/>
    <xf numFmtId="10" fontId="5" fillId="2" borderId="0" xfId="0" applyNumberFormat="1" applyFont="1" applyFill="1" applyBorder="1" applyAlignment="1" applyProtection="1">
      <alignment horizontal="right" vertical="top" wrapText="1"/>
    </xf>
    <xf numFmtId="10" fontId="3" fillId="2" borderId="1" xfId="1" applyNumberFormat="1" applyFont="1" applyFill="1" applyBorder="1" applyAlignment="1" applyProtection="1">
      <alignment horizontal="right" wrapText="1"/>
    </xf>
    <xf numFmtId="0" fontId="3" fillId="0" borderId="0" xfId="0" applyFont="1" applyFill="1" applyBorder="1" applyAlignment="1" applyProtection="1">
      <alignment horizontal="center"/>
    </xf>
    <xf numFmtId="0" fontId="4" fillId="0" borderId="0" xfId="0" applyFont="1" applyFill="1" applyBorder="1" applyAlignment="1" applyProtection="1">
      <alignment horizontal="left" vertical="top" wrapText="1"/>
    </xf>
    <xf numFmtId="10" fontId="4" fillId="2" borderId="0" xfId="0" applyNumberFormat="1" applyFont="1" applyFill="1" applyBorder="1" applyAlignment="1" applyProtection="1">
      <alignment horizontal="right" vertical="top" wrapText="1"/>
    </xf>
    <xf numFmtId="0" fontId="5"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11" fillId="0" borderId="0" xfId="0" applyFont="1" applyFill="1" applyAlignment="1" applyProtection="1">
      <alignment vertical="top"/>
    </xf>
    <xf numFmtId="0" fontId="11" fillId="0" borderId="0" xfId="0" applyFont="1" applyFill="1" applyProtection="1"/>
    <xf numFmtId="6" fontId="3" fillId="2" borderId="1" xfId="0" applyNumberFormat="1" applyFont="1" applyFill="1" applyBorder="1" applyProtection="1"/>
    <xf numFmtId="0" fontId="5" fillId="2" borderId="2" xfId="0" applyFont="1" applyFill="1" applyBorder="1" applyAlignment="1" applyProtection="1">
      <alignment vertical="top"/>
    </xf>
    <xf numFmtId="0" fontId="5" fillId="2" borderId="4" xfId="0" applyFont="1" applyFill="1" applyBorder="1" applyAlignment="1" applyProtection="1">
      <alignment vertical="top"/>
    </xf>
    <xf numFmtId="0" fontId="5" fillId="4" borderId="2" xfId="0" applyFont="1" applyFill="1" applyBorder="1" applyAlignment="1" applyProtection="1">
      <alignment vertical="top"/>
    </xf>
    <xf numFmtId="0" fontId="3" fillId="0" borderId="6" xfId="0" applyFont="1" applyFill="1" applyBorder="1" applyProtection="1"/>
    <xf numFmtId="10" fontId="2" fillId="2" borderId="2" xfId="0" applyNumberFormat="1" applyFont="1" applyFill="1" applyBorder="1" applyAlignment="1" applyProtection="1">
      <alignment vertical="center"/>
    </xf>
    <xf numFmtId="0" fontId="2" fillId="2" borderId="3" xfId="0" applyFont="1" applyFill="1" applyBorder="1" applyAlignment="1" applyProtection="1">
      <alignment vertical="center"/>
    </xf>
    <xf numFmtId="0" fontId="5" fillId="2" borderId="4" xfId="0" applyNumberFormat="1" applyFont="1" applyFill="1" applyBorder="1" applyAlignment="1" applyProtection="1">
      <alignment horizontal="left" vertical="top" wrapText="1"/>
      <protection locked="0"/>
    </xf>
    <xf numFmtId="10" fontId="5" fillId="2" borderId="1" xfId="1" applyNumberFormat="1" applyFont="1" applyFill="1" applyBorder="1" applyAlignment="1" applyProtection="1">
      <alignment horizontal="right" vertical="top" wrapText="1"/>
    </xf>
    <xf numFmtId="6" fontId="3" fillId="0" borderId="0" xfId="0" applyNumberFormat="1" applyFont="1" applyFill="1" applyProtection="1"/>
    <xf numFmtId="0" fontId="7" fillId="0" borderId="0" xfId="0" applyFont="1" applyFill="1" applyAlignment="1" applyProtection="1">
      <alignment horizontal="right" vertical="top"/>
    </xf>
    <xf numFmtId="0" fontId="3" fillId="0" borderId="1" xfId="0" applyFont="1" applyFill="1" applyBorder="1" applyAlignment="1" applyProtection="1">
      <alignment vertical="center"/>
    </xf>
    <xf numFmtId="0" fontId="3" fillId="0" borderId="1" xfId="0" applyFont="1" applyFill="1" applyBorder="1" applyAlignment="1" applyProtection="1"/>
    <xf numFmtId="0" fontId="3" fillId="2" borderId="1" xfId="0" applyNumberFormat="1" applyFont="1" applyFill="1" applyBorder="1" applyAlignment="1" applyProtection="1">
      <alignment horizontal="right" vertical="top" wrapText="1"/>
    </xf>
    <xf numFmtId="10" fontId="3" fillId="2" borderId="1" xfId="1" applyNumberFormat="1" applyFont="1" applyFill="1" applyBorder="1" applyAlignment="1" applyProtection="1">
      <alignment horizontal="right" vertical="top" wrapText="1"/>
    </xf>
    <xf numFmtId="0" fontId="0" fillId="0" borderId="0" xfId="0" applyFill="1" applyBorder="1" applyAlignment="1"/>
    <xf numFmtId="6" fontId="2" fillId="2"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top" wrapText="1"/>
    </xf>
    <xf numFmtId="6" fontId="4" fillId="2" borderId="5" xfId="0" applyNumberFormat="1" applyFont="1" applyFill="1" applyBorder="1" applyAlignment="1" applyProtection="1">
      <alignment horizontal="left" vertical="top" wrapText="1"/>
    </xf>
    <xf numFmtId="0" fontId="0" fillId="0" borderId="0" xfId="0" applyFont="1" applyFill="1" applyProtection="1"/>
    <xf numFmtId="6" fontId="7" fillId="0" borderId="1" xfId="0" applyNumberFormat="1" applyFont="1" applyFill="1" applyBorder="1" applyAlignment="1" applyProtection="1">
      <alignment horizontal="left" wrapText="1"/>
      <protection locked="0"/>
    </xf>
    <xf numFmtId="0" fontId="17" fillId="0" borderId="1"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9" fillId="0" borderId="6" xfId="0" applyFont="1" applyFill="1" applyBorder="1" applyProtection="1"/>
    <xf numFmtId="0" fontId="10"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xf numFmtId="0" fontId="18" fillId="0" borderId="0" xfId="0" applyFont="1" applyFill="1" applyProtection="1"/>
    <xf numFmtId="10" fontId="5" fillId="2" borderId="1" xfId="0" applyNumberFormat="1" applyFont="1" applyFill="1" applyBorder="1" applyAlignment="1" applyProtection="1">
      <alignment horizontal="right" wrapText="1"/>
    </xf>
    <xf numFmtId="0" fontId="2" fillId="0" borderId="0" xfId="0" applyFont="1" applyFill="1" applyBorder="1" applyAlignment="1" applyProtection="1">
      <alignment horizontal="right"/>
    </xf>
    <xf numFmtId="0" fontId="2" fillId="0" borderId="6" xfId="0" applyFont="1" applyFill="1" applyBorder="1" applyAlignment="1" applyProtection="1"/>
    <xf numFmtId="0" fontId="19" fillId="0" borderId="0" xfId="0" applyFont="1" applyFill="1" applyAlignment="1" applyProtection="1">
      <alignment horizontal="left" vertical="top" wrapText="1"/>
    </xf>
    <xf numFmtId="10" fontId="2" fillId="0" borderId="1" xfId="0" applyNumberFormat="1" applyFont="1" applyFill="1" applyBorder="1" applyAlignment="1" applyProtection="1">
      <alignment horizontal="left" wrapText="1"/>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0" fontId="5" fillId="3" borderId="2" xfId="0" applyFont="1" applyFill="1" applyBorder="1" applyAlignment="1" applyProtection="1">
      <alignment vertical="top"/>
    </xf>
    <xf numFmtId="0" fontId="5" fillId="3" borderId="4" xfId="0" applyFont="1" applyFill="1" applyBorder="1" applyAlignment="1" applyProtection="1">
      <alignment vertical="top"/>
    </xf>
    <xf numFmtId="10" fontId="5" fillId="3" borderId="1" xfId="1" applyNumberFormat="1" applyFont="1" applyFill="1" applyBorder="1" applyAlignment="1" applyProtection="1">
      <alignment horizontal="right" vertical="top" wrapText="1"/>
    </xf>
    <xf numFmtId="10" fontId="5" fillId="4" borderId="1" xfId="1" applyNumberFormat="1" applyFont="1" applyFill="1" applyBorder="1" applyAlignment="1" applyProtection="1">
      <alignment vertical="top"/>
      <protection locked="0"/>
    </xf>
    <xf numFmtId="0" fontId="3" fillId="0" borderId="0" xfId="0" applyFont="1" applyFill="1" applyAlignment="1" applyProtection="1"/>
    <xf numFmtId="10" fontId="3" fillId="0" borderId="0" xfId="0" applyNumberFormat="1" applyFont="1" applyFill="1" applyAlignment="1" applyProtection="1"/>
    <xf numFmtId="0" fontId="3" fillId="0" borderId="7" xfId="0" applyFont="1" applyFill="1" applyBorder="1" applyAlignment="1" applyProtection="1">
      <alignment vertical="top"/>
      <protection locked="0"/>
    </xf>
    <xf numFmtId="0" fontId="3" fillId="0" borderId="8" xfId="0" applyFont="1" applyFill="1" applyBorder="1" applyAlignment="1" applyProtection="1">
      <alignment vertical="top"/>
      <protection locked="0"/>
    </xf>
    <xf numFmtId="2" fontId="3" fillId="0" borderId="0" xfId="0" applyNumberFormat="1" applyFont="1" applyFill="1" applyProtection="1"/>
    <xf numFmtId="10" fontId="3" fillId="2" borderId="1" xfId="0" applyNumberFormat="1" applyFont="1" applyFill="1" applyBorder="1" applyAlignment="1" applyProtection="1">
      <alignment horizontal="right" wrapText="1"/>
      <protection hidden="1"/>
    </xf>
    <xf numFmtId="6" fontId="3" fillId="4" borderId="1" xfId="0" applyNumberFormat="1" applyFont="1" applyFill="1" applyBorder="1" applyAlignment="1" applyProtection="1">
      <alignment horizontal="right" wrapText="1"/>
      <protection locked="0"/>
    </xf>
    <xf numFmtId="0" fontId="17" fillId="0" borderId="0" xfId="0" applyFont="1" applyFill="1" applyBorder="1" applyAlignment="1" applyProtection="1">
      <alignment vertical="top"/>
    </xf>
    <xf numFmtId="0" fontId="5" fillId="0" borderId="0" xfId="0" applyFont="1" applyFill="1" applyBorder="1" applyAlignment="1" applyProtection="1">
      <alignment vertical="top"/>
    </xf>
    <xf numFmtId="10" fontId="5" fillId="0" borderId="0" xfId="1" applyNumberFormat="1" applyFont="1" applyFill="1" applyBorder="1" applyAlignment="1" applyProtection="1">
      <alignment horizontal="right" vertical="top" wrapText="1"/>
    </xf>
    <xf numFmtId="0" fontId="0" fillId="0" borderId="0" xfId="0" quotePrefix="1"/>
    <xf numFmtId="0" fontId="7" fillId="0" borderId="1" xfId="0" applyFont="1" applyFill="1" applyBorder="1" applyAlignment="1" applyProtection="1">
      <alignment horizontal="center" wrapText="1"/>
      <protection locked="0"/>
    </xf>
    <xf numFmtId="0" fontId="17" fillId="2" borderId="1" xfId="0" applyFont="1" applyFill="1" applyBorder="1" applyAlignment="1" applyProtection="1">
      <alignment horizontal="center" vertical="top" wrapText="1"/>
      <protection locked="0"/>
    </xf>
    <xf numFmtId="0" fontId="17" fillId="0" borderId="1" xfId="0" applyFont="1" applyFill="1" applyBorder="1" applyAlignment="1" applyProtection="1">
      <alignment horizontal="center" vertical="top" wrapText="1"/>
      <protection locked="0"/>
    </xf>
    <xf numFmtId="0" fontId="17" fillId="4" borderId="1"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left" vertical="top" wrapText="1"/>
    </xf>
    <xf numFmtId="0" fontId="20"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top" wrapText="1"/>
      <protection locked="0"/>
    </xf>
    <xf numFmtId="0" fontId="3" fillId="3" borderId="1" xfId="0" applyFont="1" applyFill="1" applyBorder="1" applyProtection="1"/>
    <xf numFmtId="0" fontId="4" fillId="2" borderId="2" xfId="0" applyFont="1" applyFill="1" applyBorder="1" applyAlignment="1" applyProtection="1">
      <alignment vertical="top"/>
    </xf>
    <xf numFmtId="10" fontId="3" fillId="2" borderId="1" xfId="1" applyNumberFormat="1" applyFont="1" applyFill="1" applyBorder="1" applyAlignment="1" applyProtection="1">
      <alignment horizontal="right" wrapText="1"/>
      <protection hidden="1"/>
    </xf>
    <xf numFmtId="0" fontId="6" fillId="0" borderId="9" xfId="0" applyFont="1" applyFill="1" applyBorder="1" applyAlignment="1" applyProtection="1">
      <alignment horizontal="center" vertical="top" wrapText="1"/>
    </xf>
    <xf numFmtId="0" fontId="9" fillId="0" borderId="1" xfId="0" applyFont="1" applyFill="1" applyBorder="1" applyAlignment="1" applyProtection="1">
      <alignment vertical="center" wrapText="1"/>
    </xf>
    <xf numFmtId="0" fontId="0" fillId="0" borderId="1" xfId="0" applyFont="1" applyFill="1" applyBorder="1" applyAlignment="1" applyProtection="1">
      <alignment horizontal="left" vertical="top" wrapText="1"/>
      <protection locked="0"/>
    </xf>
    <xf numFmtId="0" fontId="9" fillId="0" borderId="2" xfId="0" applyFont="1" applyFill="1" applyBorder="1" applyAlignment="1" applyProtection="1">
      <alignment vertical="center" wrapText="1"/>
    </xf>
    <xf numFmtId="0" fontId="3" fillId="5" borderId="1" xfId="0" applyFont="1" applyFill="1" applyBorder="1" applyAlignment="1" applyProtection="1">
      <alignment horizontal="center"/>
    </xf>
    <xf numFmtId="0" fontId="5" fillId="5" borderId="1" xfId="0" applyFont="1" applyFill="1" applyBorder="1" applyAlignment="1" applyProtection="1">
      <alignment vertical="top" wrapText="1"/>
    </xf>
    <xf numFmtId="0" fontId="5" fillId="5" borderId="1" xfId="0" applyFont="1" applyFill="1" applyBorder="1" applyAlignment="1" applyProtection="1">
      <alignment horizontal="left" vertical="top" wrapText="1"/>
    </xf>
    <xf numFmtId="0" fontId="6" fillId="5" borderId="9" xfId="0" applyFont="1" applyFill="1" applyBorder="1" applyAlignment="1" applyProtection="1">
      <alignment horizontal="center" vertical="top" wrapText="1"/>
    </xf>
    <xf numFmtId="0" fontId="2" fillId="5" borderId="2"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10" fontId="3" fillId="0" borderId="12" xfId="0" applyNumberFormat="1" applyFont="1" applyFill="1" applyBorder="1" applyAlignment="1" applyProtection="1">
      <alignment horizontal="center" wrapText="1"/>
    </xf>
    <xf numFmtId="10" fontId="2" fillId="0" borderId="12" xfId="0" applyNumberFormat="1" applyFont="1" applyFill="1" applyBorder="1" applyAlignment="1" applyProtection="1">
      <alignment horizontal="center" vertical="center" wrapText="1"/>
    </xf>
    <xf numFmtId="0" fontId="5" fillId="0" borderId="12" xfId="0" applyFont="1" applyFill="1" applyBorder="1" applyAlignment="1" applyProtection="1">
      <alignment horizontal="center" vertical="top" wrapText="1"/>
    </xf>
    <xf numFmtId="10" fontId="5" fillId="2" borderId="12" xfId="0" applyNumberFormat="1" applyFont="1" applyFill="1" applyBorder="1" applyAlignment="1" applyProtection="1">
      <alignment horizontal="right" vertical="top" wrapText="1"/>
    </xf>
    <xf numFmtId="0" fontId="20" fillId="0" borderId="1" xfId="0" applyFont="1" applyFill="1" applyBorder="1" applyAlignment="1" applyProtection="1">
      <alignment vertical="top" wrapText="1"/>
      <protection locked="0"/>
    </xf>
    <xf numFmtId="0" fontId="20" fillId="0" borderId="1" xfId="0" applyFont="1" applyFill="1" applyBorder="1" applyAlignment="1" applyProtection="1">
      <alignment horizontal="center" vertical="top" wrapText="1"/>
    </xf>
    <xf numFmtId="0" fontId="0" fillId="0" borderId="0" xfId="0" applyFont="1" applyFill="1" applyAlignment="1" applyProtection="1">
      <alignment horizontal="left" wrapText="1"/>
    </xf>
    <xf numFmtId="164" fontId="4" fillId="0" borderId="0" xfId="0" applyNumberFormat="1" applyFont="1" applyFill="1" applyBorder="1" applyAlignment="1" applyProtection="1">
      <alignment horizontal="right" vertical="top"/>
    </xf>
    <xf numFmtId="164" fontId="3" fillId="0" borderId="0" xfId="0" applyNumberFormat="1" applyFont="1" applyFill="1" applyAlignment="1" applyProtection="1">
      <alignment horizontal="left"/>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20" fillId="4" borderId="1" xfId="0" applyFont="1" applyFill="1" applyBorder="1" applyAlignment="1" applyProtection="1">
      <alignment horizontal="left" vertical="top" wrapText="1"/>
      <protection locked="0"/>
    </xf>
    <xf numFmtId="0" fontId="0" fillId="0" borderId="0" xfId="0" applyFont="1" applyFill="1" applyAlignment="1" applyProtection="1">
      <alignment horizontal="left" wrapText="1"/>
    </xf>
    <xf numFmtId="0" fontId="0" fillId="0" borderId="0" xfId="0" applyFont="1"/>
    <xf numFmtId="0" fontId="22" fillId="0" borderId="0" xfId="0" applyFont="1" applyBorder="1" applyAlignment="1">
      <alignment vertical="center" wrapText="1"/>
    </xf>
    <xf numFmtId="0" fontId="0" fillId="0" borderId="0" xfId="0" applyFont="1" applyFill="1" applyAlignment="1" applyProtection="1">
      <alignment horizontal="left" wrapText="1"/>
    </xf>
    <xf numFmtId="2" fontId="3" fillId="2" borderId="1" xfId="0" applyNumberFormat="1" applyFont="1" applyFill="1" applyBorder="1" applyAlignment="1" applyProtection="1">
      <alignment horizontal="right" vertical="top" wrapText="1"/>
    </xf>
    <xf numFmtId="0" fontId="3" fillId="0" borderId="0" xfId="0" applyFont="1"/>
    <xf numFmtId="17" fontId="0" fillId="0" borderId="0" xfId="0" applyNumberFormat="1" applyAlignment="1">
      <alignment horizontal="left"/>
    </xf>
    <xf numFmtId="42" fontId="5" fillId="0" borderId="4" xfId="0" applyNumberFormat="1" applyFont="1" applyFill="1" applyBorder="1" applyAlignment="1" applyProtection="1">
      <alignment horizontal="right" vertical="top" wrapText="1"/>
      <protection locked="0"/>
    </xf>
    <xf numFmtId="10" fontId="3" fillId="2" borderId="4" xfId="0" applyNumberFormat="1" applyFont="1" applyFill="1" applyBorder="1" applyAlignment="1" applyProtection="1">
      <alignment horizontal="right" vertical="top" wrapText="1"/>
    </xf>
    <xf numFmtId="6" fontId="3" fillId="2" borderId="4" xfId="0" applyNumberFormat="1" applyFont="1" applyFill="1" applyBorder="1" applyProtection="1"/>
    <xf numFmtId="0" fontId="3" fillId="2" borderId="4" xfId="0" applyNumberFormat="1" applyFont="1" applyFill="1" applyBorder="1" applyAlignment="1" applyProtection="1">
      <alignment horizontal="right" vertical="top" wrapText="1"/>
    </xf>
    <xf numFmtId="10" fontId="3" fillId="2" borderId="4" xfId="1" applyNumberFormat="1" applyFont="1" applyFill="1" applyBorder="1" applyAlignment="1" applyProtection="1">
      <alignment horizontal="right" vertical="top"/>
    </xf>
    <xf numFmtId="0" fontId="23" fillId="4" borderId="1" xfId="0" applyFont="1" applyFill="1" applyBorder="1" applyAlignment="1" applyProtection="1">
      <alignment horizontal="left" vertical="top" wrapText="1"/>
    </xf>
    <xf numFmtId="0" fontId="2" fillId="0" borderId="0" xfId="0" applyFont="1" applyAlignment="1">
      <alignment vertical="center"/>
    </xf>
    <xf numFmtId="0" fontId="25" fillId="0" borderId="0" xfId="0" applyFont="1"/>
    <xf numFmtId="0" fontId="26" fillId="6" borderId="15" xfId="0" applyFont="1" applyFill="1" applyBorder="1" applyAlignment="1">
      <alignment vertical="center" wrapText="1"/>
    </xf>
    <xf numFmtId="0" fontId="26" fillId="6" borderId="16" xfId="0" applyFont="1" applyFill="1" applyBorder="1" applyAlignment="1">
      <alignment vertical="center" wrapText="1"/>
    </xf>
    <xf numFmtId="0" fontId="26" fillId="6" borderId="17" xfId="0" applyFont="1" applyFill="1" applyBorder="1" applyAlignment="1">
      <alignment vertical="center" wrapText="1"/>
    </xf>
    <xf numFmtId="0" fontId="26" fillId="6" borderId="18" xfId="0" applyFont="1" applyFill="1" applyBorder="1" applyAlignment="1">
      <alignment vertical="center" wrapText="1"/>
    </xf>
    <xf numFmtId="0" fontId="22" fillId="0" borderId="19" xfId="0" applyFont="1" applyBorder="1" applyAlignment="1">
      <alignment vertical="center" wrapText="1"/>
    </xf>
    <xf numFmtId="0" fontId="22" fillId="0" borderId="14"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9" fillId="0" borderId="0" xfId="0" applyFont="1" applyAlignment="1">
      <alignment vertical="center"/>
    </xf>
    <xf numFmtId="0" fontId="9" fillId="6" borderId="15" xfId="0" applyFont="1" applyFill="1" applyBorder="1" applyAlignment="1">
      <alignment vertical="center" wrapText="1"/>
    </xf>
    <xf numFmtId="0" fontId="9" fillId="6" borderId="16" xfId="0" applyFont="1" applyFill="1" applyBorder="1" applyAlignment="1">
      <alignment vertical="center" wrapText="1"/>
    </xf>
    <xf numFmtId="0" fontId="26" fillId="6" borderId="19" xfId="0" applyFont="1" applyFill="1" applyBorder="1" applyAlignment="1">
      <alignment vertical="center" wrapText="1"/>
    </xf>
    <xf numFmtId="0" fontId="26" fillId="6" borderId="14" xfId="0" applyFont="1" applyFill="1" applyBorder="1" applyAlignment="1">
      <alignment vertical="center" wrapText="1"/>
    </xf>
    <xf numFmtId="0" fontId="9" fillId="6" borderId="17" xfId="0" applyFont="1" applyFill="1" applyBorder="1" applyAlignment="1">
      <alignment vertical="center" wrapText="1"/>
    </xf>
    <xf numFmtId="0" fontId="9" fillId="6" borderId="18" xfId="0" applyFont="1" applyFill="1" applyBorder="1" applyAlignment="1">
      <alignment vertical="center" wrapText="1"/>
    </xf>
    <xf numFmtId="0" fontId="1" fillId="0" borderId="19" xfId="0" applyFont="1" applyBorder="1" applyAlignment="1">
      <alignment vertical="center" wrapText="1"/>
    </xf>
    <xf numFmtId="0" fontId="1" fillId="0" borderId="14" xfId="0" applyFont="1" applyBorder="1" applyAlignment="1">
      <alignment vertical="center" wrapText="1"/>
    </xf>
    <xf numFmtId="0" fontId="0" fillId="0" borderId="17" xfId="0" applyBorder="1" applyAlignment="1">
      <alignment vertical="top" wrapText="1"/>
    </xf>
    <xf numFmtId="0" fontId="1" fillId="0" borderId="18" xfId="0" applyFont="1" applyBorder="1" applyAlignment="1">
      <alignment vertical="center" wrapText="1"/>
    </xf>
    <xf numFmtId="0" fontId="0" fillId="0" borderId="19" xfId="0" applyBorder="1" applyAlignment="1">
      <alignment vertical="top" wrapText="1"/>
    </xf>
    <xf numFmtId="0" fontId="27" fillId="0" borderId="14" xfId="0" applyFont="1" applyBorder="1" applyAlignment="1">
      <alignment horizontal="left" vertical="center" wrapText="1" indent="4"/>
    </xf>
    <xf numFmtId="0" fontId="1" fillId="0" borderId="18" xfId="0" applyFont="1" applyBorder="1" applyAlignment="1">
      <alignment horizontal="left" vertical="center" wrapText="1" indent="4"/>
    </xf>
    <xf numFmtId="0" fontId="1" fillId="0" borderId="17" xfId="0" applyFont="1" applyBorder="1" applyAlignment="1">
      <alignment vertical="center" wrapText="1"/>
    </xf>
    <xf numFmtId="0" fontId="1" fillId="8" borderId="14" xfId="0" applyFont="1" applyFill="1" applyBorder="1" applyAlignment="1">
      <alignment vertical="center" wrapText="1"/>
    </xf>
    <xf numFmtId="0" fontId="22" fillId="8" borderId="14" xfId="0" applyFont="1" applyFill="1" applyBorder="1" applyAlignment="1">
      <alignment vertical="center" wrapText="1"/>
    </xf>
    <xf numFmtId="0" fontId="27" fillId="8" borderId="14" xfId="0" applyFont="1" applyFill="1" applyBorder="1" applyAlignment="1">
      <alignment horizontal="left" vertical="center" wrapText="1" indent="4"/>
    </xf>
    <xf numFmtId="0" fontId="1" fillId="8" borderId="18" xfId="0" applyFont="1" applyFill="1" applyBorder="1" applyAlignment="1">
      <alignment vertical="center" wrapText="1"/>
    </xf>
    <xf numFmtId="0" fontId="1" fillId="8" borderId="18" xfId="0" applyFont="1" applyFill="1" applyBorder="1" applyAlignment="1">
      <alignment horizontal="left" vertical="center" wrapText="1" indent="4"/>
    </xf>
    <xf numFmtId="0" fontId="1" fillId="0" borderId="0" xfId="0" applyFont="1" applyAlignment="1">
      <alignment vertical="center"/>
    </xf>
    <xf numFmtId="0" fontId="0" fillId="0" borderId="18" xfId="0" applyBorder="1" applyAlignment="1">
      <alignment vertical="top" wrapText="1"/>
    </xf>
    <xf numFmtId="0" fontId="30" fillId="0" borderId="0" xfId="0" applyFont="1"/>
    <xf numFmtId="0" fontId="3" fillId="0" borderId="0" xfId="0" applyFont="1" applyAlignment="1">
      <alignment wrapText="1"/>
    </xf>
    <xf numFmtId="165" fontId="3" fillId="9" borderId="1" xfId="2" applyNumberFormat="1" applyFont="1" applyFill="1" applyBorder="1"/>
    <xf numFmtId="10" fontId="3" fillId="0" borderId="0" xfId="1" applyNumberFormat="1" applyFont="1"/>
    <xf numFmtId="165" fontId="3" fillId="9" borderId="1" xfId="2" applyNumberFormat="1" applyFont="1" applyFill="1" applyBorder="1" applyAlignment="1">
      <alignment horizontal="right"/>
    </xf>
    <xf numFmtId="10" fontId="31" fillId="0" borderId="0" xfId="1" applyNumberFormat="1" applyFont="1"/>
    <xf numFmtId="0" fontId="3" fillId="0" borderId="0" xfId="0" applyFont="1" applyAlignment="1">
      <alignment vertical="center"/>
    </xf>
    <xf numFmtId="0" fontId="2" fillId="10" borderId="2" xfId="0" applyFont="1" applyFill="1" applyBorder="1" applyAlignment="1">
      <alignment vertical="center" wrapText="1"/>
    </xf>
    <xf numFmtId="0" fontId="3" fillId="10" borderId="3" xfId="0" applyFont="1" applyFill="1" applyBorder="1" applyAlignment="1">
      <alignment vertical="center" wrapText="1"/>
    </xf>
    <xf numFmtId="165" fontId="3" fillId="10" borderId="3" xfId="2" applyNumberFormat="1" applyFont="1" applyFill="1" applyBorder="1" applyAlignment="1">
      <alignment vertical="center"/>
    </xf>
    <xf numFmtId="10" fontId="3" fillId="10" borderId="4" xfId="1" applyNumberFormat="1" applyFont="1" applyFill="1" applyBorder="1" applyAlignment="1">
      <alignment vertical="center"/>
    </xf>
    <xf numFmtId="0" fontId="0" fillId="0" borderId="0" xfId="0" applyAlignment="1">
      <alignment vertical="center"/>
    </xf>
    <xf numFmtId="0" fontId="2" fillId="11" borderId="1" xfId="0" applyFont="1" applyFill="1" applyBorder="1" applyAlignment="1">
      <alignment vertical="center" wrapText="1"/>
    </xf>
    <xf numFmtId="165" fontId="2" fillId="11" borderId="1" xfId="2" applyNumberFormat="1" applyFont="1" applyFill="1" applyBorder="1" applyAlignment="1">
      <alignment vertical="center"/>
    </xf>
    <xf numFmtId="10" fontId="2" fillId="11" borderId="1" xfId="1" applyNumberFormat="1" applyFont="1" applyFill="1" applyBorder="1" applyAlignment="1">
      <alignment vertical="center"/>
    </xf>
    <xf numFmtId="0" fontId="2" fillId="5" borderId="2" xfId="0" applyFont="1" applyFill="1" applyBorder="1" applyAlignment="1">
      <alignment vertical="center" wrapText="1"/>
    </xf>
    <xf numFmtId="0" fontId="3" fillId="5" borderId="3" xfId="0" applyFont="1" applyFill="1" applyBorder="1" applyAlignment="1">
      <alignment vertical="center" wrapText="1"/>
    </xf>
    <xf numFmtId="165" fontId="3" fillId="5" borderId="3" xfId="2" applyNumberFormat="1" applyFont="1" applyFill="1" applyBorder="1" applyAlignment="1">
      <alignment vertical="center"/>
    </xf>
    <xf numFmtId="10" fontId="3" fillId="5" borderId="4" xfId="1" applyNumberFormat="1" applyFont="1" applyFill="1" applyBorder="1" applyAlignment="1">
      <alignment vertical="center"/>
    </xf>
    <xf numFmtId="0" fontId="3" fillId="0" borderId="13" xfId="0" applyFont="1" applyBorder="1" applyAlignment="1">
      <alignment vertical="center" wrapText="1"/>
    </xf>
    <xf numFmtId="165" fontId="3" fillId="0" borderId="13" xfId="2" applyNumberFormat="1" applyFont="1" applyBorder="1" applyAlignment="1">
      <alignment vertical="center"/>
    </xf>
    <xf numFmtId="10" fontId="3" fillId="0" borderId="13" xfId="1" applyNumberFormat="1" applyFont="1" applyBorder="1" applyAlignment="1">
      <alignment vertical="center"/>
    </xf>
    <xf numFmtId="0" fontId="3" fillId="0" borderId="1" xfId="0" applyFont="1" applyBorder="1" applyAlignment="1">
      <alignment vertical="center" wrapText="1"/>
    </xf>
    <xf numFmtId="165" fontId="3" fillId="0" borderId="1" xfId="2" applyNumberFormat="1" applyFont="1" applyBorder="1" applyAlignment="1">
      <alignment vertical="center"/>
    </xf>
    <xf numFmtId="10" fontId="3" fillId="0" borderId="1" xfId="1" applyNumberFormat="1" applyFont="1" applyBorder="1" applyAlignment="1">
      <alignment vertical="center"/>
    </xf>
    <xf numFmtId="10" fontId="3" fillId="0" borderId="0" xfId="0" applyNumberFormat="1" applyFont="1" applyAlignment="1">
      <alignment vertical="center"/>
    </xf>
    <xf numFmtId="0" fontId="2" fillId="0" borderId="23" xfId="0" applyFont="1" applyBorder="1" applyAlignment="1">
      <alignment vertical="center" wrapText="1"/>
    </xf>
    <xf numFmtId="0" fontId="3" fillId="0" borderId="24" xfId="0" applyFont="1" applyBorder="1" applyAlignment="1">
      <alignment vertical="center" wrapText="1"/>
    </xf>
    <xf numFmtId="165" fontId="2" fillId="0" borderId="24" xfId="2" applyNumberFormat="1" applyFont="1" applyBorder="1" applyAlignment="1">
      <alignment vertical="center"/>
    </xf>
    <xf numFmtId="10" fontId="2" fillId="0" borderId="9" xfId="1" applyNumberFormat="1" applyFont="1" applyBorder="1" applyAlignment="1">
      <alignment vertical="center"/>
    </xf>
    <xf numFmtId="0" fontId="2" fillId="5" borderId="23" xfId="0" applyFont="1" applyFill="1" applyBorder="1" applyAlignment="1">
      <alignment vertical="center" wrapText="1"/>
    </xf>
    <xf numFmtId="0" fontId="3" fillId="0" borderId="9" xfId="0" applyFont="1" applyBorder="1" applyAlignment="1">
      <alignment vertical="center" wrapText="1"/>
    </xf>
    <xf numFmtId="0" fontId="3" fillId="0" borderId="25" xfId="0" applyFont="1" applyBorder="1" applyAlignment="1">
      <alignment vertical="center" wrapText="1"/>
    </xf>
    <xf numFmtId="0" fontId="30" fillId="0" borderId="0" xfId="0" applyFont="1" applyAlignment="1">
      <alignment vertical="center"/>
    </xf>
    <xf numFmtId="0" fontId="3" fillId="0" borderId="0" xfId="0" applyFont="1" applyAlignment="1">
      <alignment vertical="center" wrapText="1"/>
    </xf>
    <xf numFmtId="0" fontId="0" fillId="0" borderId="12" xfId="0" applyBorder="1" applyAlignment="1">
      <alignment vertical="center"/>
    </xf>
    <xf numFmtId="0" fontId="3" fillId="0" borderId="13" xfId="1" applyNumberFormat="1" applyFont="1" applyBorder="1" applyAlignment="1">
      <alignment vertical="center"/>
    </xf>
    <xf numFmtId="0" fontId="2" fillId="0" borderId="4" xfId="0" applyFont="1" applyBorder="1" applyAlignment="1">
      <alignment vertical="center" wrapText="1"/>
    </xf>
    <xf numFmtId="165" fontId="3" fillId="0" borderId="24" xfId="2" applyNumberFormat="1" applyFont="1" applyBorder="1" applyAlignment="1">
      <alignment vertical="center"/>
    </xf>
    <xf numFmtId="10" fontId="3" fillId="0" borderId="9" xfId="1" applyNumberFormat="1" applyFont="1" applyBorder="1" applyAlignment="1">
      <alignment vertical="center"/>
    </xf>
    <xf numFmtId="0" fontId="32" fillId="0" borderId="0" xfId="0" applyFont="1" applyAlignment="1">
      <alignment vertical="center"/>
    </xf>
    <xf numFmtId="0" fontId="2" fillId="0" borderId="2" xfId="0" applyFont="1" applyBorder="1" applyAlignment="1">
      <alignment vertical="center" wrapText="1"/>
    </xf>
    <xf numFmtId="0" fontId="3" fillId="0" borderId="4" xfId="0" applyFont="1" applyBorder="1" applyAlignment="1">
      <alignment vertical="center" wrapText="1"/>
    </xf>
    <xf numFmtId="165" fontId="2" fillId="0" borderId="4" xfId="0" applyNumberFormat="1" applyFont="1" applyBorder="1" applyAlignment="1">
      <alignment vertical="center"/>
    </xf>
    <xf numFmtId="10" fontId="2" fillId="0" borderId="1" xfId="1" applyNumberFormat="1" applyFont="1" applyBorder="1" applyAlignment="1">
      <alignment vertical="center"/>
    </xf>
    <xf numFmtId="0" fontId="2" fillId="12" borderId="2" xfId="0" applyFont="1" applyFill="1" applyBorder="1" applyAlignment="1">
      <alignment vertical="center" wrapText="1"/>
    </xf>
    <xf numFmtId="0" fontId="3" fillId="12" borderId="4" xfId="0" applyFont="1" applyFill="1" applyBorder="1" applyAlignment="1">
      <alignment vertical="center" wrapText="1"/>
    </xf>
    <xf numFmtId="165" fontId="2" fillId="12" borderId="4" xfId="0" applyNumberFormat="1" applyFont="1" applyFill="1" applyBorder="1" applyAlignment="1">
      <alignment vertical="center"/>
    </xf>
    <xf numFmtId="10" fontId="2" fillId="12" borderId="1" xfId="1" applyNumberFormat="1" applyFont="1" applyFill="1" applyBorder="1" applyAlignment="1">
      <alignment vertical="center"/>
    </xf>
    <xf numFmtId="165" fontId="3" fillId="0" borderId="0" xfId="0" applyNumberFormat="1" applyFont="1"/>
    <xf numFmtId="0" fontId="33" fillId="0" borderId="0" xfId="0" applyFont="1" applyAlignment="1">
      <alignment wrapText="1"/>
    </xf>
    <xf numFmtId="10" fontId="18" fillId="0" borderId="0" xfId="1" applyNumberFormat="1" applyFont="1"/>
    <xf numFmtId="0" fontId="2" fillId="5" borderId="1" xfId="0" applyFont="1" applyFill="1" applyBorder="1" applyAlignment="1">
      <alignment wrapText="1"/>
    </xf>
    <xf numFmtId="0" fontId="2" fillId="5" borderId="1" xfId="0" applyFont="1" applyFill="1" applyBorder="1" applyAlignment="1">
      <alignment vertical="center" wrapText="1"/>
    </xf>
    <xf numFmtId="10" fontId="3" fillId="0" borderId="1" xfId="0" applyNumberFormat="1" applyFont="1" applyBorder="1" applyAlignment="1">
      <alignment vertical="center"/>
    </xf>
    <xf numFmtId="0" fontId="33" fillId="0" borderId="0" xfId="0" applyFont="1"/>
    <xf numFmtId="10" fontId="2" fillId="0" borderId="0" xfId="0" applyNumberFormat="1" applyFont="1" applyAlignment="1">
      <alignment wrapText="1"/>
    </xf>
    <xf numFmtId="10" fontId="2" fillId="0" borderId="0" xfId="1" applyNumberFormat="1" applyFont="1"/>
    <xf numFmtId="165" fontId="3" fillId="0" borderId="0" xfId="2" applyNumberFormat="1" applyFont="1"/>
    <xf numFmtId="0" fontId="31" fillId="0" borderId="0" xfId="0" applyFont="1"/>
    <xf numFmtId="0" fontId="34" fillId="11" borderId="0" xfId="0" applyFont="1" applyFill="1" applyAlignment="1">
      <alignment vertical="center" wrapText="1"/>
    </xf>
    <xf numFmtId="0" fontId="3" fillId="11" borderId="0" xfId="0" applyFont="1" applyFill="1" applyAlignment="1">
      <alignment vertical="center" wrapText="1"/>
    </xf>
    <xf numFmtId="165" fontId="3" fillId="0" borderId="0" xfId="2" applyNumberFormat="1" applyFont="1" applyAlignment="1">
      <alignment vertical="center"/>
    </xf>
    <xf numFmtId="10" fontId="3" fillId="0" borderId="0" xfId="1" applyNumberFormat="1" applyFont="1" applyAlignment="1">
      <alignment vertical="center"/>
    </xf>
    <xf numFmtId="10" fontId="18" fillId="0" borderId="0" xfId="1" applyNumberFormat="1" applyFont="1" applyAlignment="1">
      <alignment vertical="center" wrapText="1"/>
    </xf>
    <xf numFmtId="10" fontId="3" fillId="0" borderId="0" xfId="1" applyNumberFormat="1" applyFont="1" applyAlignment="1">
      <alignment vertical="center" wrapText="1"/>
    </xf>
    <xf numFmtId="10" fontId="2" fillId="0" borderId="0" xfId="1" applyNumberFormat="1" applyFont="1" applyAlignment="1">
      <alignment vertical="center" wrapText="1"/>
    </xf>
    <xf numFmtId="10" fontId="18" fillId="0" borderId="0" xfId="0" applyNumberFormat="1" applyFont="1" applyAlignment="1">
      <alignment vertical="center" wrapText="1"/>
    </xf>
    <xf numFmtId="0" fontId="30" fillId="0" borderId="0" xfId="0" applyFont="1" applyAlignment="1">
      <alignment vertical="center" wrapText="1"/>
    </xf>
    <xf numFmtId="10" fontId="18" fillId="0" borderId="0" xfId="1" applyNumberFormat="1" applyFont="1" applyAlignment="1">
      <alignment vertical="center"/>
    </xf>
    <xf numFmtId="10" fontId="3" fillId="0" borderId="0" xfId="0" applyNumberFormat="1" applyFont="1" applyAlignment="1">
      <alignment vertical="center" wrapText="1"/>
    </xf>
    <xf numFmtId="10" fontId="2" fillId="0" borderId="0" xfId="0" applyNumberFormat="1" applyFont="1" applyAlignment="1">
      <alignment vertical="center" wrapText="1"/>
    </xf>
    <xf numFmtId="0" fontId="2" fillId="11" borderId="0" xfId="0" applyFont="1" applyFill="1" applyAlignment="1">
      <alignment vertical="center" wrapText="1"/>
    </xf>
    <xf numFmtId="0" fontId="30" fillId="0" borderId="0" xfId="0" applyFont="1" applyAlignment="1">
      <alignment wrapText="1"/>
    </xf>
    <xf numFmtId="0" fontId="3" fillId="0" borderId="9" xfId="0" applyFont="1" applyBorder="1" applyAlignment="1">
      <alignment vertical="top" wrapText="1"/>
    </xf>
    <xf numFmtId="0" fontId="3" fillId="0" borderId="13" xfId="0" applyFont="1" applyBorder="1" applyAlignment="1">
      <alignment vertical="top" wrapText="1"/>
    </xf>
    <xf numFmtId="0" fontId="2" fillId="0" borderId="26" xfId="0" applyFont="1" applyBorder="1" applyAlignment="1">
      <alignment vertical="center" wrapText="1"/>
    </xf>
    <xf numFmtId="0" fontId="2" fillId="5" borderId="1" xfId="0" applyFont="1" applyFill="1" applyBorder="1" applyAlignment="1">
      <alignment horizontal="center" vertical="center" wrapText="1"/>
    </xf>
    <xf numFmtId="0" fontId="18" fillId="0" borderId="1" xfId="0" applyFont="1" applyBorder="1" applyAlignment="1">
      <alignment vertical="center" wrapText="1"/>
    </xf>
    <xf numFmtId="10" fontId="3" fillId="0" borderId="1" xfId="1" applyNumberFormat="1" applyFont="1" applyBorder="1" applyAlignment="1">
      <alignment horizontal="center" vertical="center"/>
    </xf>
    <xf numFmtId="165" fontId="3" fillId="0" borderId="1" xfId="0" applyNumberFormat="1" applyFont="1" applyBorder="1" applyAlignment="1">
      <alignment horizontal="center" vertical="center"/>
    </xf>
    <xf numFmtId="0" fontId="2" fillId="0" borderId="1" xfId="0" applyFont="1" applyBorder="1" applyAlignment="1">
      <alignment vertical="center" wrapText="1"/>
    </xf>
    <xf numFmtId="10" fontId="2" fillId="0" borderId="1" xfId="1" applyNumberFormat="1" applyFont="1" applyBorder="1" applyAlignment="1">
      <alignment horizontal="center" vertical="center"/>
    </xf>
    <xf numFmtId="165" fontId="2" fillId="0" borderId="1" xfId="1" applyNumberFormat="1" applyFont="1" applyBorder="1" applyAlignment="1">
      <alignment horizontal="center" vertical="center"/>
    </xf>
    <xf numFmtId="10" fontId="3" fillId="0" borderId="1" xfId="1" applyNumberFormat="1" applyFont="1" applyBorder="1"/>
    <xf numFmtId="0" fontId="3" fillId="0" borderId="0" xfId="0" applyFont="1" applyFill="1" applyProtection="1">
      <protection locked="0"/>
    </xf>
    <xf numFmtId="0" fontId="3" fillId="0" borderId="0" xfId="0" applyFont="1" applyProtection="1">
      <protection locked="0"/>
    </xf>
    <xf numFmtId="0" fontId="0" fillId="0" borderId="0" xfId="0" applyFont="1" applyFill="1" applyProtection="1">
      <protection locked="0"/>
    </xf>
    <xf numFmtId="0" fontId="3" fillId="0" borderId="0" xfId="0" applyFont="1" applyFill="1" applyAlignment="1" applyProtection="1">
      <alignment vertical="center"/>
      <protection locked="0"/>
    </xf>
    <xf numFmtId="0" fontId="0" fillId="0" borderId="0" xfId="0" applyProtection="1">
      <protection locked="0"/>
    </xf>
    <xf numFmtId="2" fontId="3" fillId="0" borderId="0" xfId="0" applyNumberFormat="1" applyFont="1" applyFill="1" applyProtection="1">
      <protection locked="0"/>
    </xf>
    <xf numFmtId="0" fontId="5" fillId="2" borderId="1" xfId="0" applyFont="1" applyFill="1" applyBorder="1" applyAlignment="1" applyProtection="1">
      <alignment horizontal="left" vertical="top" wrapText="1"/>
      <protection locked="0"/>
    </xf>
    <xf numFmtId="0" fontId="13" fillId="0" borderId="0" xfId="0" applyFont="1" applyFill="1" applyAlignment="1" applyProtection="1">
      <alignment horizontal="center"/>
    </xf>
    <xf numFmtId="0" fontId="14" fillId="0" borderId="0" xfId="0" applyFont="1" applyFill="1" applyAlignment="1" applyProtection="1">
      <alignment horizontal="center"/>
    </xf>
    <xf numFmtId="0" fontId="0" fillId="0" borderId="0" xfId="0" applyFont="1" applyFill="1" applyAlignment="1" applyProtection="1">
      <alignment horizontal="left" wrapText="1"/>
    </xf>
    <xf numFmtId="0" fontId="2" fillId="0" borderId="7"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14" fontId="2" fillId="0" borderId="7" xfId="0" applyNumberFormat="1" applyFont="1" applyFill="1" applyBorder="1" applyAlignment="1" applyProtection="1">
      <alignment vertical="center"/>
      <protection locked="0"/>
    </xf>
    <xf numFmtId="164" fontId="2" fillId="0" borderId="7" xfId="0" applyNumberFormat="1" applyFont="1" applyFill="1" applyBorder="1" applyAlignment="1" applyProtection="1">
      <alignment horizontal="left" vertical="center"/>
      <protection locked="0"/>
    </xf>
    <xf numFmtId="164" fontId="2" fillId="0" borderId="11" xfId="0" applyNumberFormat="1" applyFont="1" applyFill="1" applyBorder="1" applyAlignment="1" applyProtection="1">
      <alignment horizontal="left" vertical="center"/>
      <protection locked="0"/>
    </xf>
    <xf numFmtId="164" fontId="2" fillId="0" borderId="8"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left" vertical="top" wrapText="1"/>
    </xf>
    <xf numFmtId="0" fontId="2" fillId="5" borderId="4" xfId="0" applyFont="1" applyFill="1" applyBorder="1" applyAlignment="1" applyProtection="1">
      <alignment horizontal="left" vertical="top" wrapText="1"/>
    </xf>
    <xf numFmtId="0" fontId="20" fillId="0" borderId="2" xfId="0" applyFont="1" applyFill="1" applyBorder="1" applyAlignment="1" applyProtection="1">
      <alignment horizontal="left" vertical="top" wrapText="1"/>
    </xf>
    <xf numFmtId="0" fontId="20"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5" fillId="0" borderId="10" xfId="0" applyFont="1" applyFill="1" applyBorder="1" applyAlignment="1" applyProtection="1">
      <alignment horizontal="center" vertical="top" wrapText="1"/>
    </xf>
    <xf numFmtId="10" fontId="2" fillId="2" borderId="1" xfId="0" applyNumberFormat="1" applyFont="1" applyFill="1" applyBorder="1" applyAlignment="1" applyProtection="1">
      <alignment horizontal="left"/>
    </xf>
    <xf numFmtId="0" fontId="3" fillId="2" borderId="2"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pplyProtection="1">
      <alignment horizontal="left"/>
    </xf>
    <xf numFmtId="0" fontId="11"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0" borderId="1" xfId="0" applyFont="1" applyFill="1" applyBorder="1" applyAlignment="1">
      <alignment horizontal="center" vertical="center" wrapText="1"/>
    </xf>
    <xf numFmtId="0" fontId="9" fillId="7" borderId="22" xfId="0" applyFont="1" applyFill="1" applyBorder="1" applyAlignment="1">
      <alignment vertical="center" wrapText="1"/>
    </xf>
    <xf numFmtId="0" fontId="9" fillId="7" borderId="18" xfId="0" applyFont="1" applyFill="1" applyBorder="1" applyAlignment="1">
      <alignment vertical="center" wrapText="1"/>
    </xf>
    <xf numFmtId="0" fontId="9" fillId="7" borderId="20" xfId="0" applyFont="1" applyFill="1" applyBorder="1" applyAlignment="1">
      <alignment vertical="center" wrapText="1"/>
    </xf>
    <xf numFmtId="0" fontId="9" fillId="7" borderId="16" xfId="0" applyFont="1" applyFill="1" applyBorder="1" applyAlignment="1">
      <alignment vertical="center" wrapText="1"/>
    </xf>
    <xf numFmtId="0" fontId="26" fillId="7" borderId="21" xfId="0" applyFont="1" applyFill="1" applyBorder="1" applyAlignment="1">
      <alignment vertical="center" wrapText="1"/>
    </xf>
    <xf numFmtId="0" fontId="26" fillId="7" borderId="14" xfId="0" applyFont="1" applyFill="1" applyBorder="1" applyAlignment="1">
      <alignment vertical="center" wrapText="1"/>
    </xf>
    <xf numFmtId="0" fontId="1" fillId="7" borderId="22" xfId="0" applyFont="1" applyFill="1" applyBorder="1" applyAlignment="1">
      <alignment vertical="center" wrapText="1"/>
    </xf>
    <xf numFmtId="0" fontId="1" fillId="7" borderId="18" xfId="0" applyFont="1" applyFill="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10" fontId="3" fillId="2" borderId="1" xfId="0" applyNumberFormat="1" applyFont="1" applyFill="1" applyBorder="1" applyAlignment="1" applyProtection="1">
      <alignment horizontal="right" wrapText="1"/>
      <protection locked="0" hidden="1"/>
    </xf>
  </cellXfs>
  <cellStyles count="3">
    <cellStyle name="Currency" xfId="2" builtinId="4"/>
    <cellStyle name="Normal" xfId="0" builtinId="0"/>
    <cellStyle name="Percent" xfId="1" builtinId="5"/>
  </cellStyles>
  <dxfs count="65">
    <dxf>
      <font>
        <color theme="6" tint="0.79998168889431442"/>
      </font>
    </dxf>
    <dxf>
      <font>
        <color theme="6" tint="0.79998168889431442"/>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rgb="FFFF0000"/>
      </font>
    </dxf>
    <dxf>
      <font>
        <color theme="6" tint="0.79998168889431442"/>
      </font>
    </dxf>
    <dxf>
      <font>
        <color theme="6" tint="0.79998168889431442"/>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1-pfile-1.screenaustralia.gov.au\RedirFoldersULT$\Win10\nmark\Desktop\PIA%20Changes\Finance-template-general%20-%20V2.7%20-%20UNLOCKED%20+%20Nick%20(2025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Finance Plan"/>
      <sheetName val="PIA Figures"/>
      <sheetName val="PGA Figures"/>
      <sheetName val="Example - SA Grant"/>
      <sheetName val="Example - SA Equity"/>
      <sheetName val="Definitions"/>
      <sheetName val="Do not delete this sheet (2)"/>
      <sheetName val="Do not delete this sheet"/>
    </sheetNames>
    <sheetDataSet>
      <sheetData sheetId="0"/>
      <sheetData sheetId="1"/>
      <sheetData sheetId="2"/>
      <sheetData sheetId="3"/>
      <sheetData sheetId="4"/>
      <sheetData sheetId="5"/>
      <sheetData sheetId="6"/>
      <sheetData sheetId="7">
        <row r="2">
          <cell r="A2" t="str">
            <v>State Agency (select)</v>
          </cell>
        </row>
        <row r="3">
          <cell r="A3" t="str">
            <v>Screen NSW</v>
          </cell>
        </row>
        <row r="4">
          <cell r="A4" t="str">
            <v>VicScreen</v>
          </cell>
        </row>
        <row r="5">
          <cell r="A5" t="str">
            <v>Screen Queensland</v>
          </cell>
        </row>
        <row r="6">
          <cell r="A6" t="str">
            <v>Screen Tasmania</v>
          </cell>
        </row>
        <row r="7">
          <cell r="A7" t="str">
            <v>Screenwest</v>
          </cell>
        </row>
        <row r="8">
          <cell r="A8" t="str">
            <v>South Australia Film Corporation</v>
          </cell>
        </row>
        <row r="9">
          <cell r="A9" t="str">
            <v>Screen Territory</v>
          </cell>
        </row>
        <row r="10">
          <cell r="A10" t="str">
            <v>Screen Canberra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6E28-2AF7-4C32-BD68-894FFEAB9D38}">
  <sheetPr>
    <pageSetUpPr fitToPage="1"/>
  </sheetPr>
  <dimension ref="A1:N89"/>
  <sheetViews>
    <sheetView showGridLines="0" tabSelected="1" topLeftCell="A13" zoomScale="90" zoomScaleNormal="90" zoomScaleSheetLayoutView="100" zoomScalePageLayoutView="85" workbookViewId="0">
      <selection activeCell="C29" sqref="C29"/>
    </sheetView>
  </sheetViews>
  <sheetFormatPr defaultColWidth="0" defaultRowHeight="13.5" customHeight="1" zeroHeight="1" x14ac:dyDescent="0.3"/>
  <cols>
    <col min="1" max="1" width="11.453125" style="1" customWidth="1"/>
    <col min="2" max="2" width="15.1796875" style="1" customWidth="1"/>
    <col min="3" max="3" width="43.81640625" style="1" customWidth="1"/>
    <col min="4" max="4" width="27.1796875" style="1" customWidth="1"/>
    <col min="5" max="5" width="14.7265625" style="1" customWidth="1"/>
    <col min="6" max="6" width="11.453125" style="1" customWidth="1"/>
    <col min="7" max="7" width="1.7265625" style="1" customWidth="1"/>
    <col min="8" max="8" width="12" style="1" customWidth="1"/>
    <col min="9" max="9" width="14" style="1" customWidth="1"/>
    <col min="10" max="10" width="14.1796875" style="1" customWidth="1"/>
    <col min="11" max="11" width="14.54296875" style="1" customWidth="1"/>
    <col min="12" max="13" width="12.7265625" style="254" customWidth="1"/>
    <col min="14" max="14" width="14" style="254" customWidth="1"/>
    <col min="15" max="16384" width="11.453125" style="1" hidden="1"/>
  </cols>
  <sheetData>
    <row r="1" spans="2:14" x14ac:dyDescent="0.3"/>
    <row r="2" spans="2:14" ht="15.5" x14ac:dyDescent="0.35">
      <c r="B2" s="261" t="s">
        <v>106</v>
      </c>
      <c r="C2" s="262"/>
      <c r="D2" s="262"/>
      <c r="E2" s="262"/>
      <c r="F2" s="262"/>
      <c r="G2" s="262"/>
      <c r="H2" s="262"/>
      <c r="I2" s="262"/>
      <c r="J2" s="262"/>
    </row>
    <row r="3" spans="2:14" ht="18.75" customHeight="1" x14ac:dyDescent="0.3">
      <c r="B3" s="263" t="s">
        <v>76</v>
      </c>
      <c r="C3" s="263"/>
      <c r="D3" s="263"/>
      <c r="E3" s="263"/>
      <c r="F3" s="263"/>
      <c r="G3" s="263"/>
      <c r="H3" s="263"/>
      <c r="I3" s="263"/>
      <c r="J3" s="263"/>
    </row>
    <row r="4" spans="2:14" ht="18.649999999999999" customHeight="1" x14ac:dyDescent="0.3">
      <c r="B4" s="59" t="s">
        <v>112</v>
      </c>
      <c r="C4" s="124"/>
      <c r="D4" s="124"/>
      <c r="E4" s="124"/>
      <c r="F4" s="124"/>
      <c r="G4" s="124"/>
      <c r="H4" s="124"/>
      <c r="I4" s="124"/>
      <c r="J4" s="124"/>
    </row>
    <row r="5" spans="2:14" s="129" customFormat="1" ht="18.75" customHeight="1" x14ac:dyDescent="0.3">
      <c r="B5" t="s">
        <v>105</v>
      </c>
      <c r="C5" s="130">
        <v>45689</v>
      </c>
      <c r="D5"/>
      <c r="E5"/>
      <c r="F5"/>
      <c r="G5"/>
      <c r="H5"/>
      <c r="I5"/>
      <c r="J5"/>
      <c r="L5" s="255"/>
      <c r="M5" s="255"/>
      <c r="N5" s="255"/>
    </row>
    <row r="6" spans="2:14" ht="6.75" customHeight="1" thickBot="1" x14ac:dyDescent="0.35"/>
    <row r="7" spans="2:14" ht="16.5" customHeight="1" thickBot="1" x14ac:dyDescent="0.35">
      <c r="C7" s="14" t="s">
        <v>70</v>
      </c>
      <c r="D7" s="264"/>
      <c r="E7" s="265"/>
      <c r="F7" s="266"/>
      <c r="G7" s="17"/>
      <c r="I7" s="18" t="s">
        <v>10</v>
      </c>
      <c r="J7" s="267"/>
      <c r="K7" s="266"/>
    </row>
    <row r="8" spans="2:14" ht="9.75" customHeight="1" thickBot="1" x14ac:dyDescent="0.35">
      <c r="D8" s="79"/>
      <c r="E8" s="79"/>
      <c r="F8" s="79"/>
    </row>
    <row r="9" spans="2:14" ht="16.5" customHeight="1" thickBot="1" x14ac:dyDescent="0.35">
      <c r="C9" s="18" t="s">
        <v>111</v>
      </c>
      <c r="D9" s="264"/>
      <c r="E9" s="265"/>
      <c r="F9" s="266"/>
    </row>
    <row r="10" spans="2:14" ht="9.75" customHeight="1" thickBot="1" x14ac:dyDescent="0.35">
      <c r="D10" s="79"/>
      <c r="E10" s="79"/>
      <c r="F10" s="79"/>
    </row>
    <row r="11" spans="2:14" ht="16.5" customHeight="1" thickBot="1" x14ac:dyDescent="0.35">
      <c r="C11" s="14" t="s">
        <v>71</v>
      </c>
      <c r="D11" s="268"/>
      <c r="E11" s="269"/>
      <c r="F11" s="270"/>
      <c r="G11" s="120"/>
      <c r="H11" s="120"/>
      <c r="I11" s="119" t="s">
        <v>12</v>
      </c>
      <c r="J11" s="268"/>
      <c r="K11" s="270"/>
    </row>
    <row r="12" spans="2:14" ht="7.5" customHeight="1" x14ac:dyDescent="0.3">
      <c r="B12" s="2"/>
      <c r="C12" s="70"/>
      <c r="D12" s="70"/>
      <c r="E12" s="70"/>
      <c r="F12" s="70"/>
      <c r="G12" s="13"/>
      <c r="H12" s="13"/>
      <c r="J12" s="69"/>
      <c r="K12" s="69"/>
      <c r="N12" s="256"/>
    </row>
    <row r="13" spans="2:14" ht="51.75" customHeight="1" x14ac:dyDescent="0.3">
      <c r="B13" s="100" t="s">
        <v>99</v>
      </c>
      <c r="C13" s="101" t="s">
        <v>184</v>
      </c>
      <c r="D13" s="65" t="s">
        <v>185</v>
      </c>
      <c r="E13" s="65" t="s">
        <v>0</v>
      </c>
      <c r="F13" s="64" t="s">
        <v>3</v>
      </c>
      <c r="G13" s="66"/>
      <c r="H13" s="64" t="s">
        <v>100</v>
      </c>
      <c r="I13" s="55"/>
      <c r="J13" s="55"/>
      <c r="N13" s="256"/>
    </row>
    <row r="14" spans="2:14" ht="15.75" customHeight="1" x14ac:dyDescent="0.3">
      <c r="B14" s="104"/>
      <c r="C14" s="271" t="s">
        <v>5</v>
      </c>
      <c r="D14" s="272"/>
      <c r="E14" s="105"/>
      <c r="F14" s="105"/>
      <c r="G14" s="55"/>
      <c r="H14" s="106"/>
      <c r="I14" s="55"/>
      <c r="J14" s="55"/>
      <c r="N14" s="256"/>
    </row>
    <row r="15" spans="2:14" ht="13.5" customHeight="1" x14ac:dyDescent="0.3">
      <c r="B15" s="90" t="s">
        <v>49</v>
      </c>
      <c r="C15" s="102" t="s">
        <v>64</v>
      </c>
      <c r="D15" s="96" t="s">
        <v>77</v>
      </c>
      <c r="E15" s="4"/>
      <c r="F15" s="32" t="e">
        <f>E15/$D$11</f>
        <v>#DIV/0!</v>
      </c>
      <c r="G15" s="55"/>
      <c r="H15" s="60" t="s">
        <v>77</v>
      </c>
      <c r="I15" s="55"/>
      <c r="J15" s="55"/>
      <c r="N15" s="256"/>
    </row>
    <row r="16" spans="2:14" ht="13.5" customHeight="1" x14ac:dyDescent="0.3">
      <c r="B16" s="90" t="s">
        <v>49</v>
      </c>
      <c r="C16" s="102" t="s">
        <v>63</v>
      </c>
      <c r="D16" s="96" t="s">
        <v>77</v>
      </c>
      <c r="E16" s="4"/>
      <c r="F16" s="32" t="e">
        <f t="shared" ref="F16:F21" si="0">E16/$D$11</f>
        <v>#DIV/0!</v>
      </c>
      <c r="G16" s="55"/>
      <c r="H16" s="60" t="s">
        <v>77</v>
      </c>
      <c r="I16" s="55"/>
      <c r="J16" s="55"/>
      <c r="N16" s="256"/>
    </row>
    <row r="17" spans="2:14" ht="13.5" customHeight="1" x14ac:dyDescent="0.3">
      <c r="B17" s="90" t="s">
        <v>49</v>
      </c>
      <c r="C17" s="122" t="s">
        <v>113</v>
      </c>
      <c r="D17" s="96" t="s">
        <v>77</v>
      </c>
      <c r="E17" s="4"/>
      <c r="F17" s="32" t="e">
        <f t="shared" si="0"/>
        <v>#DIV/0!</v>
      </c>
      <c r="G17" s="55"/>
      <c r="H17" s="60" t="s">
        <v>77</v>
      </c>
      <c r="I17" s="55"/>
      <c r="J17" s="55"/>
      <c r="N17" s="256"/>
    </row>
    <row r="18" spans="2:14" ht="13.5" customHeight="1" x14ac:dyDescent="0.3">
      <c r="B18" s="90" t="s">
        <v>49</v>
      </c>
      <c r="C18" s="102" t="s">
        <v>72</v>
      </c>
      <c r="D18" s="96" t="s">
        <v>77</v>
      </c>
      <c r="E18" s="4"/>
      <c r="F18" s="32" t="e">
        <f t="shared" si="0"/>
        <v>#DIV/0!</v>
      </c>
      <c r="G18" s="55"/>
      <c r="H18" s="60" t="s">
        <v>77</v>
      </c>
      <c r="I18" s="55"/>
      <c r="J18" s="55"/>
      <c r="N18" s="256"/>
    </row>
    <row r="19" spans="2:14" ht="13.5" customHeight="1" x14ac:dyDescent="0.3">
      <c r="B19" s="90" t="s">
        <v>49</v>
      </c>
      <c r="C19" s="102" t="s">
        <v>72</v>
      </c>
      <c r="D19" s="96" t="s">
        <v>77</v>
      </c>
      <c r="E19" s="4"/>
      <c r="F19" s="32" t="e">
        <f t="shared" si="0"/>
        <v>#DIV/0!</v>
      </c>
      <c r="G19" s="55"/>
      <c r="H19" s="60" t="s">
        <v>77</v>
      </c>
      <c r="I19" s="55"/>
      <c r="J19" s="55"/>
      <c r="N19" s="256"/>
    </row>
    <row r="20" spans="2:14" ht="13.5" customHeight="1" x14ac:dyDescent="0.3">
      <c r="B20" s="90" t="s">
        <v>49</v>
      </c>
      <c r="C20" s="102" t="s">
        <v>72</v>
      </c>
      <c r="D20" s="96" t="s">
        <v>77</v>
      </c>
      <c r="E20" s="4"/>
      <c r="F20" s="32" t="e">
        <f t="shared" si="0"/>
        <v>#DIV/0!</v>
      </c>
      <c r="G20" s="55"/>
      <c r="H20" s="60" t="s">
        <v>77</v>
      </c>
      <c r="I20" s="55"/>
      <c r="J20" s="55"/>
      <c r="N20" s="256"/>
    </row>
    <row r="21" spans="2:14" ht="13.5" customHeight="1" x14ac:dyDescent="0.3">
      <c r="B21" s="90" t="s">
        <v>49</v>
      </c>
      <c r="C21" s="102" t="s">
        <v>72</v>
      </c>
      <c r="D21" s="96" t="s">
        <v>77</v>
      </c>
      <c r="E21" s="4"/>
      <c r="F21" s="32" t="e">
        <f t="shared" si="0"/>
        <v>#DIV/0!</v>
      </c>
      <c r="G21" s="55"/>
      <c r="H21" s="60" t="s">
        <v>77</v>
      </c>
      <c r="I21" s="55"/>
      <c r="J21" s="55"/>
    </row>
    <row r="22" spans="2:14" ht="13.5" customHeight="1" x14ac:dyDescent="0.3">
      <c r="B22" s="15"/>
      <c r="C22" s="3" t="s">
        <v>13</v>
      </c>
      <c r="D22" s="12"/>
      <c r="E22" s="19">
        <f>SUM(E15:E21)</f>
        <v>0</v>
      </c>
      <c r="F22" s="20" t="e">
        <f t="array" ref="F22">SUM(ROUND((F15:F21),4))</f>
        <v>#DIV/0!</v>
      </c>
      <c r="G22" s="55"/>
      <c r="H22" s="72"/>
      <c r="I22" s="55"/>
      <c r="J22" s="55"/>
    </row>
    <row r="23" spans="2:14" ht="10.5" customHeight="1" x14ac:dyDescent="0.3">
      <c r="B23" s="16"/>
      <c r="C23" s="5"/>
      <c r="D23" s="6"/>
      <c r="E23" s="7"/>
      <c r="F23" s="8"/>
      <c r="G23" s="55"/>
      <c r="H23" s="55"/>
      <c r="I23" s="55"/>
      <c r="J23" s="55"/>
    </row>
    <row r="24" spans="2:14" ht="53.25" customHeight="1" x14ac:dyDescent="0.3">
      <c r="B24" s="100" t="s">
        <v>99</v>
      </c>
      <c r="C24" s="103" t="s">
        <v>74</v>
      </c>
      <c r="D24" s="65" t="s">
        <v>185</v>
      </c>
      <c r="E24" s="65" t="s">
        <v>0</v>
      </c>
      <c r="F24" s="65" t="s">
        <v>3</v>
      </c>
      <c r="G24" s="111"/>
      <c r="H24" s="64" t="s">
        <v>100</v>
      </c>
      <c r="I24" s="65" t="s">
        <v>37</v>
      </c>
      <c r="J24" s="65" t="s">
        <v>4</v>
      </c>
      <c r="K24" s="65" t="s">
        <v>47</v>
      </c>
    </row>
    <row r="25" spans="2:14" ht="15.75" customHeight="1" x14ac:dyDescent="0.3">
      <c r="B25" s="107"/>
      <c r="C25" s="108" t="s">
        <v>118</v>
      </c>
      <c r="D25" s="109"/>
      <c r="E25" s="109"/>
      <c r="F25" s="109"/>
      <c r="G25" s="111"/>
      <c r="H25" s="110"/>
      <c r="I25" s="109"/>
      <c r="J25" s="109"/>
      <c r="K25" s="109"/>
    </row>
    <row r="26" spans="2:14" ht="13.5" customHeight="1" x14ac:dyDescent="0.3">
      <c r="B26" s="90" t="s">
        <v>49</v>
      </c>
      <c r="C26" s="94" t="s">
        <v>11</v>
      </c>
      <c r="D26" s="91" t="s">
        <v>77</v>
      </c>
      <c r="E26" s="4"/>
      <c r="F26" s="20" t="e">
        <f>E26/$D$11</f>
        <v>#DIV/0!</v>
      </c>
      <c r="G26" s="112"/>
      <c r="H26" s="60" t="s">
        <v>77</v>
      </c>
      <c r="I26" s="99" t="e">
        <f>E26/E48</f>
        <v>#DIV/0!</v>
      </c>
      <c r="J26" s="84" t="e">
        <f t="shared" ref="J26:J32" si="1">(E26/$E$48)*0.5</f>
        <v>#DIV/0!</v>
      </c>
      <c r="K26" s="294">
        <v>0.01</v>
      </c>
    </row>
    <row r="27" spans="2:14" ht="13.5" customHeight="1" x14ac:dyDescent="0.3">
      <c r="B27" s="90" t="s">
        <v>49</v>
      </c>
      <c r="C27" s="95" t="s">
        <v>67</v>
      </c>
      <c r="D27" s="92" t="s">
        <v>77</v>
      </c>
      <c r="E27" s="4"/>
      <c r="F27" s="20" t="e">
        <f t="shared" ref="F27:F47" si="2">E27/$D$11</f>
        <v>#DIV/0!</v>
      </c>
      <c r="G27" s="112"/>
      <c r="H27" s="60" t="s">
        <v>77</v>
      </c>
      <c r="I27" s="99" t="e">
        <f>E27/E48</f>
        <v>#DIV/0!</v>
      </c>
      <c r="J27" s="84" t="e">
        <f t="shared" si="1"/>
        <v>#DIV/0!</v>
      </c>
      <c r="K27" s="294" t="e">
        <f>+I27</f>
        <v>#DIV/0!</v>
      </c>
    </row>
    <row r="28" spans="2:14" ht="13.5" customHeight="1" x14ac:dyDescent="0.3">
      <c r="B28" s="90" t="s">
        <v>49</v>
      </c>
      <c r="C28" s="95" t="s">
        <v>67</v>
      </c>
      <c r="D28" s="92" t="s">
        <v>77</v>
      </c>
      <c r="E28" s="4"/>
      <c r="F28" s="20" t="e">
        <f t="shared" si="2"/>
        <v>#DIV/0!</v>
      </c>
      <c r="G28" s="112"/>
      <c r="H28" s="60" t="s">
        <v>77</v>
      </c>
      <c r="I28" s="99" t="e">
        <f>E28/E48</f>
        <v>#DIV/0!</v>
      </c>
      <c r="J28" s="84" t="e">
        <f t="shared" si="1"/>
        <v>#DIV/0!</v>
      </c>
      <c r="K28" s="294" t="e">
        <f t="shared" ref="K28:K47" si="3">+I28</f>
        <v>#DIV/0!</v>
      </c>
    </row>
    <row r="29" spans="2:14" ht="13.5" customHeight="1" x14ac:dyDescent="0.3">
      <c r="B29" s="90" t="s">
        <v>49</v>
      </c>
      <c r="C29" s="123" t="s">
        <v>61</v>
      </c>
      <c r="D29" s="93" t="s">
        <v>58</v>
      </c>
      <c r="E29" s="85"/>
      <c r="F29" s="20" t="e">
        <f>E29/$D$11</f>
        <v>#DIV/0!</v>
      </c>
      <c r="G29" s="112"/>
      <c r="H29" s="60" t="s">
        <v>77</v>
      </c>
      <c r="I29" s="99" t="e">
        <f>E29/E48</f>
        <v>#DIV/0!</v>
      </c>
      <c r="J29" s="84" t="e">
        <f t="shared" si="1"/>
        <v>#DIV/0!</v>
      </c>
      <c r="K29" s="294" t="e">
        <f t="shared" si="3"/>
        <v>#DIV/0!</v>
      </c>
    </row>
    <row r="30" spans="2:14" ht="13.5" customHeight="1" x14ac:dyDescent="0.3">
      <c r="B30" s="90" t="s">
        <v>49</v>
      </c>
      <c r="C30" s="95" t="s">
        <v>114</v>
      </c>
      <c r="D30" s="92" t="s">
        <v>77</v>
      </c>
      <c r="E30" s="4"/>
      <c r="F30" s="20" t="e">
        <f>E30/$D$11</f>
        <v>#DIV/0!</v>
      </c>
      <c r="G30" s="112"/>
      <c r="H30" s="60" t="s">
        <v>77</v>
      </c>
      <c r="I30" s="99" t="e">
        <f>E30/E48</f>
        <v>#DIV/0!</v>
      </c>
      <c r="J30" s="84" t="e">
        <f t="shared" si="1"/>
        <v>#DIV/0!</v>
      </c>
      <c r="K30" s="294" t="e">
        <f t="shared" si="3"/>
        <v>#DIV/0!</v>
      </c>
    </row>
    <row r="31" spans="2:14" ht="13.5" customHeight="1" x14ac:dyDescent="0.3">
      <c r="B31" s="90" t="s">
        <v>49</v>
      </c>
      <c r="C31" s="95" t="s">
        <v>65</v>
      </c>
      <c r="D31" s="92" t="s">
        <v>77</v>
      </c>
      <c r="E31" s="4"/>
      <c r="F31" s="20" t="e">
        <f>E31/$D$11</f>
        <v>#DIV/0!</v>
      </c>
      <c r="G31" s="112"/>
      <c r="H31" s="60" t="s">
        <v>77</v>
      </c>
      <c r="I31" s="99" t="e">
        <f>E31/E48</f>
        <v>#DIV/0!</v>
      </c>
      <c r="J31" s="84" t="e">
        <f t="shared" si="1"/>
        <v>#DIV/0!</v>
      </c>
      <c r="K31" s="294" t="e">
        <f t="shared" si="3"/>
        <v>#DIV/0!</v>
      </c>
    </row>
    <row r="32" spans="2:14" ht="13.5" customHeight="1" x14ac:dyDescent="0.3">
      <c r="B32" s="90" t="s">
        <v>49</v>
      </c>
      <c r="C32" s="95" t="s">
        <v>83</v>
      </c>
      <c r="D32" s="92" t="s">
        <v>77</v>
      </c>
      <c r="E32" s="4"/>
      <c r="F32" s="20" t="e">
        <f t="shared" ref="F32:F39" si="4">E32/$D$11</f>
        <v>#DIV/0!</v>
      </c>
      <c r="G32" s="112"/>
      <c r="H32" s="60" t="s">
        <v>77</v>
      </c>
      <c r="I32" s="99" t="e">
        <f>E32/E48</f>
        <v>#DIV/0!</v>
      </c>
      <c r="J32" s="84" t="e">
        <f t="shared" si="1"/>
        <v>#DIV/0!</v>
      </c>
      <c r="K32" s="294" t="e">
        <f t="shared" si="3"/>
        <v>#DIV/0!</v>
      </c>
    </row>
    <row r="33" spans="2:14" ht="13.5" customHeight="1" x14ac:dyDescent="0.3">
      <c r="B33" s="90" t="s">
        <v>49</v>
      </c>
      <c r="C33" s="95" t="s">
        <v>115</v>
      </c>
      <c r="D33" s="92" t="s">
        <v>77</v>
      </c>
      <c r="E33" s="4"/>
      <c r="F33" s="20" t="e">
        <f t="shared" si="4"/>
        <v>#DIV/0!</v>
      </c>
      <c r="G33" s="112"/>
      <c r="H33" s="60" t="s">
        <v>77</v>
      </c>
      <c r="I33" s="99" t="e">
        <f>E33/E48</f>
        <v>#DIV/0!</v>
      </c>
      <c r="J33" s="84" t="e">
        <f>(E33/$E$48)*0.5</f>
        <v>#DIV/0!</v>
      </c>
      <c r="K33" s="294" t="e">
        <f t="shared" si="3"/>
        <v>#DIV/0!</v>
      </c>
    </row>
    <row r="34" spans="2:14" ht="13.5" customHeight="1" x14ac:dyDescent="0.3">
      <c r="B34" s="90" t="s">
        <v>49</v>
      </c>
      <c r="C34" s="95" t="s">
        <v>115</v>
      </c>
      <c r="D34" s="92" t="s">
        <v>77</v>
      </c>
      <c r="E34" s="4"/>
      <c r="F34" s="20" t="e">
        <f t="shared" si="4"/>
        <v>#DIV/0!</v>
      </c>
      <c r="G34" s="112"/>
      <c r="H34" s="60" t="s">
        <v>77</v>
      </c>
      <c r="I34" s="99" t="e">
        <f>E34/E48</f>
        <v>#DIV/0!</v>
      </c>
      <c r="J34" s="84" t="e">
        <f>(E34/$E$48)*0.5</f>
        <v>#DIV/0!</v>
      </c>
      <c r="K34" s="294" t="e">
        <f t="shared" si="3"/>
        <v>#DIV/0!</v>
      </c>
    </row>
    <row r="35" spans="2:14" ht="13.5" customHeight="1" x14ac:dyDescent="0.3">
      <c r="B35" s="90" t="s">
        <v>49</v>
      </c>
      <c r="C35" s="95" t="s">
        <v>115</v>
      </c>
      <c r="D35" s="92" t="s">
        <v>77</v>
      </c>
      <c r="E35" s="4"/>
      <c r="F35" s="20" t="e">
        <f t="shared" si="4"/>
        <v>#DIV/0!</v>
      </c>
      <c r="G35" s="112"/>
      <c r="H35" s="60" t="s">
        <v>77</v>
      </c>
      <c r="I35" s="99" t="e">
        <f>E35/E48</f>
        <v>#DIV/0!</v>
      </c>
      <c r="J35" s="84" t="e">
        <f>(E35/$E$48)*0.5</f>
        <v>#DIV/0!</v>
      </c>
      <c r="K35" s="294" t="e">
        <f t="shared" si="3"/>
        <v>#DIV/0!</v>
      </c>
    </row>
    <row r="36" spans="2:14" ht="13.5" customHeight="1" x14ac:dyDescent="0.3">
      <c r="B36" s="90" t="s">
        <v>49</v>
      </c>
      <c r="C36" s="95" t="s">
        <v>115</v>
      </c>
      <c r="D36" s="92" t="s">
        <v>77</v>
      </c>
      <c r="E36" s="4"/>
      <c r="F36" s="20" t="e">
        <f t="shared" si="4"/>
        <v>#DIV/0!</v>
      </c>
      <c r="G36" s="112"/>
      <c r="H36" s="60" t="s">
        <v>77</v>
      </c>
      <c r="I36" s="99" t="e">
        <f>E36/E48</f>
        <v>#DIV/0!</v>
      </c>
      <c r="J36" s="84" t="e">
        <f t="shared" ref="J36" si="5">(E36/$E$48)*0.5</f>
        <v>#DIV/0!</v>
      </c>
      <c r="K36" s="294" t="e">
        <f t="shared" si="3"/>
        <v>#DIV/0!</v>
      </c>
    </row>
    <row r="37" spans="2:14" ht="13.5" customHeight="1" x14ac:dyDescent="0.3">
      <c r="B37" s="90" t="s">
        <v>49</v>
      </c>
      <c r="C37" s="95" t="s">
        <v>115</v>
      </c>
      <c r="D37" s="92" t="s">
        <v>77</v>
      </c>
      <c r="E37" s="4"/>
      <c r="F37" s="20" t="e">
        <f t="shared" si="4"/>
        <v>#DIV/0!</v>
      </c>
      <c r="G37" s="112"/>
      <c r="H37" s="60" t="s">
        <v>77</v>
      </c>
      <c r="I37" s="99" t="e">
        <f>E37/E48</f>
        <v>#DIV/0!</v>
      </c>
      <c r="J37" s="84" t="e">
        <f>(E37/$E$48)*0.5</f>
        <v>#DIV/0!</v>
      </c>
      <c r="K37" s="294" t="e">
        <f t="shared" si="3"/>
        <v>#DIV/0!</v>
      </c>
    </row>
    <row r="38" spans="2:14" ht="13.5" customHeight="1" x14ac:dyDescent="0.3">
      <c r="B38" s="90" t="s">
        <v>49</v>
      </c>
      <c r="C38" s="95" t="s">
        <v>115</v>
      </c>
      <c r="D38" s="92" t="s">
        <v>77</v>
      </c>
      <c r="E38" s="4"/>
      <c r="F38" s="20" t="e">
        <f t="shared" si="4"/>
        <v>#DIV/0!</v>
      </c>
      <c r="G38" s="112"/>
      <c r="H38" s="60" t="s">
        <v>77</v>
      </c>
      <c r="I38" s="99" t="e">
        <f>E38/E48</f>
        <v>#DIV/0!</v>
      </c>
      <c r="J38" s="84" t="e">
        <f>(E38/$E$48)*0.5</f>
        <v>#DIV/0!</v>
      </c>
      <c r="K38" s="294" t="e">
        <f t="shared" si="3"/>
        <v>#DIV/0!</v>
      </c>
    </row>
    <row r="39" spans="2:14" ht="13.5" customHeight="1" x14ac:dyDescent="0.3">
      <c r="B39" s="90" t="s">
        <v>49</v>
      </c>
      <c r="C39" s="95" t="s">
        <v>115</v>
      </c>
      <c r="D39" s="92" t="s">
        <v>77</v>
      </c>
      <c r="E39" s="4"/>
      <c r="F39" s="20" t="e">
        <f t="shared" si="4"/>
        <v>#DIV/0!</v>
      </c>
      <c r="G39" s="112"/>
      <c r="H39" s="60" t="s">
        <v>77</v>
      </c>
      <c r="I39" s="99" t="e">
        <f>E39/E48</f>
        <v>#DIV/0!</v>
      </c>
      <c r="J39" s="84" t="e">
        <f>(E39/$E$48)*0.5</f>
        <v>#DIV/0!</v>
      </c>
      <c r="K39" s="294" t="e">
        <f t="shared" si="3"/>
        <v>#DIV/0!</v>
      </c>
    </row>
    <row r="40" spans="2:14" ht="13.5" customHeight="1" x14ac:dyDescent="0.3">
      <c r="B40" s="90" t="s">
        <v>49</v>
      </c>
      <c r="C40" s="95" t="s">
        <v>115</v>
      </c>
      <c r="D40" s="92" t="s">
        <v>77</v>
      </c>
      <c r="E40" s="4"/>
      <c r="F40" s="20" t="e">
        <f t="shared" si="2"/>
        <v>#DIV/0!</v>
      </c>
      <c r="G40" s="112"/>
      <c r="H40" s="60" t="s">
        <v>77</v>
      </c>
      <c r="I40" s="99" t="e">
        <f>E40/E48</f>
        <v>#DIV/0!</v>
      </c>
      <c r="J40" s="84" t="e">
        <f t="shared" ref="J40:J47" si="6">(E40/$E$48)*0.5</f>
        <v>#DIV/0!</v>
      </c>
      <c r="K40" s="294" t="e">
        <f t="shared" si="3"/>
        <v>#DIV/0!</v>
      </c>
    </row>
    <row r="41" spans="2:14" ht="13.5" customHeight="1" x14ac:dyDescent="0.3">
      <c r="B41" s="90" t="s">
        <v>49</v>
      </c>
      <c r="C41" s="95" t="s">
        <v>115</v>
      </c>
      <c r="D41" s="92" t="s">
        <v>77</v>
      </c>
      <c r="E41" s="4"/>
      <c r="F41" s="20" t="e">
        <f t="shared" si="2"/>
        <v>#DIV/0!</v>
      </c>
      <c r="G41" s="112"/>
      <c r="H41" s="60" t="s">
        <v>77</v>
      </c>
      <c r="I41" s="99" t="e">
        <f>E41/E48</f>
        <v>#DIV/0!</v>
      </c>
      <c r="J41" s="84" t="e">
        <f t="shared" si="6"/>
        <v>#DIV/0!</v>
      </c>
      <c r="K41" s="294" t="e">
        <f t="shared" si="3"/>
        <v>#DIV/0!</v>
      </c>
    </row>
    <row r="42" spans="2:14" ht="13.5" customHeight="1" x14ac:dyDescent="0.3">
      <c r="B42" s="90" t="s">
        <v>49</v>
      </c>
      <c r="C42" s="95" t="s">
        <v>115</v>
      </c>
      <c r="D42" s="92" t="s">
        <v>77</v>
      </c>
      <c r="E42" s="4"/>
      <c r="F42" s="20" t="e">
        <f t="shared" si="2"/>
        <v>#DIV/0!</v>
      </c>
      <c r="G42" s="112"/>
      <c r="H42" s="60" t="s">
        <v>77</v>
      </c>
      <c r="I42" s="99" t="e">
        <f>E42/E48</f>
        <v>#DIV/0!</v>
      </c>
      <c r="J42" s="84" t="e">
        <f t="shared" si="6"/>
        <v>#DIV/0!</v>
      </c>
      <c r="K42" s="294" t="e">
        <f t="shared" si="3"/>
        <v>#DIV/0!</v>
      </c>
    </row>
    <row r="43" spans="2:14" ht="13.5" customHeight="1" x14ac:dyDescent="0.3">
      <c r="B43" s="90" t="s">
        <v>49</v>
      </c>
      <c r="C43" s="95" t="s">
        <v>115</v>
      </c>
      <c r="D43" s="92" t="s">
        <v>77</v>
      </c>
      <c r="E43" s="4"/>
      <c r="F43" s="20" t="e">
        <f t="shared" si="2"/>
        <v>#DIV/0!</v>
      </c>
      <c r="G43" s="112"/>
      <c r="H43" s="60" t="s">
        <v>77</v>
      </c>
      <c r="I43" s="99" t="e">
        <f>E43/E48</f>
        <v>#DIV/0!</v>
      </c>
      <c r="J43" s="84" t="e">
        <f t="shared" si="6"/>
        <v>#DIV/0!</v>
      </c>
      <c r="K43" s="294" t="e">
        <f t="shared" si="3"/>
        <v>#DIV/0!</v>
      </c>
    </row>
    <row r="44" spans="2:14" ht="13.5" customHeight="1" x14ac:dyDescent="0.3">
      <c r="B44" s="90" t="s">
        <v>49</v>
      </c>
      <c r="C44" s="95" t="s">
        <v>115</v>
      </c>
      <c r="D44" s="92" t="s">
        <v>77</v>
      </c>
      <c r="E44" s="4"/>
      <c r="F44" s="20" t="e">
        <f t="shared" si="2"/>
        <v>#DIV/0!</v>
      </c>
      <c r="G44" s="112"/>
      <c r="H44" s="60" t="s">
        <v>77</v>
      </c>
      <c r="I44" s="99" t="e">
        <f>E44/E48</f>
        <v>#DIV/0!</v>
      </c>
      <c r="J44" s="84" t="e">
        <f t="shared" si="6"/>
        <v>#DIV/0!</v>
      </c>
      <c r="K44" s="294" t="e">
        <f t="shared" si="3"/>
        <v>#DIV/0!</v>
      </c>
    </row>
    <row r="45" spans="2:14" ht="13.5" customHeight="1" x14ac:dyDescent="0.3">
      <c r="B45" s="90" t="s">
        <v>49</v>
      </c>
      <c r="C45" s="95" t="s">
        <v>115</v>
      </c>
      <c r="D45" s="92" t="s">
        <v>77</v>
      </c>
      <c r="E45" s="4"/>
      <c r="F45" s="20" t="e">
        <f t="shared" si="2"/>
        <v>#DIV/0!</v>
      </c>
      <c r="G45" s="112"/>
      <c r="H45" s="60" t="s">
        <v>77</v>
      </c>
      <c r="I45" s="99" t="e">
        <f>E45/E48</f>
        <v>#DIV/0!</v>
      </c>
      <c r="J45" s="84" t="e">
        <f t="shared" si="6"/>
        <v>#DIV/0!</v>
      </c>
      <c r="K45" s="294" t="e">
        <f t="shared" si="3"/>
        <v>#DIV/0!</v>
      </c>
    </row>
    <row r="46" spans="2:14" ht="13.5" customHeight="1" x14ac:dyDescent="0.3">
      <c r="B46" s="90" t="s">
        <v>49</v>
      </c>
      <c r="C46" s="95" t="s">
        <v>115</v>
      </c>
      <c r="D46" s="92" t="s">
        <v>77</v>
      </c>
      <c r="E46" s="4"/>
      <c r="F46" s="20" t="e">
        <f t="shared" si="2"/>
        <v>#DIV/0!</v>
      </c>
      <c r="G46" s="112"/>
      <c r="H46" s="60" t="s">
        <v>77</v>
      </c>
      <c r="I46" s="99" t="e">
        <f>E46/E48</f>
        <v>#DIV/0!</v>
      </c>
      <c r="J46" s="84" t="e">
        <f t="shared" si="6"/>
        <v>#DIV/0!</v>
      </c>
      <c r="K46" s="294" t="e">
        <f t="shared" si="3"/>
        <v>#DIV/0!</v>
      </c>
    </row>
    <row r="47" spans="2:14" ht="13.5" customHeight="1" x14ac:dyDescent="0.3">
      <c r="B47" s="90" t="s">
        <v>49</v>
      </c>
      <c r="C47" s="95" t="s">
        <v>115</v>
      </c>
      <c r="D47" s="92" t="s">
        <v>77</v>
      </c>
      <c r="E47" s="4"/>
      <c r="F47" s="20" t="e">
        <f t="shared" si="2"/>
        <v>#DIV/0!</v>
      </c>
      <c r="G47" s="112"/>
      <c r="H47" s="60" t="s">
        <v>77</v>
      </c>
      <c r="I47" s="99" t="e">
        <f>E47/E48</f>
        <v>#DIV/0!</v>
      </c>
      <c r="J47" s="84" t="e">
        <f t="shared" si="6"/>
        <v>#DIV/0!</v>
      </c>
      <c r="K47" s="294" t="e">
        <f t="shared" si="3"/>
        <v>#DIV/0!</v>
      </c>
    </row>
    <row r="48" spans="2:14" s="28" customFormat="1" ht="13.5" customHeight="1" x14ac:dyDescent="0.25">
      <c r="B48" s="51"/>
      <c r="C48" s="25" t="s">
        <v>13</v>
      </c>
      <c r="D48" s="25"/>
      <c r="E48" s="26">
        <f>SUM(E26:E47)</f>
        <v>0</v>
      </c>
      <c r="F48" s="27" t="e" cm="1">
        <f t="array" ref="F48">SUM(ROUND((F26:F47),4))</f>
        <v>#DIV/0!</v>
      </c>
      <c r="G48" s="113"/>
      <c r="H48" s="56"/>
      <c r="I48" s="27" t="e" cm="1">
        <f t="array" ref="I48">SUM(ROUND((I26:I47),4))</f>
        <v>#DIV/0!</v>
      </c>
      <c r="J48" s="27" t="e" cm="1">
        <f t="array" ref="J48">SUM(ROUND((J26:J47),4))</f>
        <v>#DIV/0!</v>
      </c>
      <c r="K48" s="27" t="e" cm="1">
        <f t="array" ref="K48">SUM(ROUND((K26:K47),4))</f>
        <v>#DIV/0!</v>
      </c>
      <c r="L48" s="257"/>
      <c r="M48" s="257"/>
      <c r="N48" s="257"/>
    </row>
    <row r="49" spans="2:13" ht="13.5" customHeight="1" x14ac:dyDescent="0.3">
      <c r="B49" s="52"/>
      <c r="C49" s="12"/>
      <c r="D49" s="12"/>
      <c r="E49" s="12"/>
      <c r="F49" s="12"/>
      <c r="G49" s="114"/>
      <c r="H49" s="57"/>
      <c r="I49" s="12"/>
      <c r="J49" s="12"/>
      <c r="K49" s="12"/>
    </row>
    <row r="50" spans="2:13" ht="13.5" customHeight="1" x14ac:dyDescent="0.3">
      <c r="B50" s="15"/>
      <c r="C50" s="116" t="s">
        <v>79</v>
      </c>
      <c r="D50" s="117"/>
      <c r="E50" s="10"/>
      <c r="F50" s="9"/>
      <c r="G50" s="112"/>
      <c r="H50" s="60" t="s">
        <v>77</v>
      </c>
      <c r="I50" s="9"/>
      <c r="J50" s="20">
        <v>0.5</v>
      </c>
      <c r="K50" s="20" t="e">
        <f>1-SUM(K26:K47)</f>
        <v>#DIV/0!</v>
      </c>
    </row>
    <row r="51" spans="2:13" ht="13.5" customHeight="1" x14ac:dyDescent="0.3">
      <c r="B51" s="15"/>
      <c r="C51" s="273" t="s">
        <v>25</v>
      </c>
      <c r="D51" s="274"/>
      <c r="E51" s="12"/>
      <c r="F51" s="24" t="e">
        <f>ROUND(F53-F54,4)</f>
        <v>#DIV/0!</v>
      </c>
      <c r="G51" s="114"/>
      <c r="H51" s="61"/>
      <c r="I51" s="68" t="e">
        <f>ROUND(100%-I48,4)</f>
        <v>#DIV/0!</v>
      </c>
      <c r="J51" s="68" t="e">
        <f>ROUND(J53-J54,4)</f>
        <v>#DIV/0!</v>
      </c>
      <c r="K51" s="68" t="e">
        <f>ROUND(K53-K54,4)</f>
        <v>#DIV/0!</v>
      </c>
    </row>
    <row r="52" spans="2:13" ht="13.5" customHeight="1" x14ac:dyDescent="0.3">
      <c r="B52" s="52"/>
      <c r="C52" s="117"/>
      <c r="D52" s="117"/>
      <c r="E52" s="12"/>
      <c r="F52" s="12"/>
      <c r="G52" s="114"/>
      <c r="H52" s="57"/>
      <c r="I52" s="12"/>
      <c r="J52" s="12"/>
      <c r="K52" s="12"/>
    </row>
    <row r="53" spans="2:13" ht="14" thickBot="1" x14ac:dyDescent="0.35">
      <c r="B53" s="52"/>
      <c r="C53" s="275" t="s">
        <v>1</v>
      </c>
      <c r="D53" s="275"/>
      <c r="E53" s="22">
        <f>SUM(E48+E22)</f>
        <v>0</v>
      </c>
      <c r="F53" s="23" t="e">
        <f>SUM(F15:F21,F26:F47)</f>
        <v>#DIV/0!</v>
      </c>
      <c r="G53" s="115"/>
      <c r="H53" s="58"/>
      <c r="I53" s="23" t="e">
        <f>SUM(I26:I47,I50)</f>
        <v>#DIV/0!</v>
      </c>
      <c r="J53" s="23" t="e">
        <f>SUM(J26:J47,J50)</f>
        <v>#DIV/0!</v>
      </c>
      <c r="K53" s="23" t="e">
        <f>SUM(K26:K47,K50)</f>
        <v>#DIV/0!</v>
      </c>
    </row>
    <row r="54" spans="2:13" ht="14.25" hidden="1" customHeight="1" thickTop="1" x14ac:dyDescent="0.3">
      <c r="B54" s="33"/>
      <c r="C54" s="34"/>
      <c r="D54" s="276" t="s">
        <v>24</v>
      </c>
      <c r="E54" s="276"/>
      <c r="F54" s="35" t="e">
        <f>F22+F48</f>
        <v>#DIV/0!</v>
      </c>
      <c r="G54" s="31"/>
      <c r="I54" s="31" t="e">
        <f>I48+I50</f>
        <v>#DIV/0!</v>
      </c>
      <c r="J54" s="31" t="e">
        <f>J48+J50</f>
        <v>#DIV/0!</v>
      </c>
      <c r="K54" s="31" t="e">
        <f>K48+K50</f>
        <v>#DIV/0!</v>
      </c>
    </row>
    <row r="55" spans="2:13" ht="16.5" customHeight="1" thickTop="1" x14ac:dyDescent="0.3">
      <c r="D55" s="50" t="s">
        <v>27</v>
      </c>
      <c r="E55" s="49">
        <f>E53-D11</f>
        <v>0</v>
      </c>
      <c r="G55" s="2"/>
    </row>
    <row r="56" spans="2:13" x14ac:dyDescent="0.3">
      <c r="C56" s="63" t="s">
        <v>41</v>
      </c>
      <c r="D56" s="44"/>
      <c r="E56" s="44"/>
      <c r="H56"/>
      <c r="I56"/>
      <c r="J56"/>
      <c r="K56"/>
      <c r="L56" s="258"/>
      <c r="M56" s="258"/>
    </row>
    <row r="57" spans="2:13" x14ac:dyDescent="0.3">
      <c r="C57" s="41" t="s">
        <v>2</v>
      </c>
      <c r="D57" s="42"/>
      <c r="E57" s="29">
        <f>D11</f>
        <v>0</v>
      </c>
      <c r="H57" s="75" t="s">
        <v>33</v>
      </c>
      <c r="I57" s="76"/>
      <c r="J57" s="97"/>
      <c r="K57" s="77">
        <f>SUMIF(H15:H52,"Australian",F15:F52)</f>
        <v>0</v>
      </c>
      <c r="L57" s="258"/>
      <c r="M57" s="258"/>
    </row>
    <row r="58" spans="2:13" x14ac:dyDescent="0.3">
      <c r="C58" s="41" t="s">
        <v>9</v>
      </c>
      <c r="D58" s="42"/>
      <c r="E58" s="29">
        <f>J11</f>
        <v>0</v>
      </c>
      <c r="H58" s="75" t="s">
        <v>34</v>
      </c>
      <c r="I58" s="76"/>
      <c r="J58" s="97"/>
      <c r="K58" s="77">
        <f>SUMIF(H15:H52,"Non-Australian",F15:F52)</f>
        <v>0</v>
      </c>
      <c r="L58" s="258"/>
      <c r="M58" s="258"/>
    </row>
    <row r="59" spans="2:13" x14ac:dyDescent="0.3">
      <c r="C59" s="41" t="s">
        <v>16</v>
      </c>
      <c r="D59" s="42"/>
      <c r="E59" s="29">
        <f>+E58*0.4</f>
        <v>0</v>
      </c>
      <c r="H59" s="75" t="s">
        <v>35</v>
      </c>
      <c r="I59" s="76"/>
      <c r="J59" s="97"/>
      <c r="K59" s="77">
        <f>SUMIF(H26:H52,"Non-Australian",J26:J52)</f>
        <v>0</v>
      </c>
      <c r="L59" s="258"/>
      <c r="M59" s="258"/>
    </row>
    <row r="60" spans="2:13" ht="14.25" customHeight="1" x14ac:dyDescent="0.3">
      <c r="C60" s="43" t="s">
        <v>15</v>
      </c>
      <c r="D60" s="78" t="e">
        <f>E60/E59</f>
        <v>#DIV/0!</v>
      </c>
      <c r="E60" s="85">
        <f>E29</f>
        <v>0</v>
      </c>
      <c r="F60" s="71" t="e">
        <f>IF(D60&lt;0.9,"NB.Not 90%"," ")</f>
        <v>#DIV/0!</v>
      </c>
      <c r="H60" s="75" t="s">
        <v>36</v>
      </c>
      <c r="I60" s="76"/>
      <c r="J60" s="97"/>
      <c r="K60" s="77">
        <f>SUMIF(H26:H52,"Non-Australian",K26:K52)</f>
        <v>0</v>
      </c>
      <c r="L60" s="258"/>
      <c r="M60" s="258"/>
    </row>
    <row r="61" spans="2:13" ht="15" customHeight="1" x14ac:dyDescent="0.3">
      <c r="C61" s="41" t="s">
        <v>26</v>
      </c>
      <c r="D61" s="42"/>
      <c r="E61" s="29">
        <f>E26</f>
        <v>0</v>
      </c>
      <c r="H61" s="67" t="str">
        <f>IF(ISERROR(N67),"", IF(N67&lt;&gt;1,"Please check budget financed and country is chosen for all rows",""))</f>
        <v>Please check budget financed and country is chosen for all rows</v>
      </c>
      <c r="K61"/>
      <c r="L61" s="258"/>
      <c r="M61" s="258"/>
    </row>
    <row r="62" spans="2:13" x14ac:dyDescent="0.3">
      <c r="C62" s="98" t="s">
        <v>40</v>
      </c>
      <c r="D62" s="42"/>
      <c r="E62" s="48" t="e">
        <f>(E59+E61)/D11</f>
        <v>#DIV/0!</v>
      </c>
      <c r="I62"/>
      <c r="J62"/>
      <c r="K62"/>
      <c r="L62" s="258"/>
      <c r="M62" s="258"/>
    </row>
    <row r="63" spans="2:13" hidden="1" x14ac:dyDescent="0.3">
      <c r="C63" s="86"/>
      <c r="D63" s="87"/>
      <c r="E63" s="88"/>
      <c r="H63"/>
      <c r="I63"/>
      <c r="J63"/>
      <c r="K63"/>
      <c r="L63" s="258"/>
      <c r="M63" s="258"/>
    </row>
    <row r="64" spans="2:13" hidden="1" x14ac:dyDescent="0.3">
      <c r="H64"/>
      <c r="I64"/>
      <c r="J64"/>
      <c r="K64"/>
      <c r="L64" s="258"/>
      <c r="M64" s="258"/>
    </row>
    <row r="65" spans="2:14" ht="13.5" hidden="1" customHeight="1" x14ac:dyDescent="0.3">
      <c r="H65"/>
      <c r="I65"/>
      <c r="J65"/>
      <c r="K65"/>
      <c r="L65" s="258"/>
      <c r="M65" s="258"/>
    </row>
    <row r="66" spans="2:14" hidden="1" x14ac:dyDescent="0.3">
      <c r="H66"/>
      <c r="I66"/>
      <c r="J66"/>
      <c r="K66"/>
      <c r="L66" s="258"/>
      <c r="M66" s="258"/>
    </row>
    <row r="67" spans="2:14" hidden="1" x14ac:dyDescent="0.3">
      <c r="H67"/>
      <c r="I67"/>
      <c r="J67"/>
      <c r="K67"/>
      <c r="L67" s="258"/>
      <c r="M67" s="258"/>
      <c r="N67" s="259">
        <f>ROUND(+K57,2)+ROUND(K58,2)</f>
        <v>0</v>
      </c>
    </row>
    <row r="68" spans="2:14" ht="12.75" hidden="1" customHeight="1" x14ac:dyDescent="0.3">
      <c r="B68" s="36"/>
    </row>
    <row r="69" spans="2:14" ht="13.5" customHeight="1" x14ac:dyDescent="0.3">
      <c r="B69" s="36"/>
    </row>
    <row r="70" spans="2:14" ht="5.25" hidden="1" customHeight="1" x14ac:dyDescent="0.3">
      <c r="B70" s="36"/>
      <c r="C70" s="36"/>
      <c r="D70" s="36"/>
      <c r="E70" s="36"/>
      <c r="H70" s="73"/>
      <c r="I70" s="73"/>
      <c r="J70" s="73"/>
    </row>
    <row r="71" spans="2:14" ht="14" hidden="1" thickBot="1" x14ac:dyDescent="0.35">
      <c r="C71" s="62" t="str">
        <f>IF(E59&gt;0,"What is the name of the Offset cashflow lender? - Please provide the loan documentation :"," ")</f>
        <v xml:space="preserve"> </v>
      </c>
      <c r="D71" s="62"/>
      <c r="E71" s="62"/>
      <c r="F71" s="62"/>
      <c r="G71" s="62"/>
      <c r="H71" s="62"/>
      <c r="J71" s="81"/>
      <c r="K71" s="82"/>
    </row>
    <row r="72" spans="2:14" ht="9" hidden="1" customHeight="1" x14ac:dyDescent="0.3">
      <c r="C72" s="74"/>
      <c r="D72" s="11"/>
    </row>
    <row r="73" spans="2:14" ht="17.149999999999999" customHeight="1" x14ac:dyDescent="0.3">
      <c r="C73" s="137" t="s">
        <v>116</v>
      </c>
      <c r="D73" s="11"/>
    </row>
    <row r="74" spans="2:14" ht="12" customHeight="1" x14ac:dyDescent="0.3">
      <c r="C74" s="45" t="str">
        <f>C27</f>
        <v>State Agency (select)</v>
      </c>
      <c r="D74" s="46"/>
      <c r="E74" s="47"/>
      <c r="G74" s="30"/>
      <c r="H74" s="277" t="str">
        <f>C28</f>
        <v>State Agency (select)</v>
      </c>
      <c r="I74" s="277"/>
      <c r="J74" s="277"/>
      <c r="K74" s="47"/>
    </row>
    <row r="75" spans="2:14" ht="12.75" customHeight="1" x14ac:dyDescent="0.3">
      <c r="C75" s="260" t="s">
        <v>23</v>
      </c>
      <c r="D75" s="260"/>
      <c r="E75" s="4">
        <v>0</v>
      </c>
      <c r="G75" s="30"/>
      <c r="H75" s="260" t="s">
        <v>23</v>
      </c>
      <c r="I75" s="260"/>
      <c r="J75" s="260"/>
      <c r="K75" s="131"/>
    </row>
    <row r="76" spans="2:14" ht="12.75" customHeight="1" x14ac:dyDescent="0.3">
      <c r="C76" s="260" t="s">
        <v>28</v>
      </c>
      <c r="D76" s="260"/>
      <c r="E76" s="21" t="e">
        <f>E75/D11</f>
        <v>#DIV/0!</v>
      </c>
      <c r="G76" s="30"/>
      <c r="H76" s="260" t="s">
        <v>28</v>
      </c>
      <c r="I76" s="260"/>
      <c r="J76" s="260"/>
      <c r="K76" s="132" t="e">
        <f>(K75)/D11</f>
        <v>#DIV/0!</v>
      </c>
    </row>
    <row r="77" spans="2:14" ht="12.75" customHeight="1" x14ac:dyDescent="0.3">
      <c r="C77" s="278" t="s">
        <v>107</v>
      </c>
      <c r="D77" s="279"/>
      <c r="E77" s="40">
        <f>E27</f>
        <v>0</v>
      </c>
      <c r="G77" s="30"/>
      <c r="H77" s="280" t="s">
        <v>107</v>
      </c>
      <c r="I77" s="280"/>
      <c r="J77" s="280"/>
      <c r="K77" s="133">
        <f>E28</f>
        <v>0</v>
      </c>
    </row>
    <row r="78" spans="2:14" ht="12.75" customHeight="1" x14ac:dyDescent="0.3">
      <c r="C78" s="260" t="s">
        <v>108</v>
      </c>
      <c r="D78" s="260"/>
      <c r="E78" s="4">
        <v>0</v>
      </c>
      <c r="G78" s="30"/>
      <c r="H78" s="260" t="s">
        <v>108</v>
      </c>
      <c r="I78" s="260"/>
      <c r="J78" s="260"/>
      <c r="K78" s="131">
        <v>0</v>
      </c>
    </row>
    <row r="79" spans="2:14" ht="12.75" customHeight="1" x14ac:dyDescent="0.3">
      <c r="C79" s="260" t="s">
        <v>29</v>
      </c>
      <c r="D79" s="260"/>
      <c r="E79" s="53" t="e">
        <f>E75/(E77+E78)</f>
        <v>#DIV/0!</v>
      </c>
      <c r="G79" s="30"/>
      <c r="H79" s="260" t="s">
        <v>29</v>
      </c>
      <c r="I79" s="260"/>
      <c r="J79" s="260"/>
      <c r="K79" s="134" t="e">
        <f>K75/(K77+K78)</f>
        <v>#DIV/0!</v>
      </c>
    </row>
    <row r="80" spans="2:14" ht="12.75" customHeight="1" x14ac:dyDescent="0.3">
      <c r="C80" s="260" t="s">
        <v>30</v>
      </c>
      <c r="D80" s="260"/>
      <c r="E80" s="54" t="e">
        <f>(E77+E78)/E75</f>
        <v>#DIV/0!</v>
      </c>
      <c r="G80" s="30"/>
      <c r="H80" s="260" t="s">
        <v>30</v>
      </c>
      <c r="I80" s="260"/>
      <c r="J80" s="260"/>
      <c r="K80" s="135" t="e">
        <f>(K77+K78)/K75</f>
        <v>#DIV/0!</v>
      </c>
    </row>
    <row r="81" spans="2:11" ht="14.15" customHeight="1" x14ac:dyDescent="0.3">
      <c r="C81" s="74"/>
      <c r="D81" s="11"/>
      <c r="J81" s="80"/>
      <c r="K81" s="79"/>
    </row>
    <row r="82" spans="2:11" ht="14.15" customHeight="1" x14ac:dyDescent="0.3">
      <c r="C82" s="74"/>
      <c r="D82" s="11"/>
      <c r="J82" s="80"/>
      <c r="K82" s="79"/>
    </row>
    <row r="83" spans="2:11" ht="42.75" customHeight="1" x14ac:dyDescent="0.3">
      <c r="B83" s="37" t="s">
        <v>14</v>
      </c>
      <c r="C83" s="282" t="s">
        <v>183</v>
      </c>
      <c r="D83" s="282"/>
      <c r="E83" s="282"/>
      <c r="F83" s="282"/>
      <c r="G83" s="282"/>
      <c r="H83" s="282"/>
      <c r="I83" s="282"/>
      <c r="J83" s="282"/>
      <c r="K83" s="282"/>
    </row>
    <row r="84" spans="2:11" ht="27.75" customHeight="1" x14ac:dyDescent="0.3">
      <c r="B84" s="37"/>
      <c r="C84" s="282" t="s">
        <v>240</v>
      </c>
      <c r="D84" s="282"/>
      <c r="E84" s="282"/>
      <c r="F84" s="282"/>
      <c r="G84" s="282"/>
      <c r="H84" s="282"/>
      <c r="I84" s="282"/>
      <c r="J84" s="282"/>
      <c r="K84" s="282"/>
    </row>
    <row r="85" spans="2:11" ht="51.75" customHeight="1" x14ac:dyDescent="0.3">
      <c r="B85" s="38"/>
      <c r="C85" s="281" t="s">
        <v>84</v>
      </c>
      <c r="D85" s="281"/>
      <c r="E85" s="281"/>
      <c r="F85" s="281"/>
      <c r="G85" s="281"/>
      <c r="H85" s="281"/>
      <c r="I85" s="281"/>
      <c r="J85" s="281"/>
      <c r="K85" s="281"/>
    </row>
    <row r="86" spans="2:11" ht="27.75" customHeight="1" x14ac:dyDescent="0.3">
      <c r="B86" s="39"/>
      <c r="C86" s="281" t="s">
        <v>85</v>
      </c>
      <c r="D86" s="281"/>
      <c r="E86" s="281"/>
      <c r="F86" s="281"/>
      <c r="G86" s="281"/>
      <c r="H86" s="281"/>
      <c r="I86" s="281"/>
      <c r="J86" s="281"/>
      <c r="K86" s="281"/>
    </row>
    <row r="87" spans="2:11" ht="42.75" customHeight="1" x14ac:dyDescent="0.3">
      <c r="B87" s="39"/>
      <c r="C87" s="281" t="s">
        <v>66</v>
      </c>
      <c r="D87" s="281"/>
      <c r="E87" s="281"/>
      <c r="F87" s="281"/>
      <c r="G87" s="281"/>
      <c r="H87" s="281"/>
      <c r="I87" s="281"/>
      <c r="J87" s="281"/>
      <c r="K87" s="281"/>
    </row>
    <row r="88" spans="2:11" x14ac:dyDescent="0.3">
      <c r="B88" s="39"/>
      <c r="C88" s="281" t="s">
        <v>62</v>
      </c>
      <c r="D88" s="281"/>
      <c r="E88" s="281"/>
      <c r="F88" s="281"/>
      <c r="G88" s="281"/>
      <c r="H88" s="281"/>
      <c r="I88" s="281"/>
      <c r="J88" s="281"/>
      <c r="K88" s="281"/>
    </row>
    <row r="89" spans="2:11" x14ac:dyDescent="0.3"/>
  </sheetData>
  <sheetProtection algorithmName="SHA-512" hashValue="DGlNY+QnWHvccOT2PdDMkif/Pief+OnVQVLAQzTJTkHH+rroP3uC/HyH/T3oQjJGt81p7wzkf19c4YSH/ann1g==" saltValue="uHRkfTkjYDdOL+z0Vc9NAA==" spinCount="100000" sheet="1" objects="1" formatCells="0" formatRows="0" insertRows="0"/>
  <dataConsolidate/>
  <mergeCells count="30">
    <mergeCell ref="C85:K85"/>
    <mergeCell ref="C86:K86"/>
    <mergeCell ref="C87:K87"/>
    <mergeCell ref="C88:K88"/>
    <mergeCell ref="C79:D79"/>
    <mergeCell ref="C80:D80"/>
    <mergeCell ref="C83:K83"/>
    <mergeCell ref="C84:K84"/>
    <mergeCell ref="H79:J79"/>
    <mergeCell ref="H80:J80"/>
    <mergeCell ref="C76:D76"/>
    <mergeCell ref="C77:D77"/>
    <mergeCell ref="C78:D78"/>
    <mergeCell ref="H76:J76"/>
    <mergeCell ref="H77:J77"/>
    <mergeCell ref="H78:J78"/>
    <mergeCell ref="C75:D75"/>
    <mergeCell ref="B2:J2"/>
    <mergeCell ref="B3:J3"/>
    <mergeCell ref="D7:F7"/>
    <mergeCell ref="J7:K7"/>
    <mergeCell ref="D9:F9"/>
    <mergeCell ref="D11:F11"/>
    <mergeCell ref="J11:K11"/>
    <mergeCell ref="C14:D14"/>
    <mergeCell ref="C51:D51"/>
    <mergeCell ref="C53:D53"/>
    <mergeCell ref="D54:E54"/>
    <mergeCell ref="H74:J74"/>
    <mergeCell ref="H75:J75"/>
  </mergeCells>
  <conditionalFormatting sqref="E53 H53">
    <cfRule type="expression" dxfId="64" priority="21" stopIfTrue="1">
      <formula>$E$53&lt;$D$11</formula>
    </cfRule>
  </conditionalFormatting>
  <conditionalFormatting sqref="K50 F53 I53:K53 D60 E62:E63 F60 F15:F22 K76 E76 F51 I51:K51 I26:J26 F45:F48 I27:K27 F31 K28:K47 F26:F29 I44:J47 F41:F43 I40:J40 F37:F39 I36:J36 F33:F35 I28:J32 I48:K48">
    <cfRule type="expression" dxfId="63" priority="20" stopIfTrue="1">
      <formula>$D$11=0</formula>
    </cfRule>
  </conditionalFormatting>
  <conditionalFormatting sqref="E79:E80">
    <cfRule type="expression" dxfId="62" priority="19" stopIfTrue="1">
      <formula>$D$11=0</formula>
    </cfRule>
  </conditionalFormatting>
  <conditionalFormatting sqref="K79:K80">
    <cfRule type="expression" dxfId="61" priority="18" stopIfTrue="1">
      <formula>$D$11=0</formula>
    </cfRule>
  </conditionalFormatting>
  <conditionalFormatting sqref="K79:K80">
    <cfRule type="expression" dxfId="60" priority="17" stopIfTrue="1">
      <formula>$D$11=0</formula>
    </cfRule>
  </conditionalFormatting>
  <conditionalFormatting sqref="K79:K80">
    <cfRule type="expression" dxfId="59" priority="16" stopIfTrue="1">
      <formula>$D$11=0</formula>
    </cfRule>
  </conditionalFormatting>
  <conditionalFormatting sqref="K57:K60">
    <cfRule type="expression" dxfId="58" priority="15" stopIfTrue="1">
      <formula>$D$11=0</formula>
    </cfRule>
  </conditionalFormatting>
  <conditionalFormatting sqref="H22">
    <cfRule type="expression" dxfId="57" priority="14" stopIfTrue="1">
      <formula>$D$11=0</formula>
    </cfRule>
  </conditionalFormatting>
  <conditionalFormatting sqref="F44">
    <cfRule type="expression" dxfId="56" priority="13" stopIfTrue="1">
      <formula>$D$11=0</formula>
    </cfRule>
  </conditionalFormatting>
  <conditionalFormatting sqref="I41:J43">
    <cfRule type="expression" dxfId="55" priority="12" stopIfTrue="1">
      <formula>$D$11=0</formula>
    </cfRule>
  </conditionalFormatting>
  <conditionalFormatting sqref="F40">
    <cfRule type="expression" dxfId="54" priority="11" stopIfTrue="1">
      <formula>$D$11=0</formula>
    </cfRule>
  </conditionalFormatting>
  <conditionalFormatting sqref="I37:J39">
    <cfRule type="expression" dxfId="53" priority="10" stopIfTrue="1">
      <formula>$D$11=0</formula>
    </cfRule>
  </conditionalFormatting>
  <conditionalFormatting sqref="F36">
    <cfRule type="expression" dxfId="52" priority="9" stopIfTrue="1">
      <formula>$D$11=0</formula>
    </cfRule>
  </conditionalFormatting>
  <conditionalFormatting sqref="I33:J35">
    <cfRule type="expression" dxfId="51" priority="8" stopIfTrue="1">
      <formula>$D$11=0</formula>
    </cfRule>
  </conditionalFormatting>
  <conditionalFormatting sqref="F32">
    <cfRule type="expression" dxfId="50" priority="7" stopIfTrue="1">
      <formula>$D$11=0</formula>
    </cfRule>
  </conditionalFormatting>
  <conditionalFormatting sqref="F30">
    <cfRule type="expression" dxfId="49" priority="6" stopIfTrue="1">
      <formula>$D$11=0</formula>
    </cfRule>
  </conditionalFormatting>
  <conditionalFormatting sqref="D7:F7">
    <cfRule type="containsBlanks" dxfId="48" priority="5">
      <formula>LEN(TRIM(D7))=0</formula>
    </cfRule>
  </conditionalFormatting>
  <conditionalFormatting sqref="D9:F9">
    <cfRule type="containsBlanks" dxfId="47" priority="4">
      <formula>LEN(TRIM(D9))=0</formula>
    </cfRule>
  </conditionalFormatting>
  <conditionalFormatting sqref="D11:F11">
    <cfRule type="containsBlanks" dxfId="46" priority="3">
      <formula>LEN(TRIM(D11))=0</formula>
    </cfRule>
  </conditionalFormatting>
  <conditionalFormatting sqref="J7:K7">
    <cfRule type="containsBlanks" dxfId="45" priority="2">
      <formula>LEN(TRIM(J7))=0</formula>
    </cfRule>
  </conditionalFormatting>
  <conditionalFormatting sqref="J11:K11">
    <cfRule type="containsBlanks" dxfId="44" priority="1">
      <formula>LEN(TRIM(J11))=0</formula>
    </cfRule>
  </conditionalFormatting>
  <dataValidations count="2">
    <dataValidation type="list" allowBlank="1" showInputMessage="1" showErrorMessage="1" error="Please choose an origin" prompt="Please select origin" sqref="H51" xr:uid="{E098CE6C-6722-4B38-85E6-7243615A3BC3}">
      <formula1>$N$12:$N$13</formula1>
    </dataValidation>
    <dataValidation type="list" allowBlank="1" showInputMessage="1" showErrorMessage="1" sqref="C27:C28" xr:uid="{3919B299-A9C6-47EA-B855-8A89F2DCFFA7}">
      <formula1>StateAgencies</formula1>
    </dataValidation>
  </dataValidations>
  <pageMargins left="0.43307086614173229" right="0.31496062992125984" top="0.35433070866141736" bottom="0.43307086614173229" header="0.19685039370078741" footer="0.27559055118110237"/>
  <pageSetup paperSize="9" scale="59" fitToHeight="0" orientation="portrait" cellComments="asDisplayed" r:id="rId1"/>
  <headerFooter alignWithMargins="0">
    <oddFooter>&amp;LVersion 12, December 2015&amp;C&amp;F</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xr:uid="{5CC0D391-071E-41E6-9C3A-6EAB85048C5C}">
          <x14:formula1>
            <xm:f>'Do not delete this sheet'!$C$12:$C$20</xm:f>
          </x14:formula1>
          <xm:sqref>D30:D47</xm:sqref>
        </x14:dataValidation>
        <x14:dataValidation type="list" allowBlank="1" showInputMessage="1" showErrorMessage="1" xr:uid="{DFB704CE-15BB-451A-895D-5DE86394B5D4}">
          <x14:formula1>
            <xm:f>'Do not delete this sheet'!$C$12:$C$20</xm:f>
          </x14:formula1>
          <xm:sqref>D27:D28</xm:sqref>
        </x14:dataValidation>
        <x14:dataValidation type="list" allowBlank="1" showInputMessage="1" xr:uid="{F7FFF3A7-1DBB-4663-9318-285E509B66D3}">
          <x14:formula1>
            <xm:f>'Do not delete this sheet'!$C$12:$C$17</xm:f>
          </x14:formula1>
          <xm:sqref>D29</xm:sqref>
        </x14:dataValidation>
        <x14:dataValidation type="list" allowBlank="1" showInputMessage="1" showErrorMessage="1" xr:uid="{C63CDF88-2395-4F90-8873-6F9D4B561E00}">
          <x14:formula1>
            <xm:f>'Do not delete this sheet'!$B$2:$B$6</xm:f>
          </x14:formula1>
          <xm:sqref>B26:B47 B15:B21</xm:sqref>
        </x14:dataValidation>
        <x14:dataValidation type="list" allowBlank="1" showInputMessage="1" showErrorMessage="1" xr:uid="{05A40929-843E-468D-9825-0353A809796A}">
          <x14:formula1>
            <xm:f>'Do not delete this sheet'!$A$2:$A$10</xm:f>
          </x14:formula1>
          <xm:sqref>C74 H74</xm:sqref>
        </x14:dataValidation>
        <x14:dataValidation type="list" allowBlank="1" showInputMessage="1" showErrorMessage="1" error="Please choose an origin" prompt="Please select origin" xr:uid="{F54E3388-4ADA-4240-997C-D59793E701C3}">
          <x14:formula1>
            <xm:f>'Do not delete this sheet'!$G$2:$G$4</xm:f>
          </x14:formula1>
          <xm:sqref>H15:H21 H26:H47 H50</xm:sqref>
        </x14:dataValidation>
        <x14:dataValidation type="list" allowBlank="1" showInputMessage="1" xr:uid="{EAF6D6E0-23F2-4AB3-957F-5E370E7553E6}">
          <x14:formula1>
            <xm:f>'Do not delete this sheet'!$F$11:$F$13</xm:f>
          </x14:formula1>
          <xm:sqref>D26</xm:sqref>
        </x14:dataValidation>
        <x14:dataValidation type="list" allowBlank="1" showInputMessage="1" xr:uid="{85D0FAA3-83A4-4807-BFD7-AD2025329259}">
          <x14:formula1>
            <xm:f>'Do not delete this sheet'!$C$2:$C$9</xm:f>
          </x14:formula1>
          <xm:sqref>D15:D21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53CC-BC4F-4B30-9ED6-934BFC62C2E1}">
  <dimension ref="A1:R169"/>
  <sheetViews>
    <sheetView zoomScale="90" zoomScaleNormal="90" workbookViewId="0">
      <selection activeCell="C61" sqref="C61"/>
    </sheetView>
  </sheetViews>
  <sheetFormatPr defaultRowHeight="13.5" x14ac:dyDescent="0.3"/>
  <cols>
    <col min="1" max="1" width="8.7265625" style="129"/>
    <col min="2" max="2" width="31.54296875" style="170" customWidth="1"/>
    <col min="3" max="3" width="21" style="170" customWidth="1"/>
    <col min="4" max="4" width="19" style="227" customWidth="1"/>
    <col min="5" max="5" width="13.453125" style="172" customWidth="1"/>
    <col min="6" max="6" width="19.453125" style="129" customWidth="1"/>
    <col min="7" max="7" width="8.7265625" style="129"/>
    <col min="8" max="8" width="18.453125" style="170" customWidth="1"/>
    <col min="9" max="9" width="21.54296875" style="129" customWidth="1"/>
    <col min="10" max="10" width="24.7265625" style="129" customWidth="1"/>
    <col min="11" max="11" width="19.81640625" style="129" customWidth="1"/>
    <col min="12" max="18" width="8.7265625" style="129"/>
  </cols>
  <sheetData>
    <row r="1" spans="1:18" x14ac:dyDescent="0.3">
      <c r="B1" s="169" t="s">
        <v>188</v>
      </c>
      <c r="D1" s="171"/>
      <c r="G1" s="169" t="s">
        <v>189</v>
      </c>
    </row>
    <row r="2" spans="1:18" x14ac:dyDescent="0.3">
      <c r="B2" s="169" t="s">
        <v>190</v>
      </c>
      <c r="D2" s="173"/>
      <c r="G2" s="169" t="s">
        <v>191</v>
      </c>
    </row>
    <row r="4" spans="1:18" ht="15.5" x14ac:dyDescent="0.35">
      <c r="A4" s="172"/>
      <c r="B4" s="174" t="s">
        <v>192</v>
      </c>
      <c r="C4" s="172"/>
      <c r="D4" s="172"/>
    </row>
    <row r="6" spans="1:18" s="180" customFormat="1" ht="24" customHeight="1" x14ac:dyDescent="0.25">
      <c r="A6" s="175"/>
      <c r="B6" s="176" t="s">
        <v>193</v>
      </c>
      <c r="C6" s="177"/>
      <c r="D6" s="178"/>
      <c r="E6" s="179"/>
      <c r="F6" s="175"/>
      <c r="G6" s="175"/>
      <c r="H6" s="175"/>
      <c r="I6" s="175"/>
      <c r="J6" s="175"/>
      <c r="K6" s="175"/>
      <c r="L6" s="175"/>
      <c r="M6" s="175"/>
      <c r="N6" s="175"/>
      <c r="O6" s="175"/>
      <c r="P6" s="175"/>
      <c r="Q6" s="175"/>
      <c r="R6" s="175"/>
    </row>
    <row r="7" spans="1:18" s="180" customFormat="1" ht="24" customHeight="1" x14ac:dyDescent="0.25">
      <c r="A7" s="175"/>
      <c r="B7" s="181" t="s">
        <v>194</v>
      </c>
      <c r="C7" s="181" t="s">
        <v>195</v>
      </c>
      <c r="D7" s="182" t="s">
        <v>0</v>
      </c>
      <c r="E7" s="183" t="s">
        <v>196</v>
      </c>
      <c r="F7" s="175"/>
      <c r="G7" s="175"/>
      <c r="H7" s="175"/>
      <c r="I7" s="175"/>
      <c r="J7" s="175"/>
      <c r="K7" s="175"/>
      <c r="L7" s="175"/>
      <c r="M7" s="175"/>
      <c r="N7" s="175"/>
      <c r="O7" s="175"/>
      <c r="P7" s="175"/>
      <c r="Q7" s="175"/>
      <c r="R7" s="175"/>
    </row>
    <row r="8" spans="1:18" s="180" customFormat="1" ht="24" customHeight="1" x14ac:dyDescent="0.25">
      <c r="A8" s="175"/>
      <c r="B8" s="184" t="s">
        <v>5</v>
      </c>
      <c r="C8" s="185"/>
      <c r="D8" s="186"/>
      <c r="E8" s="187"/>
      <c r="F8" s="175"/>
      <c r="G8" s="175"/>
      <c r="H8" s="175"/>
      <c r="I8" s="175"/>
      <c r="J8" s="175"/>
      <c r="K8" s="175"/>
      <c r="L8" s="175"/>
      <c r="M8" s="175"/>
      <c r="N8" s="175"/>
      <c r="O8" s="175"/>
      <c r="P8" s="175"/>
      <c r="Q8" s="175"/>
      <c r="R8" s="175"/>
    </row>
    <row r="9" spans="1:18" s="180" customFormat="1" ht="24" customHeight="1" x14ac:dyDescent="0.25">
      <c r="A9" s="175"/>
      <c r="B9" s="188" t="str">
        <f>'Feature Finance Plan'!C15</f>
        <v>Enter name Australian/ANZ Distributor</v>
      </c>
      <c r="C9" s="188" t="str">
        <f>'Feature Finance Plan'!D15</f>
        <v>Select</v>
      </c>
      <c r="D9" s="189">
        <f>'Feature Finance Plan'!E15</f>
        <v>0</v>
      </c>
      <c r="E9" s="190" t="e">
        <f>'Feature Finance Plan'!F15</f>
        <v>#DIV/0!</v>
      </c>
      <c r="F9" s="175"/>
      <c r="G9" s="175"/>
      <c r="H9" s="175"/>
      <c r="I9" s="175"/>
      <c r="J9" s="175"/>
      <c r="K9" s="175"/>
      <c r="L9" s="175"/>
      <c r="M9" s="175"/>
      <c r="N9" s="175"/>
      <c r="O9" s="175"/>
      <c r="P9" s="175"/>
      <c r="Q9" s="175"/>
      <c r="R9" s="175"/>
    </row>
    <row r="10" spans="1:18" s="180" customFormat="1" ht="24" customHeight="1" x14ac:dyDescent="0.25">
      <c r="A10" s="175"/>
      <c r="B10" s="188" t="str">
        <f>'Feature Finance Plan'!C16</f>
        <v>Enter name of ROW Distributor or Sales Agent</v>
      </c>
      <c r="C10" s="188" t="str">
        <f>'Feature Finance Plan'!D16</f>
        <v>Select</v>
      </c>
      <c r="D10" s="189">
        <f>'Feature Finance Plan'!E16</f>
        <v>0</v>
      </c>
      <c r="E10" s="190" t="e">
        <f>'Feature Finance Plan'!F16</f>
        <v>#DIV/0!</v>
      </c>
      <c r="F10" s="175"/>
      <c r="G10" s="175"/>
      <c r="H10" s="175"/>
      <c r="I10" s="175"/>
      <c r="J10" s="175"/>
      <c r="K10" s="175"/>
      <c r="L10" s="175"/>
      <c r="M10" s="175"/>
      <c r="N10" s="175"/>
      <c r="O10" s="175"/>
      <c r="P10" s="175"/>
      <c r="Q10" s="175"/>
      <c r="R10" s="175"/>
    </row>
    <row r="11" spans="1:18" s="180" customFormat="1" ht="24" customHeight="1" x14ac:dyDescent="0.25">
      <c r="A11" s="175"/>
      <c r="B11" s="188" t="str">
        <f>'Feature Finance Plan'!C17</f>
        <v>Enter name of Gap Loan Lender [unsold territories]</v>
      </c>
      <c r="C11" s="188" t="str">
        <f>'Feature Finance Plan'!D17</f>
        <v>Select</v>
      </c>
      <c r="D11" s="189">
        <f>'Feature Finance Plan'!E17</f>
        <v>0</v>
      </c>
      <c r="E11" s="190" t="e">
        <f>'Feature Finance Plan'!F17</f>
        <v>#DIV/0!</v>
      </c>
      <c r="F11" s="175"/>
      <c r="G11" s="175"/>
      <c r="H11" s="175"/>
      <c r="I11" s="175"/>
      <c r="J11" s="175"/>
      <c r="K11" s="175"/>
      <c r="L11" s="175"/>
      <c r="M11" s="175"/>
      <c r="N11" s="175"/>
      <c r="O11" s="175"/>
      <c r="P11" s="175"/>
      <c r="Q11" s="175"/>
      <c r="R11" s="175"/>
    </row>
    <row r="12" spans="1:18" s="180" customFormat="1" ht="24" customHeight="1" x14ac:dyDescent="0.25">
      <c r="A12" s="175"/>
      <c r="B12" s="188" t="str">
        <f>'Feature Finance Plan'!C18</f>
        <v>Enter name of other Marketplace Contributor</v>
      </c>
      <c r="C12" s="188" t="str">
        <f>'Feature Finance Plan'!D18</f>
        <v>Select</v>
      </c>
      <c r="D12" s="189">
        <f>'Feature Finance Plan'!E18</f>
        <v>0</v>
      </c>
      <c r="E12" s="190" t="e">
        <f>'Feature Finance Plan'!F18</f>
        <v>#DIV/0!</v>
      </c>
      <c r="F12" s="175"/>
      <c r="G12" s="175"/>
      <c r="H12" s="194"/>
      <c r="I12" s="175"/>
      <c r="J12" s="175"/>
      <c r="K12" s="175"/>
      <c r="L12" s="175"/>
      <c r="M12" s="175"/>
      <c r="N12" s="175"/>
      <c r="O12" s="175"/>
      <c r="P12" s="175"/>
      <c r="Q12" s="175"/>
      <c r="R12" s="175"/>
    </row>
    <row r="13" spans="1:18" s="180" customFormat="1" ht="24" customHeight="1" x14ac:dyDescent="0.25">
      <c r="A13" s="175"/>
      <c r="B13" s="188" t="str">
        <f>'Feature Finance Plan'!C19</f>
        <v>Enter name of other Marketplace Contributor</v>
      </c>
      <c r="C13" s="188" t="str">
        <f>'Feature Finance Plan'!D19</f>
        <v>Select</v>
      </c>
      <c r="D13" s="189">
        <f>'Feature Finance Plan'!E19</f>
        <v>0</v>
      </c>
      <c r="E13" s="190" t="e">
        <f>'Feature Finance Plan'!F19</f>
        <v>#DIV/0!</v>
      </c>
      <c r="F13" s="175"/>
      <c r="G13" s="175"/>
      <c r="H13" s="175"/>
      <c r="I13" s="175"/>
      <c r="J13" s="175"/>
      <c r="K13" s="175"/>
      <c r="L13" s="175"/>
      <c r="M13" s="175"/>
      <c r="N13" s="175"/>
      <c r="O13" s="175"/>
      <c r="P13" s="175"/>
      <c r="Q13" s="175"/>
      <c r="R13" s="175"/>
    </row>
    <row r="14" spans="1:18" s="180" customFormat="1" ht="24" customHeight="1" x14ac:dyDescent="0.25">
      <c r="A14" s="175"/>
      <c r="B14" s="188" t="str">
        <f>'Feature Finance Plan'!C20</f>
        <v>Enter name of other Marketplace Contributor</v>
      </c>
      <c r="C14" s="188" t="str">
        <f>'Feature Finance Plan'!D20</f>
        <v>Select</v>
      </c>
      <c r="D14" s="189">
        <f>'Feature Finance Plan'!E20</f>
        <v>0</v>
      </c>
      <c r="E14" s="190" t="e">
        <f>'Feature Finance Plan'!F20</f>
        <v>#DIV/0!</v>
      </c>
      <c r="F14" s="175"/>
      <c r="G14" s="175"/>
      <c r="H14" s="175"/>
      <c r="I14" s="175"/>
      <c r="J14" s="175"/>
      <c r="K14" s="175"/>
      <c r="L14" s="175"/>
      <c r="M14" s="175"/>
      <c r="N14" s="175"/>
      <c r="O14" s="175"/>
      <c r="P14" s="175"/>
      <c r="Q14" s="175"/>
      <c r="R14" s="175"/>
    </row>
    <row r="15" spans="1:18" s="180" customFormat="1" ht="24" customHeight="1" x14ac:dyDescent="0.25">
      <c r="A15" s="175"/>
      <c r="B15" s="188" t="str">
        <f>'Feature Finance Plan'!C21</f>
        <v>Enter name of other Marketplace Contributor</v>
      </c>
      <c r="C15" s="188" t="str">
        <f>'Feature Finance Plan'!D21</f>
        <v>Select</v>
      </c>
      <c r="D15" s="189">
        <f>'Feature Finance Plan'!E21</f>
        <v>0</v>
      </c>
      <c r="E15" s="190" t="e">
        <f>'Feature Finance Plan'!F21</f>
        <v>#DIV/0!</v>
      </c>
      <c r="H15" s="175"/>
      <c r="I15" s="175"/>
      <c r="J15" s="175"/>
      <c r="K15" s="175"/>
      <c r="L15" s="175"/>
      <c r="M15" s="175"/>
      <c r="N15" s="175"/>
      <c r="O15" s="175"/>
      <c r="P15" s="175"/>
      <c r="Q15" s="175"/>
      <c r="R15" s="175"/>
    </row>
    <row r="16" spans="1:18" s="180" customFormat="1" ht="24" customHeight="1" x14ac:dyDescent="0.25">
      <c r="A16" s="175"/>
      <c r="B16" s="195" t="s">
        <v>197</v>
      </c>
      <c r="C16" s="196"/>
      <c r="D16" s="197">
        <f>SUM(D9:D15)</f>
        <v>0</v>
      </c>
      <c r="E16" s="198" t="e" cm="1">
        <f t="array" ref="E16">SUM(ROUND((E9:E15),4))</f>
        <v>#DIV/0!</v>
      </c>
      <c r="F16" s="175"/>
      <c r="G16" s="175"/>
      <c r="H16" s="175"/>
      <c r="I16" s="175"/>
      <c r="J16" s="175"/>
      <c r="K16" s="175"/>
      <c r="L16" s="175"/>
      <c r="M16" s="175"/>
      <c r="N16" s="175"/>
      <c r="O16" s="175"/>
      <c r="P16" s="175"/>
      <c r="Q16" s="175"/>
      <c r="R16" s="175"/>
    </row>
    <row r="17" spans="1:18" s="180" customFormat="1" ht="24" customHeight="1" x14ac:dyDescent="0.25">
      <c r="A17" s="175"/>
      <c r="B17" s="199" t="s">
        <v>198</v>
      </c>
      <c r="C17" s="185"/>
      <c r="D17" s="186"/>
      <c r="E17" s="187"/>
      <c r="F17" s="175"/>
      <c r="G17" s="175"/>
      <c r="H17" s="175"/>
      <c r="I17" s="175"/>
      <c r="J17" s="175"/>
      <c r="K17" s="175"/>
      <c r="L17" s="175"/>
      <c r="M17" s="175"/>
      <c r="N17" s="175"/>
      <c r="O17" s="175"/>
      <c r="P17" s="175"/>
      <c r="Q17" s="175"/>
      <c r="R17" s="175"/>
    </row>
    <row r="18" spans="1:18" s="180" customFormat="1" ht="24" customHeight="1" x14ac:dyDescent="0.25">
      <c r="A18" s="175"/>
      <c r="B18" s="200" t="s">
        <v>93</v>
      </c>
      <c r="C18" s="201" t="s">
        <v>199</v>
      </c>
      <c r="D18" s="192">
        <f>'Feature Finance Plan'!E26-D1</f>
        <v>0</v>
      </c>
      <c r="E18" s="190" t="e">
        <f>IF(F51=0, (D18/'Feature Finance Plan'!$D$11), IF(F51=-0.01%, D18/'Feature Finance Plan'!$D$11-0.01%,D18/'Feature Finance Plan'!$D$11))</f>
        <v>#DIV/0!</v>
      </c>
      <c r="F18" s="175"/>
      <c r="G18" s="202" t="s">
        <v>200</v>
      </c>
      <c r="H18" s="203"/>
      <c r="I18" s="175"/>
      <c r="J18" s="175"/>
      <c r="K18" s="175"/>
      <c r="L18" s="175"/>
      <c r="M18" s="175"/>
      <c r="N18" s="175"/>
      <c r="O18" s="175"/>
      <c r="P18" s="175"/>
      <c r="Q18" s="175"/>
      <c r="R18" s="175"/>
    </row>
    <row r="19" spans="1:18" s="180" customFormat="1" ht="24" customHeight="1" x14ac:dyDescent="0.25">
      <c r="A19" s="175"/>
      <c r="B19" s="204"/>
      <c r="C19" s="196" t="s">
        <v>201</v>
      </c>
      <c r="D19" s="189">
        <f>D1</f>
        <v>0</v>
      </c>
      <c r="E19" s="205" t="e">
        <f>D19/'Feature Finance Plan'!$D$11</f>
        <v>#DIV/0!</v>
      </c>
      <c r="F19" s="175"/>
      <c r="G19" s="202" t="s">
        <v>202</v>
      </c>
      <c r="H19" s="203"/>
      <c r="I19" s="175"/>
      <c r="J19" s="175"/>
      <c r="K19" s="175"/>
      <c r="L19" s="175"/>
      <c r="M19" s="175"/>
      <c r="N19" s="175"/>
      <c r="O19" s="175"/>
      <c r="P19" s="175"/>
      <c r="Q19" s="175"/>
      <c r="R19" s="175"/>
    </row>
    <row r="20" spans="1:18" s="180" customFormat="1" ht="24" customHeight="1" x14ac:dyDescent="0.25">
      <c r="A20" s="175"/>
      <c r="B20" s="188"/>
      <c r="C20" s="206" t="s">
        <v>203</v>
      </c>
      <c r="D20" s="197">
        <f>SUM(D18:D19)</f>
        <v>0</v>
      </c>
      <c r="E20" s="198" t="e">
        <f>SUM(E18:E19)</f>
        <v>#DIV/0!</v>
      </c>
      <c r="F20" s="175"/>
      <c r="G20" s="202" t="s">
        <v>204</v>
      </c>
      <c r="H20" s="203"/>
      <c r="I20" s="175"/>
      <c r="J20" s="175"/>
      <c r="K20" s="175"/>
      <c r="L20" s="175"/>
      <c r="M20" s="175"/>
      <c r="N20" s="175"/>
      <c r="O20" s="175"/>
      <c r="P20" s="175"/>
      <c r="Q20" s="175"/>
      <c r="R20" s="175"/>
    </row>
    <row r="21" spans="1:18" s="180" customFormat="1" ht="24" customHeight="1" x14ac:dyDescent="0.25">
      <c r="A21" s="175"/>
      <c r="B21" s="188"/>
      <c r="C21" s="191"/>
      <c r="D21" s="207"/>
      <c r="E21" s="208"/>
      <c r="F21" s="175"/>
      <c r="G21" s="202" t="s">
        <v>205</v>
      </c>
      <c r="H21" s="203"/>
      <c r="I21" s="175"/>
      <c r="J21" s="175"/>
      <c r="K21" s="175"/>
      <c r="L21" s="175"/>
      <c r="M21" s="175"/>
      <c r="N21" s="175"/>
      <c r="O21" s="175"/>
      <c r="P21" s="175"/>
      <c r="Q21" s="175"/>
      <c r="R21" s="175"/>
    </row>
    <row r="22" spans="1:18" s="180" customFormat="1" ht="24" customHeight="1" x14ac:dyDescent="0.25">
      <c r="A22" s="175"/>
      <c r="B22" s="191"/>
      <c r="C22" s="191"/>
      <c r="D22" s="207"/>
      <c r="E22" s="208"/>
      <c r="F22" s="175"/>
      <c r="G22" s="209"/>
      <c r="H22" s="203"/>
      <c r="I22" s="175"/>
      <c r="J22" s="175"/>
      <c r="K22" s="175"/>
      <c r="L22" s="175"/>
      <c r="M22" s="175"/>
      <c r="N22" s="175"/>
      <c r="O22" s="175"/>
      <c r="P22" s="175"/>
      <c r="Q22" s="175"/>
      <c r="R22" s="175"/>
    </row>
    <row r="23" spans="1:18" s="180" customFormat="1" ht="24" customHeight="1" x14ac:dyDescent="0.25">
      <c r="A23" s="175"/>
      <c r="B23" s="191"/>
      <c r="C23" s="191"/>
      <c r="D23" s="207"/>
      <c r="E23" s="208"/>
      <c r="F23" s="175"/>
      <c r="G23" s="209"/>
      <c r="I23" s="175"/>
      <c r="J23" s="175"/>
      <c r="K23" s="175"/>
      <c r="L23" s="175"/>
      <c r="M23" s="175"/>
      <c r="N23" s="175"/>
      <c r="O23" s="175"/>
      <c r="P23" s="175"/>
      <c r="Q23" s="175"/>
      <c r="R23" s="175"/>
    </row>
    <row r="24" spans="1:18" s="180" customFormat="1" ht="24" customHeight="1" x14ac:dyDescent="0.25">
      <c r="A24" s="175"/>
      <c r="B24" s="195" t="s">
        <v>197</v>
      </c>
      <c r="C24" s="196"/>
      <c r="D24" s="197">
        <f>SUM(D21:D23,D18:D19)</f>
        <v>0</v>
      </c>
      <c r="E24" s="198" t="e">
        <f>ROUND(SUM(E21:E23,E18:E19),4)</f>
        <v>#DIV/0!</v>
      </c>
      <c r="F24" s="175"/>
      <c r="G24" s="175"/>
      <c r="H24" s="203"/>
      <c r="I24" s="175"/>
      <c r="J24" s="175"/>
      <c r="K24" s="175"/>
      <c r="L24" s="175"/>
      <c r="M24" s="175"/>
      <c r="N24" s="175"/>
      <c r="O24" s="175"/>
      <c r="P24" s="175"/>
      <c r="Q24" s="175"/>
      <c r="R24" s="175"/>
    </row>
    <row r="25" spans="1:18" s="180" customFormat="1" ht="24" customHeight="1" x14ac:dyDescent="0.25">
      <c r="A25" s="175"/>
      <c r="B25" s="184" t="s">
        <v>206</v>
      </c>
      <c r="C25" s="185"/>
      <c r="D25" s="186"/>
      <c r="E25" s="187"/>
      <c r="F25" s="175"/>
      <c r="G25" s="175"/>
      <c r="H25" s="203"/>
      <c r="I25" s="175"/>
      <c r="J25" s="175"/>
      <c r="K25" s="175"/>
      <c r="L25" s="175"/>
      <c r="M25" s="175"/>
      <c r="N25" s="175"/>
      <c r="O25" s="175"/>
      <c r="P25" s="175"/>
      <c r="Q25" s="175"/>
      <c r="R25" s="175"/>
    </row>
    <row r="26" spans="1:18" s="180" customFormat="1" ht="24" customHeight="1" x14ac:dyDescent="0.25">
      <c r="A26" s="175"/>
      <c r="B26" s="188" t="str">
        <f>"Producer (" &amp; 'Feature Finance Plan'!C27 &amp; ")"</f>
        <v>Producer (State Agency (select))</v>
      </c>
      <c r="C26" s="188" t="str">
        <f>'Feature Finance Plan'!D27</f>
        <v>Select</v>
      </c>
      <c r="D26" s="189">
        <f>'Feature Finance Plan'!E27</f>
        <v>0</v>
      </c>
      <c r="E26" s="190" t="e">
        <f>'Feature Finance Plan'!F27</f>
        <v>#DIV/0!</v>
      </c>
      <c r="F26" s="175"/>
      <c r="G26" s="202" t="s">
        <v>207</v>
      </c>
      <c r="H26" s="203"/>
      <c r="I26" s="175"/>
      <c r="J26" s="175"/>
      <c r="K26" s="175"/>
      <c r="L26" s="175"/>
      <c r="M26" s="175"/>
      <c r="N26" s="175"/>
      <c r="O26" s="175"/>
      <c r="P26" s="175"/>
      <c r="Q26" s="175"/>
      <c r="R26" s="175"/>
    </row>
    <row r="27" spans="1:18" s="180" customFormat="1" ht="24" customHeight="1" x14ac:dyDescent="0.25">
      <c r="A27" s="175"/>
      <c r="B27" s="191" t="str">
        <f>"Producer (" &amp; 'Feature Finance Plan'!C28 &amp; ")"</f>
        <v>Producer (State Agency (select))</v>
      </c>
      <c r="C27" s="188" t="str">
        <f>'Feature Finance Plan'!D28</f>
        <v>Select</v>
      </c>
      <c r="D27" s="189">
        <f>'Feature Finance Plan'!E28</f>
        <v>0</v>
      </c>
      <c r="E27" s="193" t="e">
        <f>'Feature Finance Plan'!F28</f>
        <v>#DIV/0!</v>
      </c>
      <c r="F27" s="175"/>
      <c r="G27" s="202" t="s">
        <v>208</v>
      </c>
      <c r="H27" s="203"/>
      <c r="I27" s="175"/>
      <c r="J27" s="175"/>
      <c r="K27" s="175"/>
      <c r="L27" s="175"/>
      <c r="M27" s="175"/>
      <c r="N27" s="175"/>
      <c r="O27" s="175"/>
      <c r="P27" s="175"/>
      <c r="Q27" s="175"/>
      <c r="R27" s="175"/>
    </row>
    <row r="28" spans="1:18" s="180" customFormat="1" ht="39.75" customHeight="1" x14ac:dyDescent="0.3">
      <c r="A28" s="175"/>
      <c r="B28" s="191" t="str">
        <f>"Producer (via " &amp; D2 &amp; ",
'Producer Offset Lender')"</f>
        <v>Producer (via ,
'Producer Offset Lender')</v>
      </c>
      <c r="C28" s="188" t="str">
        <f>'Feature Finance Plan'!D29</f>
        <v>Producer Offset Advance</v>
      </c>
      <c r="D28" s="189">
        <f>'Feature Finance Plan'!E29</f>
        <v>0</v>
      </c>
      <c r="E28" s="193" t="e">
        <f>IF(F51=0, ('Feature Finance Plan'!F29), IF(F51=0.01%, 'Feature Finance Plan'!F29+0.01%,'Feature Finance Plan'!F29))</f>
        <v>#DIV/0!</v>
      </c>
      <c r="F28" s="203"/>
      <c r="G28" s="169"/>
      <c r="H28" s="203"/>
      <c r="I28" s="175"/>
      <c r="J28" s="175"/>
      <c r="K28" s="175"/>
      <c r="L28" s="175"/>
      <c r="M28" s="175"/>
      <c r="N28" s="175"/>
      <c r="O28" s="175"/>
      <c r="P28" s="175"/>
      <c r="Q28" s="175"/>
      <c r="R28" s="175"/>
    </row>
    <row r="29" spans="1:18" s="180" customFormat="1" ht="24" customHeight="1" x14ac:dyDescent="0.25">
      <c r="A29" s="175"/>
      <c r="B29" s="191" t="str">
        <f>'Feature Finance Plan'!C30</f>
        <v>Enter name of Grant Provider</v>
      </c>
      <c r="C29" s="188" t="str">
        <f>'Feature Finance Plan'!D30</f>
        <v>Select</v>
      </c>
      <c r="D29" s="189">
        <f>'Feature Finance Plan'!E30</f>
        <v>0</v>
      </c>
      <c r="E29" s="193" t="e">
        <f>'Feature Finance Plan'!F30</f>
        <v>#DIV/0!</v>
      </c>
      <c r="F29" s="175"/>
      <c r="G29" s="175"/>
      <c r="H29" s="203"/>
      <c r="I29" s="175"/>
      <c r="J29" s="175"/>
      <c r="K29" s="175"/>
      <c r="L29" s="175"/>
      <c r="M29" s="175"/>
      <c r="N29" s="175"/>
      <c r="O29" s="175"/>
      <c r="P29" s="175"/>
      <c r="Q29" s="175"/>
      <c r="R29" s="175"/>
    </row>
    <row r="30" spans="1:18" s="180" customFormat="1" ht="24" customHeight="1" x14ac:dyDescent="0.25">
      <c r="A30" s="175"/>
      <c r="B30" s="191" t="str">
        <f>'Feature Finance Plan'!C31</f>
        <v>Producer Contribution</v>
      </c>
      <c r="C30" s="188" t="str">
        <f>'Feature Finance Plan'!D31</f>
        <v>Select</v>
      </c>
      <c r="D30" s="189">
        <f>'Feature Finance Plan'!E31</f>
        <v>0</v>
      </c>
      <c r="E30" s="193" t="e">
        <f>'Feature Finance Plan'!F31</f>
        <v>#DIV/0!</v>
      </c>
      <c r="G30" s="175"/>
      <c r="H30" s="203"/>
      <c r="I30" s="175"/>
      <c r="J30" s="175"/>
      <c r="K30" s="175"/>
      <c r="L30" s="175"/>
      <c r="M30" s="175"/>
      <c r="N30" s="175"/>
      <c r="O30" s="175"/>
      <c r="P30" s="175"/>
      <c r="Q30" s="175"/>
      <c r="R30" s="175"/>
    </row>
    <row r="31" spans="1:18" s="180" customFormat="1" ht="24" customHeight="1" x14ac:dyDescent="0.25">
      <c r="A31" s="175"/>
      <c r="B31" s="191" t="str">
        <f>'Feature Finance Plan'!C32</f>
        <v>Enter name of Private Investor</v>
      </c>
      <c r="C31" s="188" t="str">
        <f>'Feature Finance Plan'!D32</f>
        <v>Select</v>
      </c>
      <c r="D31" s="189">
        <f>'Feature Finance Plan'!E32</f>
        <v>0</v>
      </c>
      <c r="E31" s="193" t="e">
        <f>'Feature Finance Plan'!F32</f>
        <v>#DIV/0!</v>
      </c>
      <c r="F31" s="175"/>
      <c r="G31" s="175"/>
      <c r="H31" s="203"/>
      <c r="I31" s="175"/>
      <c r="J31" s="175"/>
      <c r="K31" s="175"/>
      <c r="L31" s="175"/>
      <c r="M31" s="175"/>
      <c r="N31" s="175"/>
      <c r="O31" s="175"/>
      <c r="P31" s="175"/>
      <c r="Q31" s="175"/>
      <c r="R31" s="175"/>
    </row>
    <row r="32" spans="1:18" s="180" customFormat="1" ht="24" customHeight="1" x14ac:dyDescent="0.25">
      <c r="A32" s="175"/>
      <c r="B32" s="191" t="str">
        <f>'Feature Finance Plan'!C33</f>
        <v>Enter name of Other Contributor</v>
      </c>
      <c r="C32" s="188" t="str">
        <f>'Feature Finance Plan'!D33</f>
        <v>Select</v>
      </c>
      <c r="D32" s="189">
        <f>'Feature Finance Plan'!E33</f>
        <v>0</v>
      </c>
      <c r="E32" s="193" t="e">
        <f>'Feature Finance Plan'!F33</f>
        <v>#DIV/0!</v>
      </c>
      <c r="F32" s="175"/>
      <c r="G32" s="175"/>
      <c r="H32" s="203"/>
      <c r="I32" s="175"/>
      <c r="J32" s="175"/>
      <c r="K32" s="175"/>
      <c r="L32" s="175"/>
      <c r="M32" s="175"/>
      <c r="N32" s="175"/>
      <c r="O32" s="175"/>
      <c r="P32" s="175"/>
      <c r="Q32" s="175"/>
      <c r="R32" s="175"/>
    </row>
    <row r="33" spans="1:18" s="180" customFormat="1" ht="24" customHeight="1" x14ac:dyDescent="0.25">
      <c r="A33" s="175"/>
      <c r="B33" s="191" t="str">
        <f>'Feature Finance Plan'!C34</f>
        <v>Enter name of Other Contributor</v>
      </c>
      <c r="C33" s="188" t="str">
        <f>'Feature Finance Plan'!D34</f>
        <v>Select</v>
      </c>
      <c r="D33" s="189">
        <f>'Feature Finance Plan'!E34</f>
        <v>0</v>
      </c>
      <c r="E33" s="193" t="e">
        <f>'Feature Finance Plan'!F34</f>
        <v>#DIV/0!</v>
      </c>
      <c r="F33" s="175"/>
      <c r="G33" s="175"/>
      <c r="H33" s="203"/>
      <c r="I33" s="175"/>
      <c r="J33" s="175"/>
      <c r="K33" s="175"/>
      <c r="L33" s="175"/>
      <c r="M33" s="175"/>
      <c r="N33" s="175"/>
      <c r="O33" s="175"/>
      <c r="P33" s="175"/>
      <c r="Q33" s="175"/>
      <c r="R33" s="175"/>
    </row>
    <row r="34" spans="1:18" s="180" customFormat="1" ht="24" customHeight="1" x14ac:dyDescent="0.25">
      <c r="A34" s="175"/>
      <c r="B34" s="191" t="str">
        <f>'Feature Finance Plan'!C35</f>
        <v>Enter name of Other Contributor</v>
      </c>
      <c r="C34" s="188" t="str">
        <f>'Feature Finance Plan'!D35</f>
        <v>Select</v>
      </c>
      <c r="D34" s="189">
        <f>'Feature Finance Plan'!E35</f>
        <v>0</v>
      </c>
      <c r="E34" s="193" t="e">
        <f>'Feature Finance Plan'!F35</f>
        <v>#DIV/0!</v>
      </c>
      <c r="F34" s="175"/>
      <c r="G34" s="175"/>
      <c r="H34" s="203"/>
      <c r="I34" s="175"/>
      <c r="J34" s="175"/>
      <c r="K34" s="175"/>
      <c r="L34" s="175"/>
      <c r="M34" s="175"/>
      <c r="N34" s="175"/>
      <c r="O34" s="175"/>
      <c r="P34" s="175"/>
      <c r="Q34" s="175"/>
      <c r="R34" s="175"/>
    </row>
    <row r="35" spans="1:18" s="180" customFormat="1" ht="24" customHeight="1" x14ac:dyDescent="0.25">
      <c r="A35" s="175"/>
      <c r="B35" s="191" t="str">
        <f>'Feature Finance Plan'!C36</f>
        <v>Enter name of Other Contributor</v>
      </c>
      <c r="C35" s="188" t="str">
        <f>'Feature Finance Plan'!D36</f>
        <v>Select</v>
      </c>
      <c r="D35" s="189">
        <f>'Feature Finance Plan'!E36</f>
        <v>0</v>
      </c>
      <c r="E35" s="193" t="e">
        <f>'Feature Finance Plan'!F36</f>
        <v>#DIV/0!</v>
      </c>
      <c r="F35" s="175"/>
      <c r="G35" s="175"/>
      <c r="H35" s="203"/>
      <c r="I35" s="175"/>
      <c r="J35" s="175"/>
      <c r="K35" s="175"/>
      <c r="L35" s="175"/>
      <c r="M35" s="175"/>
      <c r="N35" s="175"/>
      <c r="O35" s="175"/>
      <c r="P35" s="175"/>
      <c r="Q35" s="175"/>
      <c r="R35" s="175"/>
    </row>
    <row r="36" spans="1:18" s="180" customFormat="1" ht="24" customHeight="1" x14ac:dyDescent="0.25">
      <c r="A36" s="175"/>
      <c r="B36" s="191" t="str">
        <f>'Feature Finance Plan'!C37</f>
        <v>Enter name of Other Contributor</v>
      </c>
      <c r="C36" s="188" t="str">
        <f>'Feature Finance Plan'!D37</f>
        <v>Select</v>
      </c>
      <c r="D36" s="189">
        <f>'Feature Finance Plan'!E37</f>
        <v>0</v>
      </c>
      <c r="E36" s="193" t="e">
        <f>'Feature Finance Plan'!F37</f>
        <v>#DIV/0!</v>
      </c>
      <c r="F36" s="175"/>
      <c r="G36" s="175"/>
      <c r="H36" s="203"/>
      <c r="I36" s="175"/>
      <c r="J36" s="175"/>
      <c r="K36" s="175"/>
      <c r="L36" s="175"/>
      <c r="M36" s="175"/>
      <c r="N36" s="175"/>
      <c r="O36" s="175"/>
      <c r="P36" s="175"/>
      <c r="Q36" s="175"/>
      <c r="R36" s="175"/>
    </row>
    <row r="37" spans="1:18" s="180" customFormat="1" ht="24" customHeight="1" x14ac:dyDescent="0.25">
      <c r="A37" s="175"/>
      <c r="B37" s="191" t="str">
        <f>'Feature Finance Plan'!C38</f>
        <v>Enter name of Other Contributor</v>
      </c>
      <c r="C37" s="188" t="str">
        <f>'Feature Finance Plan'!D38</f>
        <v>Select</v>
      </c>
      <c r="D37" s="189">
        <f>'Feature Finance Plan'!E38</f>
        <v>0</v>
      </c>
      <c r="E37" s="193" t="e">
        <f>'Feature Finance Plan'!F38</f>
        <v>#DIV/0!</v>
      </c>
      <c r="F37" s="175"/>
      <c r="G37" s="175"/>
      <c r="H37" s="203"/>
      <c r="I37" s="175"/>
      <c r="J37" s="175"/>
      <c r="K37" s="175"/>
      <c r="L37" s="175"/>
      <c r="M37" s="175"/>
      <c r="N37" s="175"/>
      <c r="O37" s="175"/>
      <c r="P37" s="175"/>
      <c r="Q37" s="175"/>
      <c r="R37" s="175"/>
    </row>
    <row r="38" spans="1:18" s="180" customFormat="1" ht="24" customHeight="1" x14ac:dyDescent="0.25">
      <c r="A38" s="175"/>
      <c r="B38" s="191" t="str">
        <f>'Feature Finance Plan'!C39</f>
        <v>Enter name of Other Contributor</v>
      </c>
      <c r="C38" s="188" t="str">
        <f>'Feature Finance Plan'!D39</f>
        <v>Select</v>
      </c>
      <c r="D38" s="189">
        <f>'Feature Finance Plan'!E39</f>
        <v>0</v>
      </c>
      <c r="E38" s="193" t="e">
        <f>'Feature Finance Plan'!F39</f>
        <v>#DIV/0!</v>
      </c>
      <c r="F38" s="175"/>
      <c r="G38" s="175"/>
      <c r="H38" s="203"/>
      <c r="I38" s="175"/>
      <c r="J38" s="175"/>
      <c r="K38" s="175"/>
      <c r="L38" s="175"/>
      <c r="M38" s="175"/>
      <c r="N38" s="175"/>
      <c r="O38" s="175"/>
      <c r="P38" s="175"/>
      <c r="Q38" s="175"/>
      <c r="R38" s="175"/>
    </row>
    <row r="39" spans="1:18" s="180" customFormat="1" ht="24" customHeight="1" x14ac:dyDescent="0.25">
      <c r="A39" s="175"/>
      <c r="B39" s="191" t="str">
        <f>'Feature Finance Plan'!C40</f>
        <v>Enter name of Other Contributor</v>
      </c>
      <c r="C39" s="188" t="str">
        <f>'Feature Finance Plan'!D40</f>
        <v>Select</v>
      </c>
      <c r="D39" s="189">
        <f>'Feature Finance Plan'!E40</f>
        <v>0</v>
      </c>
      <c r="E39" s="193" t="e">
        <f>'Feature Finance Plan'!F40</f>
        <v>#DIV/0!</v>
      </c>
      <c r="F39" s="175"/>
      <c r="G39" s="175"/>
      <c r="H39" s="203"/>
      <c r="I39" s="175"/>
      <c r="J39" s="175"/>
      <c r="K39" s="175"/>
      <c r="L39" s="175"/>
      <c r="M39" s="175"/>
      <c r="N39" s="175"/>
      <c r="O39" s="175"/>
      <c r="P39" s="175"/>
      <c r="Q39" s="175"/>
      <c r="R39" s="175"/>
    </row>
    <row r="40" spans="1:18" s="180" customFormat="1" ht="24" customHeight="1" x14ac:dyDescent="0.25">
      <c r="A40" s="175"/>
      <c r="B40" s="191" t="str">
        <f>'Feature Finance Plan'!C41</f>
        <v>Enter name of Other Contributor</v>
      </c>
      <c r="C40" s="188" t="str">
        <f>'Feature Finance Plan'!D41</f>
        <v>Select</v>
      </c>
      <c r="D40" s="189">
        <f>'Feature Finance Plan'!E41</f>
        <v>0</v>
      </c>
      <c r="E40" s="193" t="e">
        <f>'Feature Finance Plan'!F41</f>
        <v>#DIV/0!</v>
      </c>
      <c r="F40" s="175"/>
      <c r="G40" s="175"/>
      <c r="H40" s="203"/>
      <c r="I40" s="175"/>
      <c r="J40" s="175"/>
      <c r="K40" s="175"/>
      <c r="L40" s="175"/>
      <c r="M40" s="175"/>
      <c r="N40" s="175"/>
      <c r="O40" s="175"/>
      <c r="P40" s="175"/>
      <c r="Q40" s="175"/>
      <c r="R40" s="175"/>
    </row>
    <row r="41" spans="1:18" s="180" customFormat="1" ht="24" customHeight="1" x14ac:dyDescent="0.25">
      <c r="A41" s="175"/>
      <c r="B41" s="191" t="str">
        <f>'Feature Finance Plan'!C42</f>
        <v>Enter name of Other Contributor</v>
      </c>
      <c r="C41" s="188" t="str">
        <f>'Feature Finance Plan'!D42</f>
        <v>Select</v>
      </c>
      <c r="D41" s="189">
        <f>'Feature Finance Plan'!E42</f>
        <v>0</v>
      </c>
      <c r="E41" s="193" t="e">
        <f>'Feature Finance Plan'!F42</f>
        <v>#DIV/0!</v>
      </c>
      <c r="F41" s="175"/>
      <c r="G41" s="175"/>
      <c r="H41" s="203"/>
      <c r="I41" s="175"/>
      <c r="J41" s="175"/>
      <c r="K41" s="175"/>
      <c r="L41" s="175"/>
      <c r="M41" s="175"/>
      <c r="N41" s="175"/>
      <c r="O41" s="175"/>
      <c r="P41" s="175"/>
      <c r="Q41" s="175"/>
      <c r="R41" s="175"/>
    </row>
    <row r="42" spans="1:18" s="180" customFormat="1" ht="24" customHeight="1" x14ac:dyDescent="0.25">
      <c r="A42" s="175"/>
      <c r="B42" s="191" t="str">
        <f>'Feature Finance Plan'!C43</f>
        <v>Enter name of Other Contributor</v>
      </c>
      <c r="C42" s="188" t="str">
        <f>'Feature Finance Plan'!D43</f>
        <v>Select</v>
      </c>
      <c r="D42" s="189">
        <f>'Feature Finance Plan'!E43</f>
        <v>0</v>
      </c>
      <c r="E42" s="193" t="e">
        <f>'Feature Finance Plan'!F43</f>
        <v>#DIV/0!</v>
      </c>
      <c r="F42" s="175"/>
      <c r="G42" s="175"/>
      <c r="H42" s="203"/>
      <c r="I42" s="175"/>
      <c r="J42" s="175"/>
      <c r="K42" s="175"/>
      <c r="L42" s="175"/>
      <c r="M42" s="175"/>
      <c r="N42" s="175"/>
      <c r="O42" s="175"/>
      <c r="P42" s="175"/>
      <c r="Q42" s="175"/>
      <c r="R42" s="175"/>
    </row>
    <row r="43" spans="1:18" s="180" customFormat="1" ht="24" customHeight="1" x14ac:dyDescent="0.25">
      <c r="A43" s="175"/>
      <c r="B43" s="191" t="str">
        <f>'Feature Finance Plan'!C44</f>
        <v>Enter name of Other Contributor</v>
      </c>
      <c r="C43" s="188" t="str">
        <f>'Feature Finance Plan'!D44</f>
        <v>Select</v>
      </c>
      <c r="D43" s="189">
        <f>'Feature Finance Plan'!E44</f>
        <v>0</v>
      </c>
      <c r="E43" s="193" t="e">
        <f>'Feature Finance Plan'!F44</f>
        <v>#DIV/0!</v>
      </c>
      <c r="F43" s="175"/>
      <c r="G43" s="175"/>
      <c r="H43" s="203"/>
      <c r="I43" s="175"/>
      <c r="J43" s="175"/>
      <c r="K43" s="175"/>
      <c r="L43" s="175"/>
      <c r="M43" s="175"/>
      <c r="N43" s="175"/>
      <c r="O43" s="175"/>
      <c r="P43" s="175"/>
      <c r="Q43" s="175"/>
      <c r="R43" s="175"/>
    </row>
    <row r="44" spans="1:18" s="180" customFormat="1" ht="24" customHeight="1" x14ac:dyDescent="0.25">
      <c r="A44" s="175"/>
      <c r="B44" s="191" t="str">
        <f>'Feature Finance Plan'!C45</f>
        <v>Enter name of Other Contributor</v>
      </c>
      <c r="C44" s="188" t="str">
        <f>'Feature Finance Plan'!D45</f>
        <v>Select</v>
      </c>
      <c r="D44" s="189">
        <f>'Feature Finance Plan'!E45</f>
        <v>0</v>
      </c>
      <c r="E44" s="193" t="e">
        <f>'Feature Finance Plan'!F45</f>
        <v>#DIV/0!</v>
      </c>
      <c r="F44" s="175"/>
      <c r="G44" s="175"/>
      <c r="H44" s="203"/>
      <c r="I44" s="175"/>
      <c r="J44" s="175"/>
      <c r="K44" s="175"/>
      <c r="L44" s="175"/>
      <c r="M44" s="175"/>
      <c r="N44" s="175"/>
      <c r="O44" s="175"/>
      <c r="P44" s="175"/>
      <c r="Q44" s="175"/>
      <c r="R44" s="175"/>
    </row>
    <row r="45" spans="1:18" s="180" customFormat="1" ht="24" customHeight="1" x14ac:dyDescent="0.25">
      <c r="A45" s="175"/>
      <c r="B45" s="191" t="str">
        <f>'Feature Finance Plan'!C46</f>
        <v>Enter name of Other Contributor</v>
      </c>
      <c r="C45" s="188" t="str">
        <f>'Feature Finance Plan'!D46</f>
        <v>Select</v>
      </c>
      <c r="D45" s="189">
        <f>'Feature Finance Plan'!E46</f>
        <v>0</v>
      </c>
      <c r="E45" s="193" t="e">
        <f>'Feature Finance Plan'!F46</f>
        <v>#DIV/0!</v>
      </c>
      <c r="F45" s="175"/>
      <c r="G45" s="175"/>
      <c r="H45" s="203"/>
      <c r="I45" s="175"/>
      <c r="J45" s="175"/>
      <c r="K45" s="175"/>
      <c r="L45" s="175"/>
      <c r="M45" s="175"/>
      <c r="N45" s="175"/>
      <c r="O45" s="175"/>
      <c r="P45" s="175"/>
      <c r="Q45" s="175"/>
      <c r="R45" s="175"/>
    </row>
    <row r="46" spans="1:18" s="180" customFormat="1" ht="24" customHeight="1" x14ac:dyDescent="0.25">
      <c r="A46" s="175"/>
      <c r="B46" s="191" t="str">
        <f>'Feature Finance Plan'!C47</f>
        <v>Enter name of Other Contributor</v>
      </c>
      <c r="C46" s="188" t="str">
        <f>'Feature Finance Plan'!D47</f>
        <v>Select</v>
      </c>
      <c r="D46" s="189">
        <f>'Feature Finance Plan'!E47</f>
        <v>0</v>
      </c>
      <c r="E46" s="193" t="e">
        <f>'Feature Finance Plan'!F47</f>
        <v>#DIV/0!</v>
      </c>
      <c r="F46" s="175"/>
      <c r="G46" s="175"/>
      <c r="H46" s="203"/>
      <c r="I46" s="175"/>
      <c r="J46" s="175"/>
      <c r="K46" s="175"/>
      <c r="L46" s="175"/>
      <c r="M46" s="175"/>
      <c r="N46" s="175"/>
      <c r="O46" s="175"/>
      <c r="P46" s="175"/>
      <c r="Q46" s="175"/>
      <c r="R46" s="175"/>
    </row>
    <row r="47" spans="1:18" s="180" customFormat="1" ht="24" customHeight="1" x14ac:dyDescent="0.25">
      <c r="A47" s="175"/>
      <c r="B47" s="210" t="s">
        <v>197</v>
      </c>
      <c r="C47" s="211"/>
      <c r="D47" s="212">
        <f>SUM(D26:D46)</f>
        <v>0</v>
      </c>
      <c r="E47" s="213" t="e" cm="1">
        <f t="array" ref="E47">SUM(ROUND((E26:E46),4))</f>
        <v>#DIV/0!</v>
      </c>
      <c r="F47" s="175"/>
      <c r="G47" s="175"/>
      <c r="H47" s="203"/>
      <c r="I47" s="175"/>
      <c r="J47" s="175"/>
      <c r="K47" s="175"/>
      <c r="L47" s="175"/>
      <c r="M47" s="175"/>
      <c r="N47" s="175"/>
      <c r="O47" s="175"/>
      <c r="P47" s="175"/>
      <c r="Q47" s="175"/>
      <c r="R47" s="175"/>
    </row>
    <row r="48" spans="1:18" s="180" customFormat="1" ht="24" customHeight="1" x14ac:dyDescent="0.25">
      <c r="A48" s="175"/>
      <c r="B48" s="214" t="s">
        <v>209</v>
      </c>
      <c r="C48" s="215"/>
      <c r="D48" s="216">
        <f>D16+D24+D47</f>
        <v>0</v>
      </c>
      <c r="E48" s="217" t="e">
        <f>E16+E24+E47</f>
        <v>#DIV/0!</v>
      </c>
      <c r="F48" s="175"/>
      <c r="G48" s="175"/>
      <c r="H48" s="203"/>
      <c r="I48" s="175"/>
      <c r="J48" s="175"/>
      <c r="K48" s="175"/>
      <c r="L48" s="175"/>
      <c r="M48" s="175"/>
      <c r="N48" s="175"/>
      <c r="O48" s="175"/>
      <c r="P48" s="175"/>
      <c r="Q48" s="175"/>
      <c r="R48" s="175"/>
    </row>
    <row r="49" spans="2:7" x14ac:dyDescent="0.3">
      <c r="D49" s="218"/>
    </row>
    <row r="51" spans="2:7" x14ac:dyDescent="0.3">
      <c r="B51" s="219"/>
      <c r="D51" s="218"/>
      <c r="F51" s="220" t="e">
        <f>'Feature Finance Plan'!F51</f>
        <v>#DIV/0!</v>
      </c>
      <c r="G51" s="169" t="s">
        <v>210</v>
      </c>
    </row>
    <row r="56" spans="2:7" ht="24" customHeight="1" x14ac:dyDescent="0.3">
      <c r="B56" s="283" t="s">
        <v>211</v>
      </c>
      <c r="C56" s="283"/>
      <c r="D56" s="283"/>
      <c r="E56" s="283"/>
      <c r="G56" s="169" t="s">
        <v>212</v>
      </c>
    </row>
    <row r="57" spans="2:7" ht="27" x14ac:dyDescent="0.3">
      <c r="B57" s="221"/>
      <c r="C57" s="222" t="s">
        <v>213</v>
      </c>
      <c r="D57" s="221" t="s">
        <v>214</v>
      </c>
      <c r="E57" s="221" t="s">
        <v>215</v>
      </c>
      <c r="F57" s="221" t="s">
        <v>216</v>
      </c>
      <c r="G57" s="169" t="s">
        <v>239</v>
      </c>
    </row>
    <row r="58" spans="2:7" ht="24" customHeight="1" x14ac:dyDescent="0.3">
      <c r="B58" s="191" t="s">
        <v>93</v>
      </c>
      <c r="C58" s="223">
        <f>'Feature Finance Plan'!K26</f>
        <v>0.01</v>
      </c>
      <c r="D58" s="193" t="e">
        <f>IF('Feature Finance Plan'!I51=0, 'Feature Finance Plan'!I26, IF('Feature Finance Plan'!I51=-0.01%,'Feature Finance Plan'!I26-0.01%,'Feature Finance Plan'!I26))</f>
        <v>#DIV/0!</v>
      </c>
      <c r="E58" s="223" t="e">
        <f>IF('Feature Finance Plan'!I51=0, 'Feature Finance Plan'!I26, IF('Feature Finance Plan'!I51=-0.01%,'Feature Finance Plan'!I26-0.01%,'Feature Finance Plan'!I26))</f>
        <v>#DIV/0!</v>
      </c>
      <c r="F58" s="253">
        <v>0.01</v>
      </c>
      <c r="G58" s="224"/>
    </row>
    <row r="59" spans="2:7" ht="24" customHeight="1" x14ac:dyDescent="0.3">
      <c r="B59" s="191" t="str">
        <f>"Producer (" &amp; 'Feature Finance Plan'!C27 &amp; ")"</f>
        <v>Producer (State Agency (select))</v>
      </c>
      <c r="C59" s="223" t="e">
        <f>'Feature Finance Plan'!K27</f>
        <v>#DIV/0!</v>
      </c>
      <c r="D59" s="193" t="e">
        <f>'Feature Finance Plan'!I27</f>
        <v>#DIV/0!</v>
      </c>
      <c r="E59" s="223" t="e">
        <f>'Feature Finance Plan'!I27</f>
        <v>#DIV/0!</v>
      </c>
      <c r="F59" s="253"/>
    </row>
    <row r="60" spans="2:7" ht="24" customHeight="1" x14ac:dyDescent="0.3">
      <c r="B60" s="191" t="str">
        <f>"Producer (" &amp; 'Feature Finance Plan'!C28 &amp; ")"</f>
        <v>Producer (State Agency (select))</v>
      </c>
      <c r="C60" s="223" t="e">
        <f>'Feature Finance Plan'!K28</f>
        <v>#DIV/0!</v>
      </c>
      <c r="D60" s="193" t="e">
        <f>'Feature Finance Plan'!I28</f>
        <v>#DIV/0!</v>
      </c>
      <c r="E60" s="223" t="e">
        <f>'Feature Finance Plan'!I28</f>
        <v>#DIV/0!</v>
      </c>
      <c r="F60" s="253"/>
      <c r="G60" s="224"/>
    </row>
    <row r="61" spans="2:7" ht="27" x14ac:dyDescent="0.3">
      <c r="B61" s="191" t="s">
        <v>218</v>
      </c>
      <c r="C61" s="223" t="e">
        <f>IF('Feature Finance Plan'!K51=0, 'Feature Finance Plan'!K29, IF('Feature Finance Plan'!K51=0.01%, 'Feature Finance Plan'!K29+0.01%,'Feature Finance Plan'!K29))</f>
        <v>#DIV/0!</v>
      </c>
      <c r="D61" s="193" t="e">
        <f>IF('Feature Finance Plan'!I51=0, 'Feature Finance Plan'!I29, IF('Feature Finance Plan'!I51=0.01%, 'Feature Finance Plan'!I29+0.01%,'Feature Finance Plan'!I29))</f>
        <v>#DIV/0!</v>
      </c>
      <c r="E61" s="223" t="e">
        <f>IF('Feature Finance Plan'!I51=0, 'Feature Finance Plan'!I29, IF('Feature Finance Plan'!I51=0.01%, 'Feature Finance Plan'!I29+0.01%,'Feature Finance Plan'!I29))</f>
        <v>#DIV/0!</v>
      </c>
      <c r="F61" s="253"/>
      <c r="G61" s="224"/>
    </row>
    <row r="62" spans="2:7" ht="24" customHeight="1" x14ac:dyDescent="0.3">
      <c r="B62" s="191" t="str">
        <f>'Feature Finance Plan'!C30</f>
        <v>Enter name of Grant Provider</v>
      </c>
      <c r="C62" s="223" t="e">
        <f>'Feature Finance Plan'!K30</f>
        <v>#DIV/0!</v>
      </c>
      <c r="D62" s="193" t="e">
        <f>'Feature Finance Plan'!I30</f>
        <v>#DIV/0!</v>
      </c>
      <c r="E62" s="223" t="e">
        <f>'Feature Finance Plan'!I30</f>
        <v>#DIV/0!</v>
      </c>
      <c r="F62" s="253"/>
      <c r="G62" s="169" t="s">
        <v>217</v>
      </c>
    </row>
    <row r="63" spans="2:7" ht="24" customHeight="1" x14ac:dyDescent="0.3">
      <c r="B63" s="191" t="str">
        <f>'Feature Finance Plan'!C31</f>
        <v>Producer Contribution</v>
      </c>
      <c r="C63" s="223" t="e">
        <f>'Feature Finance Plan'!K31</f>
        <v>#DIV/0!</v>
      </c>
      <c r="D63" s="193" t="e">
        <f>'Feature Finance Plan'!I31</f>
        <v>#DIV/0!</v>
      </c>
      <c r="E63" s="223" t="e">
        <f>'Feature Finance Plan'!I31</f>
        <v>#DIV/0!</v>
      </c>
      <c r="F63" s="253"/>
      <c r="G63" s="169" t="s">
        <v>219</v>
      </c>
    </row>
    <row r="64" spans="2:7" ht="24" customHeight="1" x14ac:dyDescent="0.3">
      <c r="B64" s="191" t="str">
        <f>'Feature Finance Plan'!C32</f>
        <v>Enter name of Private Investor</v>
      </c>
      <c r="C64" s="223" t="e">
        <f>'Feature Finance Plan'!K32</f>
        <v>#DIV/0!</v>
      </c>
      <c r="D64" s="193" t="e">
        <f>'Feature Finance Plan'!I32</f>
        <v>#DIV/0!</v>
      </c>
      <c r="E64" s="223" t="e">
        <f>'Feature Finance Plan'!I32</f>
        <v>#DIV/0!</v>
      </c>
      <c r="F64" s="253"/>
    </row>
    <row r="65" spans="2:6" ht="24" customHeight="1" x14ac:dyDescent="0.3">
      <c r="B65" s="191" t="str">
        <f>'Feature Finance Plan'!C33</f>
        <v>Enter name of Other Contributor</v>
      </c>
      <c r="C65" s="223" t="e">
        <f>'Feature Finance Plan'!K33</f>
        <v>#DIV/0!</v>
      </c>
      <c r="D65" s="193" t="e">
        <f>'Feature Finance Plan'!I33</f>
        <v>#DIV/0!</v>
      </c>
      <c r="E65" s="223" t="e">
        <f>'Feature Finance Plan'!I33</f>
        <v>#DIV/0!</v>
      </c>
      <c r="F65" s="253"/>
    </row>
    <row r="66" spans="2:6" ht="24" customHeight="1" x14ac:dyDescent="0.3">
      <c r="B66" s="191" t="str">
        <f>'Feature Finance Plan'!C34</f>
        <v>Enter name of Other Contributor</v>
      </c>
      <c r="C66" s="223" t="e">
        <f>'Feature Finance Plan'!K34</f>
        <v>#DIV/0!</v>
      </c>
      <c r="D66" s="193" t="e">
        <f>'Feature Finance Plan'!I34</f>
        <v>#DIV/0!</v>
      </c>
      <c r="E66" s="223" t="e">
        <f>'Feature Finance Plan'!I34</f>
        <v>#DIV/0!</v>
      </c>
      <c r="F66" s="253"/>
    </row>
    <row r="67" spans="2:6" ht="24" customHeight="1" x14ac:dyDescent="0.3">
      <c r="B67" s="191" t="str">
        <f>'Feature Finance Plan'!C35</f>
        <v>Enter name of Other Contributor</v>
      </c>
      <c r="C67" s="223" t="e">
        <f>'Feature Finance Plan'!K35</f>
        <v>#DIV/0!</v>
      </c>
      <c r="D67" s="193" t="e">
        <f>'Feature Finance Plan'!I35</f>
        <v>#DIV/0!</v>
      </c>
      <c r="E67" s="223" t="e">
        <f>'Feature Finance Plan'!I35</f>
        <v>#DIV/0!</v>
      </c>
      <c r="F67" s="253"/>
    </row>
    <row r="68" spans="2:6" ht="24" customHeight="1" x14ac:dyDescent="0.3">
      <c r="B68" s="191" t="str">
        <f>'Feature Finance Plan'!C36</f>
        <v>Enter name of Other Contributor</v>
      </c>
      <c r="C68" s="223" t="e">
        <f>'Feature Finance Plan'!K36</f>
        <v>#DIV/0!</v>
      </c>
      <c r="D68" s="193" t="e">
        <f>'Feature Finance Plan'!I36</f>
        <v>#DIV/0!</v>
      </c>
      <c r="E68" s="223" t="e">
        <f>'Feature Finance Plan'!I36</f>
        <v>#DIV/0!</v>
      </c>
      <c r="F68" s="253"/>
    </row>
    <row r="69" spans="2:6" ht="24" customHeight="1" x14ac:dyDescent="0.3">
      <c r="B69" s="191" t="str">
        <f>'Feature Finance Plan'!C37</f>
        <v>Enter name of Other Contributor</v>
      </c>
      <c r="C69" s="223" t="e">
        <f>'Feature Finance Plan'!K37</f>
        <v>#DIV/0!</v>
      </c>
      <c r="D69" s="193" t="e">
        <f>'Feature Finance Plan'!I37</f>
        <v>#DIV/0!</v>
      </c>
      <c r="E69" s="223" t="e">
        <f>'Feature Finance Plan'!I37</f>
        <v>#DIV/0!</v>
      </c>
      <c r="F69" s="253"/>
    </row>
    <row r="70" spans="2:6" ht="24" customHeight="1" x14ac:dyDescent="0.3">
      <c r="B70" s="191" t="str">
        <f>'Feature Finance Plan'!C38</f>
        <v>Enter name of Other Contributor</v>
      </c>
      <c r="C70" s="223" t="e">
        <f>'Feature Finance Plan'!K38</f>
        <v>#DIV/0!</v>
      </c>
      <c r="D70" s="193" t="e">
        <f>'Feature Finance Plan'!I38</f>
        <v>#DIV/0!</v>
      </c>
      <c r="E70" s="223" t="e">
        <f>'Feature Finance Plan'!I38</f>
        <v>#DIV/0!</v>
      </c>
      <c r="F70" s="253"/>
    </row>
    <row r="71" spans="2:6" ht="24" customHeight="1" x14ac:dyDescent="0.3">
      <c r="B71" s="191" t="str">
        <f>'Feature Finance Plan'!C39</f>
        <v>Enter name of Other Contributor</v>
      </c>
      <c r="C71" s="223" t="e">
        <f>'Feature Finance Plan'!K39</f>
        <v>#DIV/0!</v>
      </c>
      <c r="D71" s="193" t="e">
        <f>'Feature Finance Plan'!I39</f>
        <v>#DIV/0!</v>
      </c>
      <c r="E71" s="223" t="e">
        <f>'Feature Finance Plan'!I39</f>
        <v>#DIV/0!</v>
      </c>
      <c r="F71" s="253"/>
    </row>
    <row r="72" spans="2:6" ht="24" customHeight="1" x14ac:dyDescent="0.3">
      <c r="B72" s="191" t="str">
        <f>'Feature Finance Plan'!C40</f>
        <v>Enter name of Other Contributor</v>
      </c>
      <c r="C72" s="223" t="e">
        <f>'Feature Finance Plan'!K40</f>
        <v>#DIV/0!</v>
      </c>
      <c r="D72" s="193" t="e">
        <f>'Feature Finance Plan'!I40</f>
        <v>#DIV/0!</v>
      </c>
      <c r="E72" s="223" t="e">
        <f>'Feature Finance Plan'!I40</f>
        <v>#DIV/0!</v>
      </c>
      <c r="F72" s="253"/>
    </row>
    <row r="73" spans="2:6" ht="24" customHeight="1" x14ac:dyDescent="0.3">
      <c r="B73" s="191" t="str">
        <f>'Feature Finance Plan'!C41</f>
        <v>Enter name of Other Contributor</v>
      </c>
      <c r="C73" s="223" t="e">
        <f>'Feature Finance Plan'!K41</f>
        <v>#DIV/0!</v>
      </c>
      <c r="D73" s="193" t="e">
        <f>'Feature Finance Plan'!I41</f>
        <v>#DIV/0!</v>
      </c>
      <c r="E73" s="223" t="e">
        <f>'Feature Finance Plan'!I41</f>
        <v>#DIV/0!</v>
      </c>
      <c r="F73" s="253"/>
    </row>
    <row r="74" spans="2:6" ht="24" customHeight="1" x14ac:dyDescent="0.3">
      <c r="B74" s="191" t="str">
        <f>'Feature Finance Plan'!C42</f>
        <v>Enter name of Other Contributor</v>
      </c>
      <c r="C74" s="223" t="e">
        <f>'Feature Finance Plan'!K42</f>
        <v>#DIV/0!</v>
      </c>
      <c r="D74" s="193" t="e">
        <f>'Feature Finance Plan'!I42</f>
        <v>#DIV/0!</v>
      </c>
      <c r="E74" s="223" t="e">
        <f>'Feature Finance Plan'!I42</f>
        <v>#DIV/0!</v>
      </c>
      <c r="F74" s="253"/>
    </row>
    <row r="75" spans="2:6" ht="24" customHeight="1" x14ac:dyDescent="0.3">
      <c r="B75" s="191" t="str">
        <f>'Feature Finance Plan'!C43</f>
        <v>Enter name of Other Contributor</v>
      </c>
      <c r="C75" s="223" t="e">
        <f>'Feature Finance Plan'!K43</f>
        <v>#DIV/0!</v>
      </c>
      <c r="D75" s="193" t="e">
        <f>'Feature Finance Plan'!I43</f>
        <v>#DIV/0!</v>
      </c>
      <c r="E75" s="223" t="e">
        <f>'Feature Finance Plan'!I43</f>
        <v>#DIV/0!</v>
      </c>
      <c r="F75" s="253"/>
    </row>
    <row r="76" spans="2:6" ht="24" customHeight="1" x14ac:dyDescent="0.3">
      <c r="B76" s="191" t="str">
        <f>'Feature Finance Plan'!C44</f>
        <v>Enter name of Other Contributor</v>
      </c>
      <c r="C76" s="223" t="e">
        <f>'Feature Finance Plan'!K44</f>
        <v>#DIV/0!</v>
      </c>
      <c r="D76" s="193" t="e">
        <f>'Feature Finance Plan'!I44</f>
        <v>#DIV/0!</v>
      </c>
      <c r="E76" s="223" t="e">
        <f>'Feature Finance Plan'!I44</f>
        <v>#DIV/0!</v>
      </c>
      <c r="F76" s="253"/>
    </row>
    <row r="77" spans="2:6" ht="24" customHeight="1" x14ac:dyDescent="0.3">
      <c r="B77" s="191" t="str">
        <f>'Feature Finance Plan'!C45</f>
        <v>Enter name of Other Contributor</v>
      </c>
      <c r="C77" s="223" t="e">
        <f>'Feature Finance Plan'!K45</f>
        <v>#DIV/0!</v>
      </c>
      <c r="D77" s="193" t="e">
        <f>'Feature Finance Plan'!I45</f>
        <v>#DIV/0!</v>
      </c>
      <c r="E77" s="223" t="e">
        <f>'Feature Finance Plan'!I45</f>
        <v>#DIV/0!</v>
      </c>
      <c r="F77" s="253"/>
    </row>
    <row r="78" spans="2:6" ht="24" customHeight="1" x14ac:dyDescent="0.3">
      <c r="B78" s="191" t="str">
        <f>'Feature Finance Plan'!C46</f>
        <v>Enter name of Other Contributor</v>
      </c>
      <c r="C78" s="223" t="e">
        <f>'Feature Finance Plan'!K46</f>
        <v>#DIV/0!</v>
      </c>
      <c r="D78" s="193" t="e">
        <f>'Feature Finance Plan'!I46</f>
        <v>#DIV/0!</v>
      </c>
      <c r="E78" s="223" t="e">
        <f>'Feature Finance Plan'!I46</f>
        <v>#DIV/0!</v>
      </c>
      <c r="F78" s="253"/>
    </row>
    <row r="79" spans="2:6" ht="24" customHeight="1" x14ac:dyDescent="0.3">
      <c r="B79" s="191" t="str">
        <f>'Feature Finance Plan'!C47</f>
        <v>Enter name of Other Contributor</v>
      </c>
      <c r="C79" s="223" t="e">
        <f>'Feature Finance Plan'!K47</f>
        <v>#DIV/0!</v>
      </c>
      <c r="D79" s="193" t="e">
        <f>'Feature Finance Plan'!I47</f>
        <v>#DIV/0!</v>
      </c>
      <c r="E79" s="223" t="e">
        <f>'Feature Finance Plan'!I47</f>
        <v>#DIV/0!</v>
      </c>
      <c r="F79" s="253"/>
    </row>
    <row r="80" spans="2:6" ht="24" customHeight="1" x14ac:dyDescent="0.3">
      <c r="B80" s="191" t="s">
        <v>220</v>
      </c>
      <c r="C80" s="223" t="e">
        <f>'Feature Finance Plan'!K50</f>
        <v>#DIV/0!</v>
      </c>
      <c r="D80" s="193"/>
      <c r="E80" s="223"/>
      <c r="F80" s="253"/>
    </row>
    <row r="81" spans="1:18" x14ac:dyDescent="0.3">
      <c r="C81" s="225" t="e" cm="1">
        <f t="array" ref="C81">SUM(ROUND((C58:C80),4))</f>
        <v>#DIV/0!</v>
      </c>
      <c r="D81" s="226" t="e" cm="1">
        <f t="array" ref="D81">SUM(ROUND((D58:D80),4))</f>
        <v>#DIV/0!</v>
      </c>
      <c r="E81" s="226" t="e" cm="1">
        <f t="array" ref="E81">SUM(ROUND((E58:E80),4))</f>
        <v>#DIV/0!</v>
      </c>
    </row>
    <row r="82" spans="1:18" x14ac:dyDescent="0.3">
      <c r="B82" s="129"/>
      <c r="C82" s="129"/>
      <c r="D82" s="129"/>
      <c r="E82" s="129"/>
    </row>
    <row r="83" spans="1:18" x14ac:dyDescent="0.3">
      <c r="B83" s="219"/>
    </row>
    <row r="84" spans="1:18" x14ac:dyDescent="0.3">
      <c r="B84" s="219"/>
    </row>
    <row r="85" spans="1:18" x14ac:dyDescent="0.3">
      <c r="B85" s="219"/>
    </row>
    <row r="87" spans="1:18" ht="15.5" x14ac:dyDescent="0.35">
      <c r="B87" s="228" t="s">
        <v>221</v>
      </c>
    </row>
    <row r="89" spans="1:18" s="180" customFormat="1" ht="24" customHeight="1" x14ac:dyDescent="0.25">
      <c r="A89" s="175"/>
      <c r="B89" s="229" t="s">
        <v>222</v>
      </c>
      <c r="C89" s="230"/>
      <c r="D89" s="231"/>
      <c r="E89" s="232"/>
      <c r="F89" s="175"/>
      <c r="G89" s="175"/>
      <c r="H89" s="203"/>
      <c r="I89" s="175"/>
      <c r="J89" s="175"/>
      <c r="K89" s="175"/>
      <c r="L89" s="175"/>
      <c r="M89" s="175"/>
      <c r="N89" s="175"/>
      <c r="O89" s="175"/>
      <c r="P89" s="175"/>
      <c r="Q89" s="175"/>
      <c r="R89" s="175"/>
    </row>
    <row r="90" spans="1:18" s="180" customFormat="1" ht="24" customHeight="1" x14ac:dyDescent="0.25">
      <c r="A90" s="175"/>
      <c r="B90" s="203" t="s">
        <v>93</v>
      </c>
      <c r="C90" s="232" t="e">
        <f>IF(E112=0, E90, IF(E112=-0.01%, E90-0.01%,E90))</f>
        <v>#DIV/0!</v>
      </c>
      <c r="D90" s="231"/>
      <c r="E90" s="233" t="e">
        <f>ROUND('Feature Finance Plan'!E26/('Feature Finance Plan'!E48-'Feature Finance Plan'!E29),4)</f>
        <v>#DIV/0!</v>
      </c>
      <c r="F90" s="175"/>
      <c r="G90" s="202" t="s">
        <v>223</v>
      </c>
      <c r="H90" s="203"/>
      <c r="I90" s="175"/>
      <c r="J90" s="175"/>
      <c r="K90" s="175"/>
      <c r="L90" s="175"/>
      <c r="M90" s="175"/>
      <c r="N90" s="175"/>
      <c r="O90" s="175"/>
      <c r="P90" s="175"/>
      <c r="Q90" s="175"/>
      <c r="R90" s="175"/>
    </row>
    <row r="91" spans="1:18" s="180" customFormat="1" ht="24" customHeight="1" x14ac:dyDescent="0.25">
      <c r="A91" s="175"/>
      <c r="B91" s="203" t="str">
        <f>"Producer (" &amp; 'Feature Finance Plan'!C27 &amp; ")"</f>
        <v>Producer (State Agency (select))</v>
      </c>
      <c r="C91" s="234" t="e">
        <f>ROUND('Feature Finance Plan'!E27/('Feature Finance Plan'!E48-'Feature Finance Plan'!E29),4)</f>
        <v>#DIV/0!</v>
      </c>
      <c r="D91" s="231"/>
      <c r="E91" s="232"/>
      <c r="F91" s="175"/>
      <c r="G91" s="175"/>
      <c r="H91" s="203"/>
      <c r="I91" s="175"/>
      <c r="J91" s="175"/>
      <c r="K91" s="175"/>
      <c r="L91" s="175"/>
      <c r="M91" s="175"/>
      <c r="N91" s="175"/>
      <c r="O91" s="175"/>
      <c r="P91" s="175"/>
      <c r="Q91" s="175"/>
      <c r="R91" s="175"/>
    </row>
    <row r="92" spans="1:18" s="180" customFormat="1" ht="24" customHeight="1" x14ac:dyDescent="0.25">
      <c r="A92" s="175"/>
      <c r="B92" s="203" t="str">
        <f>"Producer (" &amp; 'Feature Finance Plan'!C28 &amp; ")"</f>
        <v>Producer (State Agency (select))</v>
      </c>
      <c r="C92" s="234" t="e">
        <f>ROUND('Feature Finance Plan'!E28/('Feature Finance Plan'!E48-'Feature Finance Plan'!E29),4)</f>
        <v>#DIV/0!</v>
      </c>
      <c r="D92" s="231"/>
      <c r="E92" s="232"/>
      <c r="F92" s="175"/>
      <c r="G92" s="175"/>
      <c r="H92" s="203"/>
      <c r="I92" s="175"/>
      <c r="J92" s="175"/>
      <c r="K92" s="175"/>
      <c r="L92" s="175"/>
      <c r="M92" s="175"/>
      <c r="N92" s="175"/>
      <c r="O92" s="175"/>
      <c r="P92" s="175"/>
      <c r="Q92" s="175"/>
      <c r="R92" s="175"/>
    </row>
    <row r="93" spans="1:18" s="180" customFormat="1" ht="24" customHeight="1" x14ac:dyDescent="0.25">
      <c r="A93" s="175"/>
      <c r="B93" s="203" t="str">
        <f>'Feature Finance Plan'!C30</f>
        <v>Enter name of Grant Provider</v>
      </c>
      <c r="C93" s="234" t="e">
        <f>ROUND('Feature Finance Plan'!E30/('Feature Finance Plan'!E48-'Feature Finance Plan'!E29),4)</f>
        <v>#DIV/0!</v>
      </c>
      <c r="D93" s="231"/>
      <c r="E93" s="232"/>
      <c r="F93" s="175"/>
      <c r="G93" s="175"/>
      <c r="H93" s="203"/>
      <c r="I93" s="175"/>
      <c r="J93" s="175"/>
      <c r="K93" s="175"/>
      <c r="L93" s="175"/>
      <c r="M93" s="175"/>
      <c r="N93" s="175"/>
      <c r="O93" s="175"/>
      <c r="P93" s="175"/>
      <c r="Q93" s="175"/>
      <c r="R93" s="175"/>
    </row>
    <row r="94" spans="1:18" s="180" customFormat="1" ht="24" customHeight="1" x14ac:dyDescent="0.25">
      <c r="A94" s="175"/>
      <c r="B94" s="203" t="str">
        <f>'Feature Finance Plan'!C31</f>
        <v>Producer Contribution</v>
      </c>
      <c r="C94" s="234" t="e">
        <f>ROUND('Feature Finance Plan'!E31/('Feature Finance Plan'!E48-'Feature Finance Plan'!E29),4)</f>
        <v>#DIV/0!</v>
      </c>
      <c r="D94" s="231"/>
      <c r="E94" s="232"/>
      <c r="F94" s="175"/>
      <c r="G94" s="175"/>
      <c r="H94" s="203"/>
      <c r="I94" s="175"/>
      <c r="J94" s="175"/>
      <c r="K94" s="175"/>
      <c r="L94" s="175"/>
      <c r="M94" s="175"/>
      <c r="N94" s="175"/>
      <c r="O94" s="175"/>
      <c r="P94" s="175"/>
      <c r="Q94" s="175"/>
      <c r="R94" s="175"/>
    </row>
    <row r="95" spans="1:18" s="180" customFormat="1" ht="24" customHeight="1" x14ac:dyDescent="0.25">
      <c r="A95" s="175"/>
      <c r="B95" s="203" t="str">
        <f>'Feature Finance Plan'!C32</f>
        <v>Enter name of Private Investor</v>
      </c>
      <c r="C95" s="234" t="e">
        <f>ROUND('Feature Finance Plan'!E32/('Feature Finance Plan'!E48-'Feature Finance Plan'!E29),4)</f>
        <v>#DIV/0!</v>
      </c>
      <c r="D95" s="231"/>
      <c r="E95" s="232"/>
      <c r="F95" s="175"/>
      <c r="G95" s="175"/>
      <c r="H95" s="203"/>
      <c r="I95" s="175"/>
      <c r="J95" s="175"/>
      <c r="K95" s="175"/>
      <c r="L95" s="175"/>
      <c r="M95" s="175"/>
      <c r="N95" s="175"/>
      <c r="O95" s="175"/>
      <c r="P95" s="175"/>
      <c r="Q95" s="175"/>
      <c r="R95" s="175"/>
    </row>
    <row r="96" spans="1:18" s="180" customFormat="1" ht="24" customHeight="1" x14ac:dyDescent="0.25">
      <c r="A96" s="175"/>
      <c r="B96" s="203" t="str">
        <f>'Feature Finance Plan'!C33</f>
        <v>Enter name of Other Contributor</v>
      </c>
      <c r="C96" s="234" t="e">
        <f>ROUND('Feature Finance Plan'!E33/('Feature Finance Plan'!E48-'Feature Finance Plan'!E29),4)</f>
        <v>#DIV/0!</v>
      </c>
      <c r="D96" s="231"/>
      <c r="E96" s="232"/>
      <c r="F96" s="175"/>
      <c r="G96" s="175"/>
      <c r="H96" s="203"/>
      <c r="I96" s="175"/>
      <c r="J96" s="175"/>
      <c r="K96" s="175"/>
      <c r="L96" s="175"/>
      <c r="M96" s="175"/>
      <c r="N96" s="175"/>
      <c r="O96" s="175"/>
      <c r="P96" s="175"/>
      <c r="Q96" s="175"/>
      <c r="R96" s="175"/>
    </row>
    <row r="97" spans="1:18" s="180" customFormat="1" ht="24" customHeight="1" x14ac:dyDescent="0.25">
      <c r="A97" s="175"/>
      <c r="B97" s="203" t="str">
        <f>'Feature Finance Plan'!C34</f>
        <v>Enter name of Other Contributor</v>
      </c>
      <c r="C97" s="234" t="e">
        <f>ROUND('Feature Finance Plan'!E34/('Feature Finance Plan'!E48-'Feature Finance Plan'!E29),4)</f>
        <v>#DIV/0!</v>
      </c>
      <c r="D97" s="231"/>
      <c r="E97" s="232"/>
      <c r="F97" s="175"/>
      <c r="G97" s="175"/>
      <c r="H97" s="203"/>
      <c r="I97" s="175"/>
      <c r="J97" s="175"/>
      <c r="K97" s="175"/>
      <c r="L97" s="175"/>
      <c r="M97" s="175"/>
      <c r="N97" s="175"/>
      <c r="O97" s="175"/>
      <c r="P97" s="175"/>
      <c r="Q97" s="175"/>
      <c r="R97" s="175"/>
    </row>
    <row r="98" spans="1:18" s="180" customFormat="1" ht="24" customHeight="1" x14ac:dyDescent="0.25">
      <c r="A98" s="175"/>
      <c r="B98" s="203" t="str">
        <f>'Feature Finance Plan'!C35</f>
        <v>Enter name of Other Contributor</v>
      </c>
      <c r="C98" s="234" t="e">
        <f>ROUND('Feature Finance Plan'!E35/('Feature Finance Plan'!E48-'Feature Finance Plan'!E29),4)</f>
        <v>#DIV/0!</v>
      </c>
      <c r="D98" s="231"/>
      <c r="E98" s="232"/>
      <c r="F98" s="175"/>
      <c r="G98" s="175"/>
      <c r="H98" s="203"/>
      <c r="I98" s="175"/>
      <c r="J98" s="175"/>
      <c r="K98" s="175"/>
      <c r="L98" s="175"/>
      <c r="M98" s="175"/>
      <c r="N98" s="175"/>
      <c r="O98" s="175"/>
      <c r="P98" s="175"/>
      <c r="Q98" s="175"/>
      <c r="R98" s="175"/>
    </row>
    <row r="99" spans="1:18" s="180" customFormat="1" ht="24" customHeight="1" x14ac:dyDescent="0.25">
      <c r="A99" s="175"/>
      <c r="B99" s="203" t="str">
        <f>'Feature Finance Plan'!C36</f>
        <v>Enter name of Other Contributor</v>
      </c>
      <c r="C99" s="234" t="e">
        <f>ROUND('Feature Finance Plan'!E36/('Feature Finance Plan'!E48-'Feature Finance Plan'!E29),4)</f>
        <v>#DIV/0!</v>
      </c>
      <c r="D99" s="231"/>
      <c r="E99" s="232"/>
      <c r="F99" s="175"/>
      <c r="G99" s="175"/>
      <c r="H99" s="203"/>
      <c r="I99" s="175"/>
      <c r="J99" s="175"/>
      <c r="K99" s="175"/>
      <c r="L99" s="175"/>
      <c r="M99" s="175"/>
      <c r="N99" s="175"/>
      <c r="O99" s="175"/>
      <c r="P99" s="175"/>
      <c r="Q99" s="175"/>
      <c r="R99" s="175"/>
    </row>
    <row r="100" spans="1:18" s="180" customFormat="1" ht="24" customHeight="1" x14ac:dyDescent="0.25">
      <c r="A100" s="175"/>
      <c r="B100" s="203" t="str">
        <f>'Feature Finance Plan'!C37</f>
        <v>Enter name of Other Contributor</v>
      </c>
      <c r="C100" s="234" t="e">
        <f>ROUND('Feature Finance Plan'!E37/('Feature Finance Plan'!E48-'Feature Finance Plan'!E29),4)</f>
        <v>#DIV/0!</v>
      </c>
      <c r="D100" s="231"/>
      <c r="E100" s="232"/>
      <c r="F100" s="175"/>
      <c r="G100" s="175"/>
      <c r="H100" s="203"/>
      <c r="I100" s="175"/>
      <c r="J100" s="175"/>
      <c r="K100" s="175"/>
      <c r="L100" s="175"/>
      <c r="M100" s="175"/>
      <c r="N100" s="175"/>
      <c r="O100" s="175"/>
      <c r="P100" s="175"/>
      <c r="Q100" s="175"/>
      <c r="R100" s="175"/>
    </row>
    <row r="101" spans="1:18" s="180" customFormat="1" ht="24" customHeight="1" x14ac:dyDescent="0.25">
      <c r="A101" s="175"/>
      <c r="B101" s="203" t="str">
        <f>'Feature Finance Plan'!C38</f>
        <v>Enter name of Other Contributor</v>
      </c>
      <c r="C101" s="234" t="e">
        <f>ROUND('Feature Finance Plan'!E38/('Feature Finance Plan'!E48-'Feature Finance Plan'!E29),4)</f>
        <v>#DIV/0!</v>
      </c>
      <c r="D101" s="231"/>
      <c r="E101" s="232"/>
      <c r="F101" s="175"/>
      <c r="G101" s="175"/>
      <c r="H101" s="203"/>
      <c r="I101" s="175"/>
      <c r="J101" s="175"/>
      <c r="K101" s="175"/>
      <c r="L101" s="175"/>
      <c r="M101" s="175"/>
      <c r="N101" s="175"/>
      <c r="O101" s="175"/>
      <c r="P101" s="175"/>
      <c r="Q101" s="175"/>
      <c r="R101" s="175"/>
    </row>
    <row r="102" spans="1:18" s="180" customFormat="1" ht="24" customHeight="1" x14ac:dyDescent="0.25">
      <c r="A102" s="175"/>
      <c r="B102" s="203" t="str">
        <f>'Feature Finance Plan'!C39</f>
        <v>Enter name of Other Contributor</v>
      </c>
      <c r="C102" s="234" t="e">
        <f>ROUND('Feature Finance Plan'!E39/('Feature Finance Plan'!E48-'Feature Finance Plan'!E29),4)</f>
        <v>#DIV/0!</v>
      </c>
      <c r="D102" s="231"/>
      <c r="E102" s="232"/>
      <c r="F102" s="175"/>
      <c r="G102" s="175"/>
      <c r="H102" s="203"/>
      <c r="I102" s="175"/>
      <c r="J102" s="175"/>
      <c r="K102" s="175"/>
      <c r="L102" s="175"/>
      <c r="M102" s="175"/>
      <c r="N102" s="175"/>
      <c r="O102" s="175"/>
      <c r="P102" s="175"/>
      <c r="Q102" s="175"/>
      <c r="R102" s="175"/>
    </row>
    <row r="103" spans="1:18" s="180" customFormat="1" ht="24" customHeight="1" x14ac:dyDescent="0.25">
      <c r="A103" s="175"/>
      <c r="B103" s="203" t="str">
        <f>'Feature Finance Plan'!C40</f>
        <v>Enter name of Other Contributor</v>
      </c>
      <c r="C103" s="234" t="e">
        <f>ROUND('Feature Finance Plan'!E40/('Feature Finance Plan'!E48-'Feature Finance Plan'!E29),4)</f>
        <v>#DIV/0!</v>
      </c>
      <c r="D103" s="231"/>
      <c r="E103" s="232"/>
      <c r="F103" s="175"/>
      <c r="G103" s="175"/>
      <c r="H103" s="203"/>
      <c r="I103" s="175"/>
      <c r="J103" s="175"/>
      <c r="K103" s="175"/>
      <c r="L103" s="175"/>
      <c r="M103" s="175"/>
      <c r="N103" s="175"/>
      <c r="O103" s="175"/>
      <c r="P103" s="175"/>
      <c r="Q103" s="175"/>
      <c r="R103" s="175"/>
    </row>
    <row r="104" spans="1:18" s="180" customFormat="1" ht="24" customHeight="1" x14ac:dyDescent="0.25">
      <c r="A104" s="175"/>
      <c r="B104" s="203" t="str">
        <f>'Feature Finance Plan'!C41</f>
        <v>Enter name of Other Contributor</v>
      </c>
      <c r="C104" s="234" t="e">
        <f>ROUND('Feature Finance Plan'!E41/('Feature Finance Plan'!E48-'Feature Finance Plan'!E29),4)</f>
        <v>#DIV/0!</v>
      </c>
      <c r="D104" s="231"/>
      <c r="E104" s="232"/>
      <c r="F104" s="175"/>
      <c r="G104" s="175"/>
      <c r="H104" s="203"/>
      <c r="I104" s="175"/>
      <c r="J104" s="175"/>
      <c r="K104" s="175"/>
      <c r="L104" s="175"/>
      <c r="M104" s="175"/>
      <c r="N104" s="175"/>
      <c r="O104" s="175"/>
      <c r="P104" s="175"/>
      <c r="Q104" s="175"/>
      <c r="R104" s="175"/>
    </row>
    <row r="105" spans="1:18" s="180" customFormat="1" ht="24" customHeight="1" x14ac:dyDescent="0.25">
      <c r="A105" s="175"/>
      <c r="B105" s="203" t="str">
        <f>'Feature Finance Plan'!C42</f>
        <v>Enter name of Other Contributor</v>
      </c>
      <c r="C105" s="234" t="e">
        <f>ROUND('Feature Finance Plan'!E42/('Feature Finance Plan'!E48-'Feature Finance Plan'!E29),4)</f>
        <v>#DIV/0!</v>
      </c>
      <c r="D105" s="231"/>
      <c r="E105" s="232"/>
      <c r="F105" s="175"/>
      <c r="G105" s="175"/>
      <c r="H105" s="203"/>
      <c r="I105" s="175"/>
      <c r="J105" s="175"/>
      <c r="K105" s="175"/>
      <c r="L105" s="175"/>
      <c r="M105" s="175"/>
      <c r="N105" s="175"/>
      <c r="O105" s="175"/>
      <c r="P105" s="175"/>
      <c r="Q105" s="175"/>
      <c r="R105" s="175"/>
    </row>
    <row r="106" spans="1:18" s="180" customFormat="1" ht="24" customHeight="1" x14ac:dyDescent="0.25">
      <c r="A106" s="175"/>
      <c r="B106" s="203" t="str">
        <f>'Feature Finance Plan'!C43</f>
        <v>Enter name of Other Contributor</v>
      </c>
      <c r="C106" s="234" t="e">
        <f>ROUND('Feature Finance Plan'!E43/('Feature Finance Plan'!E48-'Feature Finance Plan'!E29),4)</f>
        <v>#DIV/0!</v>
      </c>
      <c r="D106" s="231"/>
      <c r="E106" s="232"/>
      <c r="F106" s="175"/>
      <c r="G106" s="175"/>
      <c r="H106" s="203"/>
      <c r="I106" s="175"/>
      <c r="J106" s="175"/>
      <c r="K106" s="175"/>
      <c r="L106" s="175"/>
      <c r="M106" s="175"/>
      <c r="N106" s="175"/>
      <c r="O106" s="175"/>
      <c r="P106" s="175"/>
      <c r="Q106" s="175"/>
      <c r="R106" s="175"/>
    </row>
    <row r="107" spans="1:18" s="180" customFormat="1" ht="24" customHeight="1" x14ac:dyDescent="0.25">
      <c r="A107" s="175"/>
      <c r="B107" s="203" t="str">
        <f>'Feature Finance Plan'!C44</f>
        <v>Enter name of Other Contributor</v>
      </c>
      <c r="C107" s="234" t="e">
        <f>ROUND('Feature Finance Plan'!E44/('Feature Finance Plan'!E48-'Feature Finance Plan'!E29),4)</f>
        <v>#DIV/0!</v>
      </c>
      <c r="D107" s="231"/>
      <c r="E107" s="232"/>
      <c r="F107" s="175"/>
      <c r="G107" s="175"/>
      <c r="H107" s="203"/>
      <c r="I107" s="175"/>
      <c r="J107" s="175"/>
      <c r="K107" s="175"/>
      <c r="L107" s="175"/>
      <c r="M107" s="175"/>
      <c r="N107" s="175"/>
      <c r="O107" s="175"/>
      <c r="P107" s="175"/>
      <c r="Q107" s="175"/>
      <c r="R107" s="175"/>
    </row>
    <row r="108" spans="1:18" s="180" customFormat="1" ht="24" customHeight="1" x14ac:dyDescent="0.25">
      <c r="A108" s="175"/>
      <c r="B108" s="203" t="str">
        <f>'Feature Finance Plan'!C45</f>
        <v>Enter name of Other Contributor</v>
      </c>
      <c r="C108" s="234" t="e">
        <f>ROUND('Feature Finance Plan'!E45/('Feature Finance Plan'!E48-'Feature Finance Plan'!E29),4)</f>
        <v>#DIV/0!</v>
      </c>
      <c r="D108" s="231"/>
      <c r="E108" s="232"/>
      <c r="F108" s="175"/>
      <c r="G108" s="175"/>
      <c r="H108" s="203"/>
      <c r="I108" s="175"/>
      <c r="J108" s="175"/>
      <c r="K108" s="175"/>
      <c r="L108" s="175"/>
      <c r="M108" s="175"/>
      <c r="N108" s="175"/>
      <c r="O108" s="175"/>
      <c r="P108" s="175"/>
      <c r="Q108" s="175"/>
      <c r="R108" s="175"/>
    </row>
    <row r="109" spans="1:18" s="180" customFormat="1" ht="24" customHeight="1" x14ac:dyDescent="0.25">
      <c r="A109" s="175"/>
      <c r="B109" s="203" t="str">
        <f>'Feature Finance Plan'!C46</f>
        <v>Enter name of Other Contributor</v>
      </c>
      <c r="C109" s="234" t="e">
        <f>ROUND('Feature Finance Plan'!E46/('Feature Finance Plan'!E48-'Feature Finance Plan'!E29),4)</f>
        <v>#DIV/0!</v>
      </c>
      <c r="D109" s="231"/>
      <c r="E109" s="232"/>
      <c r="F109" s="175"/>
      <c r="G109" s="175"/>
      <c r="H109" s="203"/>
      <c r="I109" s="175"/>
      <c r="J109" s="175"/>
      <c r="K109" s="175"/>
      <c r="L109" s="175"/>
      <c r="M109" s="175"/>
      <c r="N109" s="175"/>
      <c r="O109" s="175"/>
      <c r="P109" s="175"/>
      <c r="Q109" s="175"/>
      <c r="R109" s="175"/>
    </row>
    <row r="110" spans="1:18" s="180" customFormat="1" ht="24" customHeight="1" x14ac:dyDescent="0.25">
      <c r="A110" s="175"/>
      <c r="B110" s="203" t="str">
        <f>'Feature Finance Plan'!C47</f>
        <v>Enter name of Other Contributor</v>
      </c>
      <c r="C110" s="234" t="e">
        <f>ROUND('Feature Finance Plan'!E47/('Feature Finance Plan'!E48-'Feature Finance Plan'!E29),4)</f>
        <v>#DIV/0!</v>
      </c>
      <c r="D110" s="231"/>
      <c r="E110" s="232"/>
      <c r="F110" s="175"/>
      <c r="G110" s="175"/>
      <c r="H110" s="203"/>
      <c r="I110" s="175"/>
      <c r="J110" s="175"/>
      <c r="K110" s="175"/>
      <c r="L110" s="175"/>
      <c r="M110" s="175"/>
      <c r="N110" s="175"/>
      <c r="O110" s="175"/>
      <c r="P110" s="175"/>
      <c r="Q110" s="175"/>
      <c r="R110" s="175"/>
    </row>
    <row r="111" spans="1:18" s="180" customFormat="1" ht="24" customHeight="1" x14ac:dyDescent="0.25">
      <c r="A111" s="175"/>
      <c r="B111" s="203"/>
      <c r="C111" s="235" t="e">
        <f>ROUND(SUM(C90:C108),4)</f>
        <v>#DIV/0!</v>
      </c>
      <c r="D111" s="231"/>
      <c r="E111" s="236" t="e">
        <f>E90+SUM(C91:C108)</f>
        <v>#DIV/0!</v>
      </c>
      <c r="F111" s="175"/>
      <c r="G111" s="202" t="s">
        <v>224</v>
      </c>
      <c r="H111" s="203"/>
      <c r="I111" s="175"/>
      <c r="J111" s="175"/>
      <c r="K111" s="175"/>
      <c r="L111" s="175"/>
      <c r="M111" s="175"/>
      <c r="N111" s="175"/>
      <c r="O111" s="175"/>
      <c r="P111" s="175"/>
      <c r="Q111" s="175"/>
      <c r="R111" s="175"/>
    </row>
    <row r="112" spans="1:18" s="180" customFormat="1" ht="24" customHeight="1" x14ac:dyDescent="0.25">
      <c r="A112" s="175"/>
      <c r="B112" s="237"/>
      <c r="C112" s="203"/>
      <c r="D112" s="231"/>
      <c r="E112" s="238" t="e">
        <f>ROUND(100%-E111,4)</f>
        <v>#DIV/0!</v>
      </c>
      <c r="F112" s="175"/>
      <c r="G112" s="202" t="s">
        <v>225</v>
      </c>
      <c r="H112" s="203"/>
      <c r="I112" s="175"/>
      <c r="J112" s="175"/>
      <c r="K112" s="175"/>
      <c r="L112" s="175"/>
      <c r="M112" s="175"/>
      <c r="N112" s="175"/>
      <c r="O112" s="175"/>
      <c r="P112" s="175"/>
      <c r="Q112" s="175"/>
      <c r="R112" s="175"/>
    </row>
    <row r="114" spans="1:18" s="180" customFormat="1" ht="24" customHeight="1" x14ac:dyDescent="0.25">
      <c r="A114" s="175"/>
      <c r="B114" s="229" t="s">
        <v>226</v>
      </c>
      <c r="C114" s="230"/>
      <c r="D114" s="231"/>
      <c r="E114" s="232"/>
      <c r="F114" s="175"/>
      <c r="G114" s="175"/>
      <c r="H114" s="203"/>
      <c r="I114" s="175"/>
      <c r="J114" s="175"/>
      <c r="K114" s="175"/>
      <c r="L114" s="175"/>
      <c r="M114" s="175"/>
      <c r="N114" s="175"/>
      <c r="O114" s="175"/>
      <c r="P114" s="175"/>
      <c r="Q114" s="175"/>
      <c r="R114" s="175"/>
    </row>
    <row r="115" spans="1:18" s="180" customFormat="1" ht="24" customHeight="1" x14ac:dyDescent="0.25">
      <c r="A115" s="175"/>
      <c r="B115" s="203" t="s">
        <v>93</v>
      </c>
      <c r="C115" s="239" t="e">
        <f>IF('Feature Finance Plan'!I51=0, 'Feature Finance Plan'!I26, IF('Feature Finance Plan'!I51=-0.01%, 'Feature Finance Plan'!I26-0.01%,'Feature Finance Plan'!I26))</f>
        <v>#DIV/0!</v>
      </c>
      <c r="D115" s="231"/>
      <c r="E115" s="232"/>
      <c r="F115" s="175"/>
      <c r="G115" s="175"/>
      <c r="H115" s="203"/>
      <c r="I115" s="175"/>
      <c r="J115" s="175"/>
      <c r="K115" s="175"/>
      <c r="L115" s="175"/>
      <c r="M115" s="175"/>
      <c r="N115" s="175"/>
      <c r="O115" s="175"/>
      <c r="P115" s="175"/>
      <c r="Q115" s="175"/>
      <c r="R115" s="175"/>
    </row>
    <row r="116" spans="1:18" s="180" customFormat="1" ht="24" customHeight="1" x14ac:dyDescent="0.25">
      <c r="A116" s="175"/>
      <c r="B116" s="203" t="str">
        <f>"Producer (" &amp; 'Feature Finance Plan'!C27 &amp; ")"</f>
        <v>Producer (State Agency (select))</v>
      </c>
      <c r="C116" s="239" t="e">
        <f>'Feature Finance Plan'!I27</f>
        <v>#DIV/0!</v>
      </c>
      <c r="D116" s="231"/>
      <c r="E116" s="232"/>
      <c r="F116" s="175"/>
      <c r="G116" s="175"/>
      <c r="H116" s="203"/>
      <c r="I116" s="175"/>
      <c r="J116" s="175"/>
      <c r="K116" s="175"/>
      <c r="L116" s="175"/>
      <c r="M116" s="175"/>
      <c r="N116" s="175"/>
      <c r="O116" s="175"/>
      <c r="P116" s="175"/>
      <c r="Q116" s="175"/>
      <c r="R116" s="175"/>
    </row>
    <row r="117" spans="1:18" s="180" customFormat="1" ht="24" customHeight="1" x14ac:dyDescent="0.25">
      <c r="A117" s="175"/>
      <c r="B117" s="203" t="str">
        <f>"Producer (" &amp; 'Feature Finance Plan'!C28 &amp; ")"</f>
        <v>Producer (State Agency (select))</v>
      </c>
      <c r="C117" s="239" t="e">
        <f>'Feature Finance Plan'!I28</f>
        <v>#DIV/0!</v>
      </c>
      <c r="D117" s="231"/>
      <c r="E117" s="232"/>
      <c r="F117" s="175"/>
      <c r="G117" s="175"/>
      <c r="H117" s="203"/>
      <c r="I117" s="175"/>
      <c r="J117" s="175"/>
      <c r="K117" s="175"/>
      <c r="L117" s="175"/>
      <c r="M117" s="175"/>
      <c r="N117" s="175"/>
      <c r="O117" s="175"/>
      <c r="P117" s="175"/>
      <c r="Q117" s="175"/>
      <c r="R117" s="175"/>
    </row>
    <row r="118" spans="1:18" s="180" customFormat="1" ht="24" customHeight="1" x14ac:dyDescent="0.25">
      <c r="A118" s="175"/>
      <c r="B118" s="203" t="s">
        <v>218</v>
      </c>
      <c r="C118" s="239" t="e">
        <f>IF('Feature Finance Plan'!I51=0, 'Feature Finance Plan'!I29, IF('Feature Finance Plan'!I51=0.01%, 'Feature Finance Plan'!I29+0.01%,'Feature Finance Plan'!I29))</f>
        <v>#DIV/0!</v>
      </c>
      <c r="D118" s="231"/>
      <c r="E118" s="232"/>
      <c r="F118" s="175"/>
      <c r="G118" s="175"/>
      <c r="H118" s="203"/>
      <c r="I118" s="175"/>
      <c r="J118" s="175"/>
      <c r="K118" s="175"/>
      <c r="L118" s="175"/>
      <c r="M118" s="175"/>
      <c r="N118" s="175"/>
      <c r="O118" s="175"/>
      <c r="P118" s="175"/>
      <c r="Q118" s="175"/>
      <c r="R118" s="175"/>
    </row>
    <row r="119" spans="1:18" s="180" customFormat="1" ht="24" customHeight="1" x14ac:dyDescent="0.25">
      <c r="A119" s="175"/>
      <c r="B119" s="203" t="str">
        <f>'Feature Finance Plan'!C30</f>
        <v>Enter name of Grant Provider</v>
      </c>
      <c r="C119" s="239" t="e">
        <f>'Feature Finance Plan'!I30</f>
        <v>#DIV/0!</v>
      </c>
      <c r="D119" s="231"/>
      <c r="E119" s="232"/>
      <c r="F119" s="175"/>
      <c r="G119" s="175"/>
      <c r="H119" s="203"/>
      <c r="I119" s="175"/>
      <c r="J119" s="175"/>
      <c r="K119" s="175"/>
      <c r="L119" s="175"/>
      <c r="M119" s="175"/>
      <c r="N119" s="175"/>
      <c r="O119" s="175"/>
      <c r="P119" s="175"/>
      <c r="Q119" s="175"/>
      <c r="R119" s="175"/>
    </row>
    <row r="120" spans="1:18" s="180" customFormat="1" ht="24" customHeight="1" x14ac:dyDescent="0.25">
      <c r="A120" s="175"/>
      <c r="B120" s="203" t="str">
        <f>'Feature Finance Plan'!C31</f>
        <v>Producer Contribution</v>
      </c>
      <c r="C120" s="239" t="e">
        <f>'Feature Finance Plan'!I31</f>
        <v>#DIV/0!</v>
      </c>
      <c r="D120" s="231"/>
      <c r="E120" s="232"/>
      <c r="F120" s="175"/>
      <c r="G120" s="175"/>
      <c r="H120" s="203"/>
      <c r="I120" s="175"/>
      <c r="J120" s="175"/>
      <c r="K120" s="175"/>
      <c r="L120" s="175"/>
      <c r="M120" s="175"/>
      <c r="N120" s="175"/>
      <c r="O120" s="175"/>
      <c r="P120" s="175"/>
      <c r="Q120" s="175"/>
      <c r="R120" s="175"/>
    </row>
    <row r="121" spans="1:18" s="180" customFormat="1" ht="24" customHeight="1" x14ac:dyDescent="0.25">
      <c r="A121" s="175"/>
      <c r="B121" s="203" t="str">
        <f>'Feature Finance Plan'!C32</f>
        <v>Enter name of Private Investor</v>
      </c>
      <c r="C121" s="239" t="e">
        <f>'Feature Finance Plan'!I32</f>
        <v>#DIV/0!</v>
      </c>
      <c r="D121" s="231"/>
      <c r="E121" s="232"/>
      <c r="F121" s="175"/>
      <c r="G121" s="175"/>
      <c r="H121" s="203"/>
      <c r="I121" s="175"/>
      <c r="J121" s="175"/>
      <c r="K121" s="175"/>
      <c r="L121" s="175"/>
      <c r="M121" s="175"/>
      <c r="N121" s="175"/>
      <c r="O121" s="175"/>
      <c r="P121" s="175"/>
      <c r="Q121" s="175"/>
      <c r="R121" s="175"/>
    </row>
    <row r="122" spans="1:18" s="180" customFormat="1" ht="24" customHeight="1" x14ac:dyDescent="0.25">
      <c r="A122" s="175"/>
      <c r="B122" s="203" t="str">
        <f>'Feature Finance Plan'!C33</f>
        <v>Enter name of Other Contributor</v>
      </c>
      <c r="C122" s="239" t="e">
        <f>'Feature Finance Plan'!I33</f>
        <v>#DIV/0!</v>
      </c>
      <c r="D122" s="231"/>
      <c r="E122" s="232"/>
      <c r="F122" s="175"/>
      <c r="G122" s="175"/>
      <c r="H122" s="203"/>
      <c r="I122" s="175"/>
      <c r="J122" s="175"/>
      <c r="K122" s="175"/>
      <c r="L122" s="175"/>
      <c r="M122" s="175"/>
      <c r="N122" s="175"/>
      <c r="O122" s="175"/>
      <c r="P122" s="175"/>
      <c r="Q122" s="175"/>
      <c r="R122" s="175"/>
    </row>
    <row r="123" spans="1:18" s="180" customFormat="1" ht="24" customHeight="1" x14ac:dyDescent="0.25">
      <c r="A123" s="175"/>
      <c r="B123" s="203" t="str">
        <f>'Feature Finance Plan'!C34</f>
        <v>Enter name of Other Contributor</v>
      </c>
      <c r="C123" s="239" t="e">
        <f>'Feature Finance Plan'!I34</f>
        <v>#DIV/0!</v>
      </c>
      <c r="D123" s="231"/>
      <c r="E123" s="232"/>
      <c r="F123" s="175"/>
      <c r="G123" s="175"/>
      <c r="H123" s="203"/>
      <c r="I123" s="175"/>
      <c r="J123" s="175"/>
      <c r="K123" s="175"/>
      <c r="L123" s="175"/>
      <c r="M123" s="175"/>
      <c r="N123" s="175"/>
      <c r="O123" s="175"/>
      <c r="P123" s="175"/>
      <c r="Q123" s="175"/>
      <c r="R123" s="175"/>
    </row>
    <row r="124" spans="1:18" s="180" customFormat="1" ht="24" customHeight="1" x14ac:dyDescent="0.25">
      <c r="A124" s="175"/>
      <c r="B124" s="203" t="str">
        <f>'Feature Finance Plan'!C35</f>
        <v>Enter name of Other Contributor</v>
      </c>
      <c r="C124" s="239" t="e">
        <f>'Feature Finance Plan'!I35</f>
        <v>#DIV/0!</v>
      </c>
      <c r="D124" s="231"/>
      <c r="E124" s="232"/>
      <c r="F124" s="175"/>
      <c r="G124" s="175"/>
      <c r="H124" s="203"/>
      <c r="I124" s="175"/>
      <c r="J124" s="175"/>
      <c r="K124" s="175"/>
      <c r="L124" s="175"/>
      <c r="M124" s="175"/>
      <c r="N124" s="175"/>
      <c r="O124" s="175"/>
      <c r="P124" s="175"/>
      <c r="Q124" s="175"/>
      <c r="R124" s="175"/>
    </row>
    <row r="125" spans="1:18" s="180" customFormat="1" ht="24" customHeight="1" x14ac:dyDescent="0.25">
      <c r="A125" s="175"/>
      <c r="B125" s="203" t="str">
        <f>'Feature Finance Plan'!C36</f>
        <v>Enter name of Other Contributor</v>
      </c>
      <c r="C125" s="239" t="e">
        <f>'Feature Finance Plan'!I36</f>
        <v>#DIV/0!</v>
      </c>
      <c r="D125" s="231"/>
      <c r="E125" s="232"/>
      <c r="F125" s="175"/>
      <c r="G125" s="175"/>
      <c r="H125" s="203"/>
      <c r="I125" s="175"/>
      <c r="J125" s="175"/>
      <c r="K125" s="175"/>
      <c r="L125" s="175"/>
      <c r="M125" s="175"/>
      <c r="N125" s="175"/>
      <c r="O125" s="175"/>
      <c r="P125" s="175"/>
      <c r="Q125" s="175"/>
      <c r="R125" s="175"/>
    </row>
    <row r="126" spans="1:18" s="180" customFormat="1" ht="24" customHeight="1" x14ac:dyDescent="0.25">
      <c r="A126" s="175"/>
      <c r="B126" s="203" t="str">
        <f>'Feature Finance Plan'!C37</f>
        <v>Enter name of Other Contributor</v>
      </c>
      <c r="C126" s="239" t="e">
        <f>'Feature Finance Plan'!I37</f>
        <v>#DIV/0!</v>
      </c>
      <c r="D126" s="231"/>
      <c r="E126" s="232"/>
      <c r="F126" s="175"/>
      <c r="G126" s="175"/>
      <c r="H126" s="203"/>
      <c r="I126" s="175"/>
      <c r="J126" s="175"/>
      <c r="K126" s="175"/>
      <c r="L126" s="175"/>
      <c r="M126" s="175"/>
      <c r="N126" s="175"/>
      <c r="O126" s="175"/>
      <c r="P126" s="175"/>
      <c r="Q126" s="175"/>
      <c r="R126" s="175"/>
    </row>
    <row r="127" spans="1:18" s="180" customFormat="1" ht="24" customHeight="1" x14ac:dyDescent="0.25">
      <c r="A127" s="175"/>
      <c r="B127" s="203" t="str">
        <f>'Feature Finance Plan'!C38</f>
        <v>Enter name of Other Contributor</v>
      </c>
      <c r="C127" s="239" t="e">
        <f>'Feature Finance Plan'!I38</f>
        <v>#DIV/0!</v>
      </c>
      <c r="D127" s="231"/>
      <c r="E127" s="232"/>
      <c r="F127" s="175"/>
      <c r="G127" s="175"/>
      <c r="H127" s="203"/>
      <c r="I127" s="175"/>
      <c r="J127" s="175"/>
      <c r="K127" s="175"/>
      <c r="L127" s="175"/>
      <c r="M127" s="175"/>
      <c r="N127" s="175"/>
      <c r="O127" s="175"/>
      <c r="P127" s="175"/>
      <c r="Q127" s="175"/>
      <c r="R127" s="175"/>
    </row>
    <row r="128" spans="1:18" s="180" customFormat="1" ht="24" customHeight="1" x14ac:dyDescent="0.25">
      <c r="A128" s="175"/>
      <c r="B128" s="203" t="str">
        <f>'Feature Finance Plan'!C39</f>
        <v>Enter name of Other Contributor</v>
      </c>
      <c r="C128" s="239" t="e">
        <f>'Feature Finance Plan'!I39</f>
        <v>#DIV/0!</v>
      </c>
      <c r="D128" s="231"/>
      <c r="E128" s="232"/>
      <c r="F128" s="175"/>
      <c r="G128" s="175"/>
      <c r="H128" s="203"/>
      <c r="I128" s="175"/>
      <c r="J128" s="175"/>
      <c r="K128" s="175"/>
      <c r="L128" s="175"/>
      <c r="M128" s="175"/>
      <c r="N128" s="175"/>
      <c r="O128" s="175"/>
      <c r="P128" s="175"/>
      <c r="Q128" s="175"/>
      <c r="R128" s="175"/>
    </row>
    <row r="129" spans="1:18" s="180" customFormat="1" ht="24" customHeight="1" x14ac:dyDescent="0.25">
      <c r="A129" s="175"/>
      <c r="B129" s="203" t="str">
        <f>'Feature Finance Plan'!C40</f>
        <v>Enter name of Other Contributor</v>
      </c>
      <c r="C129" s="239" t="e">
        <f>'Feature Finance Plan'!I40</f>
        <v>#DIV/0!</v>
      </c>
      <c r="D129" s="231"/>
      <c r="E129" s="232"/>
      <c r="F129" s="175"/>
      <c r="G129" s="175"/>
      <c r="H129" s="203"/>
      <c r="I129" s="175"/>
      <c r="J129" s="175"/>
      <c r="K129" s="175"/>
      <c r="L129" s="175"/>
      <c r="M129" s="175"/>
      <c r="N129" s="175"/>
      <c r="O129" s="175"/>
      <c r="P129" s="175"/>
      <c r="Q129" s="175"/>
      <c r="R129" s="175"/>
    </row>
    <row r="130" spans="1:18" s="180" customFormat="1" ht="24" customHeight="1" x14ac:dyDescent="0.25">
      <c r="A130" s="175"/>
      <c r="B130" s="203" t="str">
        <f>'Feature Finance Plan'!C41</f>
        <v>Enter name of Other Contributor</v>
      </c>
      <c r="C130" s="239" t="e">
        <f>'Feature Finance Plan'!I41</f>
        <v>#DIV/0!</v>
      </c>
      <c r="D130" s="231"/>
      <c r="E130" s="232"/>
      <c r="F130" s="175"/>
      <c r="G130" s="175"/>
      <c r="H130" s="203"/>
      <c r="I130" s="175"/>
      <c r="J130" s="175"/>
      <c r="K130" s="175"/>
      <c r="L130" s="175"/>
      <c r="M130" s="175"/>
      <c r="N130" s="175"/>
      <c r="O130" s="175"/>
      <c r="P130" s="175"/>
      <c r="Q130" s="175"/>
      <c r="R130" s="175"/>
    </row>
    <row r="131" spans="1:18" s="180" customFormat="1" ht="24" customHeight="1" x14ac:dyDescent="0.25">
      <c r="A131" s="175"/>
      <c r="B131" s="203" t="str">
        <f>'Feature Finance Plan'!C42</f>
        <v>Enter name of Other Contributor</v>
      </c>
      <c r="C131" s="239" t="e">
        <f>'Feature Finance Plan'!I42</f>
        <v>#DIV/0!</v>
      </c>
      <c r="D131" s="231"/>
      <c r="E131" s="232"/>
      <c r="F131" s="175"/>
      <c r="G131" s="175"/>
      <c r="H131" s="203"/>
      <c r="I131" s="175"/>
      <c r="J131" s="175"/>
      <c r="K131" s="175"/>
      <c r="L131" s="175"/>
      <c r="M131" s="175"/>
      <c r="N131" s="175"/>
      <c r="O131" s="175"/>
      <c r="P131" s="175"/>
      <c r="Q131" s="175"/>
      <c r="R131" s="175"/>
    </row>
    <row r="132" spans="1:18" s="180" customFormat="1" ht="24" customHeight="1" x14ac:dyDescent="0.25">
      <c r="A132" s="175"/>
      <c r="B132" s="203" t="str">
        <f>'Feature Finance Plan'!C43</f>
        <v>Enter name of Other Contributor</v>
      </c>
      <c r="C132" s="239" t="e">
        <f>'Feature Finance Plan'!I43</f>
        <v>#DIV/0!</v>
      </c>
      <c r="D132" s="231"/>
      <c r="E132" s="232"/>
      <c r="F132" s="175"/>
      <c r="G132" s="175"/>
      <c r="H132" s="203"/>
      <c r="I132" s="175"/>
      <c r="J132" s="175"/>
      <c r="K132" s="175"/>
      <c r="L132" s="175"/>
      <c r="M132" s="175"/>
      <c r="N132" s="175"/>
      <c r="O132" s="175"/>
      <c r="P132" s="175"/>
      <c r="Q132" s="175"/>
      <c r="R132" s="175"/>
    </row>
    <row r="133" spans="1:18" s="180" customFormat="1" ht="24" customHeight="1" x14ac:dyDescent="0.25">
      <c r="A133" s="175"/>
      <c r="B133" s="203" t="str">
        <f>'Feature Finance Plan'!C44</f>
        <v>Enter name of Other Contributor</v>
      </c>
      <c r="C133" s="239" t="e">
        <f>'Feature Finance Plan'!I44</f>
        <v>#DIV/0!</v>
      </c>
      <c r="D133" s="231"/>
      <c r="E133" s="232"/>
      <c r="F133" s="175"/>
      <c r="G133" s="175"/>
      <c r="H133" s="203"/>
      <c r="I133" s="175"/>
      <c r="J133" s="175"/>
      <c r="K133" s="175"/>
      <c r="L133" s="175"/>
      <c r="M133" s="175"/>
      <c r="N133" s="175"/>
      <c r="O133" s="175"/>
      <c r="P133" s="175"/>
      <c r="Q133" s="175"/>
      <c r="R133" s="175"/>
    </row>
    <row r="134" spans="1:18" s="180" customFormat="1" ht="24" customHeight="1" x14ac:dyDescent="0.25">
      <c r="A134" s="175"/>
      <c r="B134" s="203" t="str">
        <f>'Feature Finance Plan'!C45</f>
        <v>Enter name of Other Contributor</v>
      </c>
      <c r="C134" s="239" t="e">
        <f>'Feature Finance Plan'!I45</f>
        <v>#DIV/0!</v>
      </c>
      <c r="D134" s="231"/>
      <c r="E134" s="232"/>
      <c r="F134" s="175"/>
      <c r="G134" s="175"/>
      <c r="H134" s="203"/>
      <c r="I134" s="175"/>
      <c r="J134" s="175"/>
      <c r="K134" s="175"/>
      <c r="L134" s="175"/>
      <c r="M134" s="175"/>
      <c r="N134" s="175"/>
      <c r="O134" s="175"/>
      <c r="P134" s="175"/>
      <c r="Q134" s="175"/>
      <c r="R134" s="175"/>
    </row>
    <row r="135" spans="1:18" s="180" customFormat="1" ht="24" customHeight="1" x14ac:dyDescent="0.25">
      <c r="A135" s="175"/>
      <c r="B135" s="203" t="str">
        <f>'Feature Finance Plan'!C46</f>
        <v>Enter name of Other Contributor</v>
      </c>
      <c r="C135" s="239" t="e">
        <f>'Feature Finance Plan'!I46</f>
        <v>#DIV/0!</v>
      </c>
      <c r="D135" s="231"/>
      <c r="E135" s="232"/>
      <c r="F135" s="175"/>
      <c r="G135" s="175"/>
      <c r="H135" s="203"/>
      <c r="I135" s="175"/>
      <c r="J135" s="175"/>
      <c r="K135" s="175"/>
      <c r="L135" s="175"/>
      <c r="M135" s="175"/>
      <c r="N135" s="175"/>
      <c r="O135" s="175"/>
      <c r="P135" s="175"/>
      <c r="Q135" s="175"/>
      <c r="R135" s="175"/>
    </row>
    <row r="136" spans="1:18" s="180" customFormat="1" ht="24" customHeight="1" x14ac:dyDescent="0.25">
      <c r="A136" s="175"/>
      <c r="B136" s="203" t="str">
        <f>'Feature Finance Plan'!C47</f>
        <v>Enter name of Other Contributor</v>
      </c>
      <c r="C136" s="239" t="e">
        <f>'Feature Finance Plan'!I47</f>
        <v>#DIV/0!</v>
      </c>
      <c r="D136" s="231"/>
      <c r="E136" s="232"/>
      <c r="F136" s="175"/>
      <c r="G136" s="175"/>
      <c r="H136" s="203"/>
      <c r="I136" s="175"/>
      <c r="J136" s="175"/>
      <c r="K136" s="175"/>
      <c r="L136" s="175"/>
      <c r="M136" s="175"/>
      <c r="N136" s="175"/>
      <c r="O136" s="175"/>
      <c r="P136" s="175"/>
      <c r="Q136" s="175"/>
      <c r="R136" s="175"/>
    </row>
    <row r="137" spans="1:18" s="180" customFormat="1" ht="24" customHeight="1" x14ac:dyDescent="0.25">
      <c r="A137" s="175"/>
      <c r="B137" s="203"/>
      <c r="C137" s="240" t="e" cm="1">
        <f t="array" ref="C137">SUM(ROUND((C115:C136),4))</f>
        <v>#DIV/0!</v>
      </c>
      <c r="D137" s="231"/>
      <c r="E137" s="232"/>
      <c r="F137" s="175"/>
      <c r="G137" s="175"/>
      <c r="H137" s="203"/>
      <c r="I137" s="175"/>
      <c r="J137" s="175"/>
      <c r="K137" s="175"/>
      <c r="L137" s="175"/>
      <c r="M137" s="175"/>
      <c r="N137" s="175"/>
      <c r="O137" s="175"/>
      <c r="P137" s="175"/>
      <c r="Q137" s="175"/>
      <c r="R137" s="175"/>
    </row>
    <row r="139" spans="1:18" x14ac:dyDescent="0.3">
      <c r="B139" s="227"/>
      <c r="C139" s="227"/>
    </row>
    <row r="143" spans="1:18" s="180" customFormat="1" ht="24" customHeight="1" x14ac:dyDescent="0.25">
      <c r="A143" s="175"/>
      <c r="B143" s="229" t="s">
        <v>227</v>
      </c>
      <c r="C143" s="241"/>
      <c r="D143" s="231"/>
      <c r="E143" s="232"/>
      <c r="F143" s="175"/>
      <c r="G143" s="175"/>
      <c r="H143" s="203"/>
      <c r="I143" s="175"/>
      <c r="J143" s="175"/>
      <c r="K143" s="175"/>
      <c r="L143" s="175"/>
      <c r="M143" s="175"/>
      <c r="N143" s="175"/>
      <c r="O143" s="175"/>
      <c r="P143" s="175"/>
      <c r="Q143" s="175"/>
      <c r="R143" s="175"/>
    </row>
    <row r="144" spans="1:18" s="180" customFormat="1" ht="24" customHeight="1" x14ac:dyDescent="0.25">
      <c r="A144" s="175"/>
      <c r="B144" s="203" t="s">
        <v>93</v>
      </c>
      <c r="C144" s="239" t="e">
        <f>IF('Feature Finance Plan'!J51=0, 'Feature Finance Plan'!J26, IF('Feature Finance Plan'!J51=-0.01%, 'Feature Finance Plan'!J26-0.01%,'Feature Finance Plan'!J26))</f>
        <v>#DIV/0!</v>
      </c>
      <c r="D144" s="231"/>
      <c r="E144" s="232"/>
      <c r="F144" s="175"/>
      <c r="G144" s="175"/>
      <c r="H144" s="203"/>
      <c r="I144" s="175"/>
      <c r="J144" s="175"/>
      <c r="K144" s="175"/>
      <c r="L144" s="175"/>
      <c r="M144" s="175"/>
      <c r="N144" s="175"/>
      <c r="O144" s="175"/>
      <c r="P144" s="175"/>
      <c r="Q144" s="175"/>
      <c r="R144" s="175"/>
    </row>
    <row r="145" spans="1:18" s="180" customFormat="1" ht="24" customHeight="1" x14ac:dyDescent="0.25">
      <c r="A145" s="175"/>
      <c r="B145" s="203" t="str">
        <f>"Producer (" &amp; 'Feature Finance Plan'!C27 &amp; ")"</f>
        <v>Producer (State Agency (select))</v>
      </c>
      <c r="C145" s="239" t="e">
        <f>'Feature Finance Plan'!J27</f>
        <v>#DIV/0!</v>
      </c>
      <c r="D145" s="231"/>
      <c r="E145" s="232"/>
      <c r="F145" s="175"/>
      <c r="G145" s="175"/>
      <c r="H145" s="203"/>
      <c r="I145" s="175"/>
      <c r="J145" s="175"/>
      <c r="K145" s="175"/>
      <c r="L145" s="175"/>
      <c r="M145" s="175"/>
      <c r="N145" s="175"/>
      <c r="O145" s="175"/>
      <c r="P145" s="175"/>
      <c r="Q145" s="175"/>
      <c r="R145" s="175"/>
    </row>
    <row r="146" spans="1:18" s="180" customFormat="1" ht="24" customHeight="1" x14ac:dyDescent="0.25">
      <c r="A146" s="175"/>
      <c r="B146" s="203" t="str">
        <f>"Producer (" &amp; 'Feature Finance Plan'!C28 &amp; ")"</f>
        <v>Producer (State Agency (select))</v>
      </c>
      <c r="C146" s="239" t="e">
        <f>'Feature Finance Plan'!J28</f>
        <v>#DIV/0!</v>
      </c>
      <c r="D146" s="231"/>
      <c r="E146" s="232"/>
      <c r="F146" s="175"/>
      <c r="G146" s="175"/>
      <c r="H146" s="203"/>
      <c r="I146" s="175"/>
      <c r="J146" s="175"/>
      <c r="K146" s="175"/>
      <c r="L146" s="175"/>
      <c r="M146" s="175"/>
      <c r="N146" s="175"/>
      <c r="O146" s="175"/>
      <c r="P146" s="175"/>
      <c r="Q146" s="175"/>
      <c r="R146" s="175"/>
    </row>
    <row r="147" spans="1:18" s="180" customFormat="1" ht="24" customHeight="1" x14ac:dyDescent="0.25">
      <c r="A147" s="175"/>
      <c r="B147" s="203" t="s">
        <v>218</v>
      </c>
      <c r="C147" s="239" t="e">
        <f>IF('Feature Finance Plan'!J51=0, 'Feature Finance Plan'!J29, IF('Feature Finance Plan'!J51=0.01%, 'Feature Finance Plan'!J29+0.01%,'Feature Finance Plan'!J29))</f>
        <v>#DIV/0!</v>
      </c>
      <c r="D147" s="231"/>
      <c r="E147" s="232"/>
      <c r="F147" s="175"/>
      <c r="G147" s="175"/>
      <c r="H147" s="203"/>
      <c r="I147" s="175"/>
      <c r="J147" s="175"/>
      <c r="K147" s="175"/>
      <c r="L147" s="175"/>
      <c r="M147" s="175"/>
      <c r="N147" s="175"/>
      <c r="O147" s="175"/>
      <c r="P147" s="175"/>
      <c r="Q147" s="175"/>
      <c r="R147" s="175"/>
    </row>
    <row r="148" spans="1:18" s="180" customFormat="1" ht="24" customHeight="1" x14ac:dyDescent="0.25">
      <c r="A148" s="175"/>
      <c r="B148" s="203" t="str">
        <f>'Feature Finance Plan'!C30</f>
        <v>Enter name of Grant Provider</v>
      </c>
      <c r="C148" s="239" t="e">
        <f>'Feature Finance Plan'!J30</f>
        <v>#DIV/0!</v>
      </c>
      <c r="D148" s="231"/>
      <c r="E148" s="232"/>
      <c r="F148" s="175"/>
      <c r="G148" s="175"/>
      <c r="H148" s="203"/>
      <c r="I148" s="175"/>
      <c r="J148" s="175"/>
      <c r="K148" s="175"/>
      <c r="L148" s="175"/>
      <c r="M148" s="175"/>
      <c r="N148" s="175"/>
      <c r="O148" s="175"/>
      <c r="P148" s="175"/>
      <c r="Q148" s="175"/>
      <c r="R148" s="175"/>
    </row>
    <row r="149" spans="1:18" s="180" customFormat="1" ht="24" customHeight="1" x14ac:dyDescent="0.25">
      <c r="A149" s="175"/>
      <c r="B149" s="203" t="str">
        <f>'Feature Finance Plan'!C31</f>
        <v>Producer Contribution</v>
      </c>
      <c r="C149" s="239" t="e">
        <f>'Feature Finance Plan'!J31</f>
        <v>#DIV/0!</v>
      </c>
      <c r="D149" s="231"/>
      <c r="E149" s="232"/>
      <c r="F149" s="175"/>
      <c r="G149" s="175"/>
      <c r="H149" s="203"/>
      <c r="I149" s="175"/>
      <c r="J149" s="175"/>
      <c r="K149" s="175"/>
      <c r="L149" s="175"/>
      <c r="M149" s="175"/>
      <c r="N149" s="175"/>
      <c r="O149" s="175"/>
      <c r="P149" s="175"/>
      <c r="Q149" s="175"/>
      <c r="R149" s="175"/>
    </row>
    <row r="150" spans="1:18" s="180" customFormat="1" ht="24" customHeight="1" x14ac:dyDescent="0.25">
      <c r="A150" s="175"/>
      <c r="B150" s="203" t="str">
        <f>'Feature Finance Plan'!C32</f>
        <v>Enter name of Private Investor</v>
      </c>
      <c r="C150" s="239" t="e">
        <f>'Feature Finance Plan'!J32</f>
        <v>#DIV/0!</v>
      </c>
      <c r="D150" s="231"/>
      <c r="E150" s="232"/>
      <c r="F150" s="175"/>
      <c r="G150" s="175"/>
      <c r="H150" s="203"/>
      <c r="I150" s="175"/>
      <c r="J150" s="175"/>
      <c r="K150" s="175"/>
      <c r="L150" s="175"/>
      <c r="M150" s="175"/>
      <c r="N150" s="175"/>
      <c r="O150" s="175"/>
      <c r="P150" s="175"/>
      <c r="Q150" s="175"/>
      <c r="R150" s="175"/>
    </row>
    <row r="151" spans="1:18" s="180" customFormat="1" ht="24" customHeight="1" x14ac:dyDescent="0.25">
      <c r="A151" s="175"/>
      <c r="B151" s="203" t="str">
        <f>'Feature Finance Plan'!C33</f>
        <v>Enter name of Other Contributor</v>
      </c>
      <c r="C151" s="239" t="e">
        <f>'Feature Finance Plan'!J33</f>
        <v>#DIV/0!</v>
      </c>
      <c r="D151" s="231"/>
      <c r="E151" s="232"/>
      <c r="F151" s="175"/>
      <c r="G151" s="175"/>
      <c r="H151" s="203"/>
      <c r="I151" s="175"/>
      <c r="J151" s="175"/>
      <c r="K151" s="175"/>
      <c r="L151" s="175"/>
      <c r="M151" s="175"/>
      <c r="N151" s="175"/>
      <c r="O151" s="175"/>
      <c r="P151" s="175"/>
      <c r="Q151" s="175"/>
      <c r="R151" s="175"/>
    </row>
    <row r="152" spans="1:18" s="180" customFormat="1" ht="24" customHeight="1" x14ac:dyDescent="0.25">
      <c r="A152" s="175"/>
      <c r="B152" s="203" t="str">
        <f>'Feature Finance Plan'!C34</f>
        <v>Enter name of Other Contributor</v>
      </c>
      <c r="C152" s="239" t="e">
        <f>'Feature Finance Plan'!J34</f>
        <v>#DIV/0!</v>
      </c>
      <c r="D152" s="231"/>
      <c r="E152" s="232"/>
      <c r="F152" s="175"/>
      <c r="G152" s="175"/>
      <c r="H152" s="203"/>
      <c r="I152" s="175"/>
      <c r="J152" s="175"/>
      <c r="K152" s="175"/>
      <c r="L152" s="175"/>
      <c r="M152" s="175"/>
      <c r="N152" s="175"/>
      <c r="O152" s="175"/>
      <c r="P152" s="175"/>
      <c r="Q152" s="175"/>
      <c r="R152" s="175"/>
    </row>
    <row r="153" spans="1:18" s="180" customFormat="1" ht="24" customHeight="1" x14ac:dyDescent="0.25">
      <c r="A153" s="175"/>
      <c r="B153" s="203" t="str">
        <f>'Feature Finance Plan'!C35</f>
        <v>Enter name of Other Contributor</v>
      </c>
      <c r="C153" s="239" t="e">
        <f>'Feature Finance Plan'!J35</f>
        <v>#DIV/0!</v>
      </c>
      <c r="D153" s="231"/>
      <c r="E153" s="232"/>
      <c r="F153" s="175"/>
      <c r="G153" s="175"/>
      <c r="H153" s="203"/>
      <c r="I153" s="175"/>
      <c r="J153" s="175"/>
      <c r="K153" s="175"/>
      <c r="L153" s="175"/>
      <c r="M153" s="175"/>
      <c r="N153" s="175"/>
      <c r="O153" s="175"/>
      <c r="P153" s="175"/>
      <c r="Q153" s="175"/>
      <c r="R153" s="175"/>
    </row>
    <row r="154" spans="1:18" s="180" customFormat="1" ht="24" customHeight="1" x14ac:dyDescent="0.25">
      <c r="A154" s="175"/>
      <c r="B154" s="203" t="str">
        <f>'Feature Finance Plan'!C36</f>
        <v>Enter name of Other Contributor</v>
      </c>
      <c r="C154" s="239" t="e">
        <f>'Feature Finance Plan'!J36</f>
        <v>#DIV/0!</v>
      </c>
      <c r="D154" s="231"/>
      <c r="E154" s="232"/>
      <c r="F154" s="175"/>
      <c r="G154" s="175"/>
      <c r="H154" s="203"/>
      <c r="I154" s="175"/>
      <c r="J154" s="175"/>
      <c r="K154" s="175"/>
      <c r="L154" s="175"/>
      <c r="M154" s="175"/>
      <c r="N154" s="175"/>
      <c r="O154" s="175"/>
      <c r="P154" s="175"/>
      <c r="Q154" s="175"/>
      <c r="R154" s="175"/>
    </row>
    <row r="155" spans="1:18" s="180" customFormat="1" ht="24" customHeight="1" x14ac:dyDescent="0.25">
      <c r="A155" s="175"/>
      <c r="B155" s="203" t="str">
        <f>'Feature Finance Plan'!C37</f>
        <v>Enter name of Other Contributor</v>
      </c>
      <c r="C155" s="239" t="e">
        <f>'Feature Finance Plan'!J37</f>
        <v>#DIV/0!</v>
      </c>
      <c r="D155" s="231"/>
      <c r="E155" s="232"/>
      <c r="F155" s="175"/>
      <c r="G155" s="175"/>
      <c r="H155" s="203"/>
      <c r="I155" s="175"/>
      <c r="J155" s="175"/>
      <c r="K155" s="175"/>
      <c r="L155" s="175"/>
      <c r="M155" s="175"/>
      <c r="N155" s="175"/>
      <c r="O155" s="175"/>
      <c r="P155" s="175"/>
      <c r="Q155" s="175"/>
      <c r="R155" s="175"/>
    </row>
    <row r="156" spans="1:18" s="180" customFormat="1" ht="24" customHeight="1" x14ac:dyDescent="0.25">
      <c r="A156" s="175"/>
      <c r="B156" s="203" t="str">
        <f>'Feature Finance Plan'!C38</f>
        <v>Enter name of Other Contributor</v>
      </c>
      <c r="C156" s="239" t="e">
        <f>'Feature Finance Plan'!J38</f>
        <v>#DIV/0!</v>
      </c>
      <c r="D156" s="231"/>
      <c r="E156" s="232"/>
      <c r="F156" s="175"/>
      <c r="G156" s="175"/>
      <c r="H156" s="203"/>
      <c r="I156" s="175"/>
      <c r="J156" s="175"/>
      <c r="K156" s="175"/>
      <c r="L156" s="175"/>
      <c r="M156" s="175"/>
      <c r="N156" s="175"/>
      <c r="O156" s="175"/>
      <c r="P156" s="175"/>
      <c r="Q156" s="175"/>
      <c r="R156" s="175"/>
    </row>
    <row r="157" spans="1:18" s="180" customFormat="1" ht="24" customHeight="1" x14ac:dyDescent="0.25">
      <c r="A157" s="175"/>
      <c r="B157" s="203" t="str">
        <f>'Feature Finance Plan'!C39</f>
        <v>Enter name of Other Contributor</v>
      </c>
      <c r="C157" s="239" t="e">
        <f>'Feature Finance Plan'!J39</f>
        <v>#DIV/0!</v>
      </c>
      <c r="D157" s="231"/>
      <c r="E157" s="232"/>
      <c r="F157" s="175"/>
      <c r="G157" s="175"/>
      <c r="H157" s="203"/>
      <c r="I157" s="175"/>
      <c r="J157" s="175"/>
      <c r="K157" s="175"/>
      <c r="L157" s="175"/>
      <c r="M157" s="175"/>
      <c r="N157" s="175"/>
      <c r="O157" s="175"/>
      <c r="P157" s="175"/>
      <c r="Q157" s="175"/>
      <c r="R157" s="175"/>
    </row>
    <row r="158" spans="1:18" s="180" customFormat="1" ht="24" customHeight="1" x14ac:dyDescent="0.25">
      <c r="A158" s="175"/>
      <c r="B158" s="203" t="str">
        <f>'Feature Finance Plan'!C40</f>
        <v>Enter name of Other Contributor</v>
      </c>
      <c r="C158" s="239" t="e">
        <f>'Feature Finance Plan'!J40</f>
        <v>#DIV/0!</v>
      </c>
      <c r="D158" s="231"/>
      <c r="E158" s="232"/>
      <c r="F158" s="175"/>
      <c r="G158" s="175"/>
      <c r="H158" s="203"/>
      <c r="I158" s="175"/>
      <c r="J158" s="175"/>
      <c r="K158" s="175"/>
      <c r="L158" s="175"/>
      <c r="M158" s="175"/>
      <c r="N158" s="175"/>
      <c r="O158" s="175"/>
      <c r="P158" s="175"/>
      <c r="Q158" s="175"/>
      <c r="R158" s="175"/>
    </row>
    <row r="159" spans="1:18" s="180" customFormat="1" ht="24" customHeight="1" x14ac:dyDescent="0.25">
      <c r="A159" s="175"/>
      <c r="B159" s="203" t="str">
        <f>'Feature Finance Plan'!C41</f>
        <v>Enter name of Other Contributor</v>
      </c>
      <c r="C159" s="239" t="e">
        <f>'Feature Finance Plan'!J41</f>
        <v>#DIV/0!</v>
      </c>
      <c r="D159" s="231"/>
      <c r="E159" s="232"/>
      <c r="F159" s="175"/>
      <c r="G159" s="175"/>
      <c r="H159" s="203"/>
      <c r="I159" s="175"/>
      <c r="J159" s="175"/>
      <c r="K159" s="175"/>
      <c r="L159" s="175"/>
      <c r="M159" s="175"/>
      <c r="N159" s="175"/>
      <c r="O159" s="175"/>
      <c r="P159" s="175"/>
      <c r="Q159" s="175"/>
      <c r="R159" s="175"/>
    </row>
    <row r="160" spans="1:18" s="180" customFormat="1" ht="24" customHeight="1" x14ac:dyDescent="0.25">
      <c r="A160" s="175"/>
      <c r="B160" s="203" t="str">
        <f>'Feature Finance Plan'!C42</f>
        <v>Enter name of Other Contributor</v>
      </c>
      <c r="C160" s="239" t="e">
        <f>'Feature Finance Plan'!J42</f>
        <v>#DIV/0!</v>
      </c>
      <c r="D160" s="231"/>
      <c r="E160" s="232"/>
      <c r="F160" s="175"/>
      <c r="G160" s="175"/>
      <c r="H160" s="203"/>
      <c r="I160" s="175"/>
      <c r="J160" s="175"/>
      <c r="K160" s="175"/>
      <c r="L160" s="175"/>
      <c r="M160" s="175"/>
      <c r="N160" s="175"/>
      <c r="O160" s="175"/>
      <c r="P160" s="175"/>
      <c r="Q160" s="175"/>
      <c r="R160" s="175"/>
    </row>
    <row r="161" spans="1:18" s="180" customFormat="1" ht="24" customHeight="1" x14ac:dyDescent="0.25">
      <c r="A161" s="175"/>
      <c r="B161" s="203" t="str">
        <f>'Feature Finance Plan'!C43</f>
        <v>Enter name of Other Contributor</v>
      </c>
      <c r="C161" s="239" t="e">
        <f>'Feature Finance Plan'!J43</f>
        <v>#DIV/0!</v>
      </c>
      <c r="D161" s="231"/>
      <c r="E161" s="232"/>
      <c r="F161" s="175"/>
      <c r="G161" s="175"/>
      <c r="H161" s="203"/>
      <c r="I161" s="175"/>
      <c r="J161" s="175"/>
      <c r="K161" s="175"/>
      <c r="L161" s="175"/>
      <c r="M161" s="175"/>
      <c r="N161" s="175"/>
      <c r="O161" s="175"/>
      <c r="P161" s="175"/>
      <c r="Q161" s="175"/>
      <c r="R161" s="175"/>
    </row>
    <row r="162" spans="1:18" s="180" customFormat="1" ht="24" customHeight="1" x14ac:dyDescent="0.25">
      <c r="A162" s="175"/>
      <c r="B162" s="203" t="str">
        <f>'Feature Finance Plan'!C44</f>
        <v>Enter name of Other Contributor</v>
      </c>
      <c r="C162" s="239" t="e">
        <f>'Feature Finance Plan'!J44</f>
        <v>#DIV/0!</v>
      </c>
      <c r="D162" s="231"/>
      <c r="E162" s="232"/>
      <c r="F162" s="175"/>
      <c r="G162" s="175"/>
      <c r="H162" s="203"/>
      <c r="I162" s="175"/>
      <c r="J162" s="175"/>
      <c r="K162" s="175"/>
      <c r="L162" s="175"/>
      <c r="M162" s="175"/>
      <c r="N162" s="175"/>
      <c r="O162" s="175"/>
      <c r="P162" s="175"/>
      <c r="Q162" s="175"/>
      <c r="R162" s="175"/>
    </row>
    <row r="163" spans="1:18" s="180" customFormat="1" ht="24" customHeight="1" x14ac:dyDescent="0.25">
      <c r="A163" s="175"/>
      <c r="B163" s="203" t="str">
        <f>'Feature Finance Plan'!C45</f>
        <v>Enter name of Other Contributor</v>
      </c>
      <c r="C163" s="239" t="e">
        <f>'Feature Finance Plan'!J45</f>
        <v>#DIV/0!</v>
      </c>
      <c r="D163" s="231"/>
      <c r="E163" s="232"/>
      <c r="F163" s="175"/>
      <c r="G163" s="175"/>
      <c r="H163" s="203"/>
      <c r="I163" s="175"/>
      <c r="J163" s="175"/>
      <c r="K163" s="175"/>
      <c r="L163" s="175"/>
      <c r="M163" s="175"/>
      <c r="N163" s="175"/>
      <c r="O163" s="175"/>
      <c r="P163" s="175"/>
      <c r="Q163" s="175"/>
      <c r="R163" s="175"/>
    </row>
    <row r="164" spans="1:18" s="180" customFormat="1" ht="24" customHeight="1" x14ac:dyDescent="0.25">
      <c r="A164" s="175"/>
      <c r="B164" s="203" t="str">
        <f>'Feature Finance Plan'!C46</f>
        <v>Enter name of Other Contributor</v>
      </c>
      <c r="C164" s="239" t="e">
        <f>'Feature Finance Plan'!J46</f>
        <v>#DIV/0!</v>
      </c>
      <c r="D164" s="231"/>
      <c r="E164" s="232"/>
      <c r="F164" s="175"/>
      <c r="G164" s="175"/>
      <c r="H164" s="203"/>
      <c r="I164" s="175"/>
      <c r="J164" s="175"/>
      <c r="K164" s="175"/>
      <c r="L164" s="175"/>
      <c r="M164" s="175"/>
      <c r="N164" s="175"/>
      <c r="O164" s="175"/>
      <c r="P164" s="175"/>
      <c r="Q164" s="175"/>
      <c r="R164" s="175"/>
    </row>
    <row r="165" spans="1:18" s="180" customFormat="1" ht="24" customHeight="1" x14ac:dyDescent="0.25">
      <c r="A165" s="175"/>
      <c r="B165" s="203" t="str">
        <f>'Feature Finance Plan'!C47</f>
        <v>Enter name of Other Contributor</v>
      </c>
      <c r="C165" s="239" t="e">
        <f>'Feature Finance Plan'!J47</f>
        <v>#DIV/0!</v>
      </c>
      <c r="D165" s="231"/>
      <c r="E165" s="232"/>
      <c r="F165" s="175"/>
      <c r="G165" s="175"/>
      <c r="H165" s="203"/>
      <c r="I165" s="175"/>
      <c r="J165" s="175"/>
      <c r="K165" s="175"/>
      <c r="L165" s="175"/>
      <c r="M165" s="175"/>
      <c r="N165" s="175"/>
      <c r="O165" s="175"/>
      <c r="P165" s="175"/>
      <c r="Q165" s="175"/>
      <c r="R165" s="175"/>
    </row>
    <row r="166" spans="1:18" s="180" customFormat="1" ht="24" customHeight="1" x14ac:dyDescent="0.25">
      <c r="A166" s="175"/>
      <c r="B166" s="203" t="s">
        <v>228</v>
      </c>
      <c r="C166" s="239">
        <v>0.5</v>
      </c>
      <c r="D166" s="231"/>
      <c r="E166" s="232"/>
      <c r="F166" s="175"/>
      <c r="G166" s="175"/>
      <c r="H166" s="203"/>
      <c r="I166" s="175"/>
      <c r="J166" s="175"/>
      <c r="K166" s="175"/>
      <c r="L166" s="175"/>
      <c r="M166" s="175"/>
      <c r="N166" s="175"/>
      <c r="O166" s="175"/>
      <c r="P166" s="175"/>
      <c r="Q166" s="175"/>
      <c r="R166" s="175"/>
    </row>
    <row r="167" spans="1:18" s="180" customFormat="1" ht="24" customHeight="1" x14ac:dyDescent="0.25">
      <c r="A167" s="175"/>
      <c r="B167" s="203"/>
      <c r="C167" s="235" t="e" cm="1">
        <f t="array" ref="C167">SUM(ROUND((C144:C166),4))</f>
        <v>#DIV/0!</v>
      </c>
      <c r="D167" s="231"/>
      <c r="E167" s="232"/>
      <c r="F167" s="175"/>
      <c r="G167" s="175"/>
      <c r="H167" s="203"/>
      <c r="I167" s="175"/>
      <c r="J167" s="175"/>
      <c r="K167" s="175"/>
      <c r="L167" s="175"/>
      <c r="M167" s="175"/>
      <c r="N167" s="175"/>
      <c r="O167" s="175"/>
      <c r="P167" s="175"/>
      <c r="Q167" s="175"/>
      <c r="R167" s="175"/>
    </row>
    <row r="169" spans="1:18" x14ac:dyDescent="0.3">
      <c r="B169" s="227"/>
      <c r="C169" s="227"/>
    </row>
  </sheetData>
  <mergeCells count="1">
    <mergeCell ref="B56:E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748F-CF19-4235-8B6E-64AA4F81B31F}">
  <dimension ref="A1:R145"/>
  <sheetViews>
    <sheetView topLeftCell="A23" zoomScale="90" zoomScaleNormal="90" workbookViewId="0">
      <selection activeCell="E45" sqref="E45"/>
    </sheetView>
  </sheetViews>
  <sheetFormatPr defaultColWidth="8.7265625" defaultRowHeight="13.5" x14ac:dyDescent="0.3"/>
  <cols>
    <col min="1" max="1" width="8.7265625" style="129"/>
    <col min="2" max="2" width="31.54296875" style="170" customWidth="1"/>
    <col min="3" max="3" width="21" style="170" customWidth="1"/>
    <col min="4" max="4" width="19" style="227" customWidth="1"/>
    <col min="5" max="5" width="13.453125" style="172" customWidth="1"/>
    <col min="6" max="6" width="17.54296875" style="129" customWidth="1"/>
    <col min="7" max="7" width="8.7265625" style="129"/>
    <col min="8" max="8" width="18.453125" style="170" customWidth="1"/>
    <col min="9" max="9" width="21.54296875" style="129" customWidth="1"/>
    <col min="10" max="10" width="24.7265625" style="129" customWidth="1"/>
    <col min="11" max="11" width="19.81640625" style="129" customWidth="1"/>
    <col min="12" max="18" width="8.7265625" style="129"/>
  </cols>
  <sheetData>
    <row r="1" spans="1:18" x14ac:dyDescent="0.3">
      <c r="B1" s="169" t="s">
        <v>188</v>
      </c>
      <c r="D1" s="171"/>
      <c r="F1" s="169" t="s">
        <v>189</v>
      </c>
    </row>
    <row r="2" spans="1:18" x14ac:dyDescent="0.3">
      <c r="B2" s="242" t="s">
        <v>190</v>
      </c>
      <c r="D2" s="171"/>
      <c r="F2" s="169" t="s">
        <v>229</v>
      </c>
    </row>
    <row r="4" spans="1:18" ht="15.5" x14ac:dyDescent="0.35">
      <c r="B4" s="228" t="s">
        <v>230</v>
      </c>
    </row>
    <row r="7" spans="1:18" s="180" customFormat="1" ht="24" customHeight="1" x14ac:dyDescent="0.25">
      <c r="A7" s="175"/>
      <c r="B7" s="176" t="s">
        <v>193</v>
      </c>
      <c r="C7" s="177"/>
      <c r="D7" s="178"/>
      <c r="E7" s="179"/>
      <c r="F7" s="175"/>
      <c r="G7" s="175"/>
      <c r="H7" s="175"/>
      <c r="I7" s="175"/>
      <c r="J7" s="175"/>
      <c r="K7" s="175"/>
      <c r="L7" s="175"/>
      <c r="M7" s="175"/>
      <c r="N7" s="175"/>
      <c r="O7" s="175"/>
      <c r="P7" s="175"/>
      <c r="Q7" s="175"/>
      <c r="R7" s="175"/>
    </row>
    <row r="8" spans="1:18" s="180" customFormat="1" ht="24" customHeight="1" x14ac:dyDescent="0.25">
      <c r="A8" s="175"/>
      <c r="B8" s="181" t="s">
        <v>194</v>
      </c>
      <c r="C8" s="181" t="s">
        <v>195</v>
      </c>
      <c r="D8" s="182" t="s">
        <v>0</v>
      </c>
      <c r="E8" s="183" t="s">
        <v>196</v>
      </c>
      <c r="F8" s="175"/>
      <c r="G8" s="175"/>
      <c r="H8" s="175"/>
      <c r="I8" s="175"/>
      <c r="J8" s="175"/>
      <c r="K8" s="175"/>
      <c r="L8" s="175"/>
      <c r="M8" s="175"/>
      <c r="N8" s="175"/>
      <c r="O8" s="175"/>
      <c r="P8" s="175"/>
      <c r="Q8" s="175"/>
      <c r="R8" s="175"/>
    </row>
    <row r="9" spans="1:18" s="180" customFormat="1" ht="24" customHeight="1" x14ac:dyDescent="0.25">
      <c r="A9" s="175"/>
      <c r="B9" s="184" t="s">
        <v>5</v>
      </c>
      <c r="C9" s="185"/>
      <c r="D9" s="186"/>
      <c r="E9" s="187"/>
      <c r="F9" s="175"/>
      <c r="G9" s="175"/>
      <c r="H9" s="175"/>
      <c r="I9" s="175"/>
      <c r="J9" s="175"/>
      <c r="K9" s="175"/>
      <c r="L9" s="175"/>
      <c r="M9" s="175"/>
      <c r="N9" s="175"/>
      <c r="O9" s="175"/>
      <c r="P9" s="175"/>
      <c r="Q9" s="175"/>
      <c r="R9" s="175"/>
    </row>
    <row r="10" spans="1:18" s="180" customFormat="1" ht="24" customHeight="1" x14ac:dyDescent="0.25">
      <c r="A10" s="175"/>
      <c r="B10" s="188" t="str">
        <f>'Feature Finance Plan'!C15</f>
        <v>Enter name Australian/ANZ Distributor</v>
      </c>
      <c r="C10" s="188" t="str">
        <f>'Feature Finance Plan'!D15</f>
        <v>Select</v>
      </c>
      <c r="D10" s="189">
        <f>'Feature Finance Plan'!E15</f>
        <v>0</v>
      </c>
      <c r="E10" s="190" t="e">
        <f>'Feature Finance Plan'!F15</f>
        <v>#DIV/0!</v>
      </c>
      <c r="F10" s="175"/>
      <c r="G10" s="175"/>
      <c r="H10" s="175"/>
      <c r="I10" s="175"/>
      <c r="J10" s="175"/>
      <c r="K10" s="175"/>
      <c r="L10" s="175"/>
      <c r="M10" s="175"/>
      <c r="N10" s="175"/>
      <c r="O10" s="175"/>
      <c r="P10" s="175"/>
      <c r="Q10" s="175"/>
      <c r="R10" s="175"/>
    </row>
    <row r="11" spans="1:18" s="180" customFormat="1" ht="24" customHeight="1" x14ac:dyDescent="0.25">
      <c r="A11" s="175"/>
      <c r="B11" s="191" t="str">
        <f>'Feature Finance Plan'!C16</f>
        <v>Enter name of ROW Distributor or Sales Agent</v>
      </c>
      <c r="C11" s="188" t="str">
        <f>'Feature Finance Plan'!D16</f>
        <v>Select</v>
      </c>
      <c r="D11" s="189">
        <f>'Feature Finance Plan'!E16</f>
        <v>0</v>
      </c>
      <c r="E11" s="190" t="e">
        <f>'Feature Finance Plan'!F16</f>
        <v>#DIV/0!</v>
      </c>
      <c r="F11" s="175"/>
      <c r="G11" s="175"/>
      <c r="H11" s="175"/>
      <c r="I11" s="175"/>
      <c r="J11" s="175"/>
      <c r="K11" s="175"/>
      <c r="L11" s="175"/>
      <c r="M11" s="175"/>
      <c r="N11" s="175"/>
      <c r="O11" s="175"/>
      <c r="P11" s="175"/>
      <c r="Q11" s="175"/>
      <c r="R11" s="175"/>
    </row>
    <row r="12" spans="1:18" s="180" customFormat="1" ht="24" customHeight="1" x14ac:dyDescent="0.25">
      <c r="A12" s="175"/>
      <c r="B12" s="188" t="str">
        <f>'Feature Finance Plan'!C17</f>
        <v>Enter name of Gap Loan Lender [unsold territories]</v>
      </c>
      <c r="C12" s="188" t="str">
        <f>'Feature Finance Plan'!D17</f>
        <v>Select</v>
      </c>
      <c r="D12" s="189">
        <f>'Feature Finance Plan'!E17</f>
        <v>0</v>
      </c>
      <c r="E12" s="190" t="e">
        <f>'Feature Finance Plan'!F17</f>
        <v>#DIV/0!</v>
      </c>
      <c r="F12" s="175"/>
      <c r="G12" s="175"/>
      <c r="H12" s="175"/>
      <c r="I12" s="175"/>
      <c r="J12" s="175"/>
      <c r="K12" s="175"/>
      <c r="L12" s="175"/>
      <c r="M12" s="175"/>
      <c r="N12" s="175"/>
      <c r="O12" s="175"/>
      <c r="P12" s="175"/>
      <c r="Q12" s="175"/>
      <c r="R12" s="175"/>
    </row>
    <row r="13" spans="1:18" s="180" customFormat="1" ht="24" customHeight="1" x14ac:dyDescent="0.25">
      <c r="A13" s="175"/>
      <c r="B13" s="191" t="str">
        <f>'Feature Finance Plan'!C18</f>
        <v>Enter name of other Marketplace Contributor</v>
      </c>
      <c r="C13" s="188" t="str">
        <f>'Feature Finance Plan'!D18</f>
        <v>Select</v>
      </c>
      <c r="D13" s="189">
        <f>'Feature Finance Plan'!E18</f>
        <v>0</v>
      </c>
      <c r="E13" s="190" t="e">
        <f>'Feature Finance Plan'!F18</f>
        <v>#DIV/0!</v>
      </c>
      <c r="F13" s="175"/>
      <c r="G13" s="175"/>
      <c r="H13" s="175"/>
      <c r="I13" s="175"/>
      <c r="J13" s="175"/>
      <c r="K13" s="175"/>
      <c r="L13" s="175"/>
      <c r="M13" s="175"/>
      <c r="N13" s="175"/>
      <c r="O13" s="175"/>
      <c r="P13" s="175"/>
      <c r="Q13" s="175"/>
      <c r="R13" s="175"/>
    </row>
    <row r="14" spans="1:18" s="180" customFormat="1" ht="24" customHeight="1" x14ac:dyDescent="0.25">
      <c r="A14" s="175"/>
      <c r="B14" s="188" t="str">
        <f>'Feature Finance Plan'!C19</f>
        <v>Enter name of other Marketplace Contributor</v>
      </c>
      <c r="C14" s="188" t="str">
        <f>'Feature Finance Plan'!D19</f>
        <v>Select</v>
      </c>
      <c r="D14" s="189">
        <f>'Feature Finance Plan'!E19</f>
        <v>0</v>
      </c>
      <c r="E14" s="190" t="e">
        <f>'Feature Finance Plan'!F19</f>
        <v>#DIV/0!</v>
      </c>
      <c r="F14" s="175"/>
      <c r="G14" s="175"/>
      <c r="H14" s="175"/>
      <c r="I14" s="175"/>
      <c r="J14" s="175"/>
      <c r="K14" s="175"/>
      <c r="L14" s="175"/>
      <c r="M14" s="175"/>
      <c r="N14" s="175"/>
      <c r="O14" s="175"/>
      <c r="P14" s="175"/>
      <c r="Q14" s="175"/>
      <c r="R14" s="175"/>
    </row>
    <row r="15" spans="1:18" s="180" customFormat="1" ht="24" customHeight="1" x14ac:dyDescent="0.25">
      <c r="A15" s="175"/>
      <c r="B15" s="191" t="str">
        <f>'Feature Finance Plan'!C20</f>
        <v>Enter name of other Marketplace Contributor</v>
      </c>
      <c r="C15" s="188" t="str">
        <f>'Feature Finance Plan'!D20</f>
        <v>Select</v>
      </c>
      <c r="D15" s="189">
        <f>'Feature Finance Plan'!E20</f>
        <v>0</v>
      </c>
      <c r="E15" s="190" t="e">
        <f>'Feature Finance Plan'!F20</f>
        <v>#DIV/0!</v>
      </c>
      <c r="F15" s="175"/>
      <c r="G15" s="175"/>
      <c r="H15" s="175"/>
      <c r="I15" s="175"/>
      <c r="J15" s="175"/>
      <c r="K15" s="175"/>
      <c r="L15" s="175"/>
      <c r="M15" s="175"/>
      <c r="N15" s="175"/>
      <c r="O15" s="175"/>
      <c r="P15" s="175"/>
      <c r="Q15" s="175"/>
      <c r="R15" s="175"/>
    </row>
    <row r="16" spans="1:18" s="180" customFormat="1" ht="24" customHeight="1" x14ac:dyDescent="0.25">
      <c r="A16" s="175"/>
      <c r="B16" s="188" t="str">
        <f>'Feature Finance Plan'!C21</f>
        <v>Enter name of other Marketplace Contributor</v>
      </c>
      <c r="C16" s="188" t="str">
        <f>'Feature Finance Plan'!D21</f>
        <v>Select</v>
      </c>
      <c r="D16" s="189">
        <f>'Feature Finance Plan'!E21</f>
        <v>0</v>
      </c>
      <c r="E16" s="190" t="e">
        <f>'Feature Finance Plan'!F21</f>
        <v>#DIV/0!</v>
      </c>
      <c r="F16" s="175"/>
      <c r="I16" s="175"/>
      <c r="J16" s="175"/>
      <c r="K16" s="175"/>
      <c r="L16" s="175"/>
      <c r="M16" s="175"/>
      <c r="N16" s="175"/>
      <c r="O16" s="175"/>
      <c r="P16" s="175"/>
      <c r="Q16" s="175"/>
      <c r="R16" s="175"/>
    </row>
    <row r="17" spans="1:18" s="180" customFormat="1" ht="24" customHeight="1" x14ac:dyDescent="0.25">
      <c r="A17" s="175"/>
      <c r="B17" s="195" t="s">
        <v>197</v>
      </c>
      <c r="C17" s="196"/>
      <c r="D17" s="197">
        <f>SUM(D10:D16)</f>
        <v>0</v>
      </c>
      <c r="E17" s="198" t="e" cm="1">
        <f t="array" ref="E17">SUM(ROUND((E10:E16),4))</f>
        <v>#DIV/0!</v>
      </c>
      <c r="F17" s="175"/>
      <c r="G17" s="194"/>
      <c r="H17" s="175"/>
      <c r="I17" s="175"/>
      <c r="J17" s="175"/>
      <c r="K17" s="175"/>
      <c r="L17" s="175"/>
      <c r="M17" s="175"/>
      <c r="N17" s="175"/>
      <c r="O17" s="175"/>
      <c r="P17" s="175"/>
      <c r="Q17" s="175"/>
      <c r="R17" s="175"/>
    </row>
    <row r="18" spans="1:18" s="180" customFormat="1" ht="24" customHeight="1" x14ac:dyDescent="0.25">
      <c r="A18" s="175"/>
      <c r="B18" s="199" t="s">
        <v>110</v>
      </c>
      <c r="C18" s="185"/>
      <c r="D18" s="186"/>
      <c r="E18" s="187"/>
      <c r="F18" s="175"/>
      <c r="G18" s="209"/>
      <c r="H18" s="175"/>
      <c r="I18" s="175"/>
      <c r="J18" s="175"/>
      <c r="K18" s="175"/>
      <c r="L18" s="175"/>
      <c r="M18" s="175"/>
      <c r="N18" s="175"/>
      <c r="O18" s="175"/>
      <c r="P18" s="175"/>
      <c r="Q18" s="175"/>
      <c r="R18" s="175"/>
    </row>
    <row r="19" spans="1:18" s="180" customFormat="1" ht="24" customHeight="1" x14ac:dyDescent="0.25">
      <c r="A19" s="175"/>
      <c r="B19" s="243" t="s">
        <v>93</v>
      </c>
      <c r="C19" s="196" t="s">
        <v>199</v>
      </c>
      <c r="D19" s="192">
        <f>'Feature Finance Plan'!E26-D1</f>
        <v>0</v>
      </c>
      <c r="E19" s="193" t="e">
        <f>IF(F48=0, (D19/'Feature Finance Plan'!$D$11), IF(F48=-0.01%, D19/'Feature Finance Plan'!$D$11-0.01%,D19/'Feature Finance Plan'!$D$11))</f>
        <v>#DIV/0!</v>
      </c>
      <c r="F19" s="175"/>
      <c r="H19" s="203"/>
      <c r="I19" s="175"/>
      <c r="J19" s="175"/>
      <c r="K19" s="175"/>
      <c r="L19" s="175"/>
      <c r="M19" s="175"/>
      <c r="N19" s="175"/>
      <c r="O19" s="175"/>
      <c r="P19" s="175"/>
      <c r="Q19" s="175"/>
      <c r="R19" s="175"/>
    </row>
    <row r="20" spans="1:18" s="180" customFormat="1" ht="24" customHeight="1" x14ac:dyDescent="0.25">
      <c r="A20" s="175"/>
      <c r="B20" s="244"/>
      <c r="C20" s="196" t="s">
        <v>201</v>
      </c>
      <c r="D20" s="189">
        <f>D1</f>
        <v>0</v>
      </c>
      <c r="E20" s="205" t="e">
        <f>D20/'Feature Finance Plan'!$D$11</f>
        <v>#DIV/0!</v>
      </c>
      <c r="F20" s="175"/>
      <c r="G20" s="202" t="s">
        <v>231</v>
      </c>
      <c r="H20" s="203"/>
      <c r="I20" s="175"/>
      <c r="J20" s="175"/>
      <c r="K20" s="175"/>
      <c r="L20" s="175"/>
      <c r="M20" s="175"/>
      <c r="N20" s="175"/>
      <c r="O20" s="175"/>
      <c r="P20" s="175"/>
      <c r="Q20" s="175"/>
      <c r="R20" s="175"/>
    </row>
    <row r="21" spans="1:18" s="180" customFormat="1" ht="24" customHeight="1" x14ac:dyDescent="0.25">
      <c r="A21" s="175"/>
      <c r="B21" s="245" t="s">
        <v>197</v>
      </c>
      <c r="C21" s="196"/>
      <c r="D21" s="197">
        <f>SUM(D19:D20)</f>
        <v>0</v>
      </c>
      <c r="E21" s="198" t="e" cm="1">
        <f t="array" ref="E21">SUM(ROUND((E19:E20),4))</f>
        <v>#DIV/0!</v>
      </c>
      <c r="F21" s="175"/>
      <c r="G21" s="203"/>
      <c r="H21" s="203"/>
      <c r="I21" s="175"/>
      <c r="J21" s="175"/>
      <c r="K21" s="175"/>
      <c r="L21" s="175"/>
      <c r="M21" s="175"/>
      <c r="N21" s="175"/>
      <c r="O21" s="175"/>
      <c r="P21" s="175"/>
      <c r="Q21" s="175"/>
      <c r="R21" s="175"/>
    </row>
    <row r="22" spans="1:18" s="180" customFormat="1" ht="24" customHeight="1" x14ac:dyDescent="0.25">
      <c r="A22" s="175"/>
      <c r="B22" s="184" t="s">
        <v>206</v>
      </c>
      <c r="C22" s="185"/>
      <c r="D22" s="186"/>
      <c r="E22" s="187"/>
      <c r="F22" s="175"/>
      <c r="G22" s="175"/>
      <c r="H22" s="203"/>
      <c r="I22" s="175"/>
      <c r="J22" s="175"/>
      <c r="K22" s="175"/>
      <c r="L22" s="175"/>
      <c r="M22" s="175"/>
      <c r="N22" s="175"/>
      <c r="O22" s="175"/>
      <c r="P22" s="175"/>
      <c r="Q22" s="175"/>
      <c r="R22" s="175"/>
    </row>
    <row r="23" spans="1:18" s="180" customFormat="1" ht="24" customHeight="1" x14ac:dyDescent="0.25">
      <c r="A23" s="175"/>
      <c r="B23" s="188" t="str">
        <f>"Producer (" &amp; 'Feature Finance Plan'!C27 &amp; ")"</f>
        <v>Producer (State Agency (select))</v>
      </c>
      <c r="C23" s="188" t="str">
        <f>'Feature Finance Plan'!D27</f>
        <v>Select</v>
      </c>
      <c r="D23" s="189">
        <f>'Feature Finance Plan'!E27</f>
        <v>0</v>
      </c>
      <c r="E23" s="190" t="e">
        <f>'Feature Finance Plan'!F27</f>
        <v>#DIV/0!</v>
      </c>
      <c r="F23" s="175"/>
      <c r="G23" s="175"/>
      <c r="H23" s="203"/>
      <c r="I23" s="175"/>
      <c r="J23" s="175"/>
      <c r="K23" s="175"/>
      <c r="L23" s="175"/>
      <c r="M23" s="175"/>
      <c r="N23" s="175"/>
      <c r="O23" s="175"/>
      <c r="P23" s="175"/>
      <c r="Q23" s="175"/>
      <c r="R23" s="175"/>
    </row>
    <row r="24" spans="1:18" s="180" customFormat="1" ht="24" customHeight="1" x14ac:dyDescent="0.25">
      <c r="A24" s="175"/>
      <c r="B24" s="191" t="str">
        <f>"Producer (" &amp; 'Feature Finance Plan'!C28 &amp; ")"</f>
        <v>Producer (State Agency (select))</v>
      </c>
      <c r="C24" s="191" t="str">
        <f>'Feature Finance Plan'!D28</f>
        <v>Select</v>
      </c>
      <c r="D24" s="189">
        <f>'Feature Finance Plan'!E28</f>
        <v>0</v>
      </c>
      <c r="E24" s="193" t="e">
        <f>'Feature Finance Plan'!F28</f>
        <v>#DIV/0!</v>
      </c>
      <c r="F24" s="175"/>
      <c r="G24" s="175"/>
      <c r="H24" s="203"/>
      <c r="I24" s="175"/>
      <c r="J24" s="175"/>
      <c r="K24" s="175"/>
      <c r="L24" s="175"/>
      <c r="M24" s="175"/>
      <c r="N24" s="175"/>
      <c r="O24" s="175"/>
      <c r="P24" s="175"/>
      <c r="Q24" s="175"/>
      <c r="R24" s="175"/>
    </row>
    <row r="25" spans="1:18" s="180" customFormat="1" ht="40.5" customHeight="1" x14ac:dyDescent="0.25">
      <c r="A25" s="175"/>
      <c r="B25" s="191" t="str">
        <f>"Producer (via " &amp; D2 &amp; ",
'Producer Offset Lender')"</f>
        <v>Producer (via ,
'Producer Offset Lender')</v>
      </c>
      <c r="C25" s="191" t="str">
        <f>'Feature Finance Plan'!D29</f>
        <v>Producer Offset Advance</v>
      </c>
      <c r="D25" s="189">
        <f>'Feature Finance Plan'!E29</f>
        <v>0</v>
      </c>
      <c r="E25" s="193" t="e">
        <f>IF(F48=0, ('Feature Finance Plan'!F29), IF(F48=0.01%, 'Feature Finance Plan'!F29+0.01%,'Feature Finance Plan'!F29))</f>
        <v>#DIV/0!</v>
      </c>
      <c r="F25" s="175"/>
      <c r="G25" s="202"/>
      <c r="H25" s="203"/>
      <c r="I25" s="175"/>
      <c r="J25" s="175"/>
      <c r="K25" s="175"/>
      <c r="L25" s="175"/>
      <c r="M25" s="175"/>
      <c r="N25" s="175"/>
      <c r="O25" s="175"/>
      <c r="P25" s="175"/>
      <c r="Q25" s="175"/>
      <c r="R25" s="175"/>
    </row>
    <row r="26" spans="1:18" s="180" customFormat="1" ht="24" customHeight="1" x14ac:dyDescent="0.25">
      <c r="A26" s="175"/>
      <c r="B26" s="191" t="str">
        <f>'Feature Finance Plan'!C30</f>
        <v>Enter name of Grant Provider</v>
      </c>
      <c r="C26" s="191" t="str">
        <f>'Feature Finance Plan'!D30</f>
        <v>Select</v>
      </c>
      <c r="D26" s="189">
        <f>'Feature Finance Plan'!E30</f>
        <v>0</v>
      </c>
      <c r="E26" s="193" t="e">
        <f>'Feature Finance Plan'!F30</f>
        <v>#DIV/0!</v>
      </c>
      <c r="F26" s="175"/>
      <c r="G26" s="175"/>
      <c r="H26" s="203"/>
      <c r="I26" s="175"/>
      <c r="J26" s="175"/>
      <c r="K26" s="175"/>
      <c r="L26" s="175"/>
      <c r="M26" s="175"/>
      <c r="N26" s="175"/>
      <c r="O26" s="175"/>
      <c r="P26" s="175"/>
      <c r="Q26" s="175"/>
      <c r="R26" s="175"/>
    </row>
    <row r="27" spans="1:18" s="180" customFormat="1" ht="24" customHeight="1" x14ac:dyDescent="0.25">
      <c r="A27" s="175"/>
      <c r="B27" s="191" t="str">
        <f>'Feature Finance Plan'!C31</f>
        <v>Producer Contribution</v>
      </c>
      <c r="C27" s="191" t="str">
        <f>'Feature Finance Plan'!D31</f>
        <v>Select</v>
      </c>
      <c r="D27" s="189">
        <f>'Feature Finance Plan'!E31</f>
        <v>0</v>
      </c>
      <c r="E27" s="193" t="e">
        <f>'Feature Finance Plan'!F31</f>
        <v>#DIV/0!</v>
      </c>
      <c r="F27" s="175"/>
      <c r="G27" s="175"/>
      <c r="H27" s="203"/>
      <c r="I27" s="175"/>
      <c r="J27" s="175"/>
      <c r="K27" s="175"/>
      <c r="L27" s="175"/>
      <c r="M27" s="175"/>
      <c r="N27" s="175"/>
      <c r="O27" s="175"/>
      <c r="P27" s="175"/>
      <c r="Q27" s="175"/>
      <c r="R27" s="175"/>
    </row>
    <row r="28" spans="1:18" s="180" customFormat="1" ht="24" customHeight="1" x14ac:dyDescent="0.25">
      <c r="A28" s="175"/>
      <c r="B28" s="191" t="str">
        <f>'Feature Finance Plan'!C32</f>
        <v>Enter name of Private Investor</v>
      </c>
      <c r="C28" s="191" t="str">
        <f>'Feature Finance Plan'!D32</f>
        <v>Select</v>
      </c>
      <c r="D28" s="189">
        <f>'Feature Finance Plan'!E32</f>
        <v>0</v>
      </c>
      <c r="E28" s="193" t="e">
        <f>'Feature Finance Plan'!F32</f>
        <v>#DIV/0!</v>
      </c>
      <c r="F28" s="175"/>
      <c r="G28" s="175"/>
      <c r="H28" s="203"/>
      <c r="I28" s="175"/>
      <c r="J28" s="175"/>
      <c r="K28" s="175"/>
      <c r="L28" s="175"/>
      <c r="M28" s="175"/>
      <c r="N28" s="175"/>
      <c r="O28" s="175"/>
      <c r="P28" s="175"/>
      <c r="Q28" s="175"/>
      <c r="R28" s="175"/>
    </row>
    <row r="29" spans="1:18" s="180" customFormat="1" ht="24" customHeight="1" x14ac:dyDescent="0.25">
      <c r="A29" s="175"/>
      <c r="B29" s="191" t="str">
        <f>'Feature Finance Plan'!C33</f>
        <v>Enter name of Other Contributor</v>
      </c>
      <c r="C29" s="191" t="str">
        <f>'Feature Finance Plan'!D33</f>
        <v>Select</v>
      </c>
      <c r="D29" s="189">
        <f>'Feature Finance Plan'!E33</f>
        <v>0</v>
      </c>
      <c r="E29" s="193" t="e">
        <f>'Feature Finance Plan'!F33</f>
        <v>#DIV/0!</v>
      </c>
      <c r="F29" s="175"/>
      <c r="G29" s="175"/>
      <c r="H29" s="203"/>
      <c r="I29" s="175"/>
      <c r="J29" s="175"/>
      <c r="K29" s="175"/>
      <c r="L29" s="175"/>
      <c r="M29" s="175"/>
      <c r="N29" s="175"/>
      <c r="O29" s="175"/>
      <c r="P29" s="175"/>
      <c r="Q29" s="175"/>
      <c r="R29" s="175"/>
    </row>
    <row r="30" spans="1:18" s="180" customFormat="1" ht="24" customHeight="1" x14ac:dyDescent="0.25">
      <c r="A30" s="175"/>
      <c r="B30" s="191" t="str">
        <f>'Feature Finance Plan'!C34</f>
        <v>Enter name of Other Contributor</v>
      </c>
      <c r="C30" s="191" t="str">
        <f>'Feature Finance Plan'!D34</f>
        <v>Select</v>
      </c>
      <c r="D30" s="189">
        <f>'Feature Finance Plan'!E34</f>
        <v>0</v>
      </c>
      <c r="E30" s="193" t="e">
        <f>'Feature Finance Plan'!F34</f>
        <v>#DIV/0!</v>
      </c>
      <c r="F30" s="175"/>
      <c r="G30" s="175"/>
      <c r="H30" s="203"/>
      <c r="I30" s="175"/>
      <c r="J30" s="175"/>
      <c r="K30" s="175"/>
      <c r="L30" s="175"/>
      <c r="M30" s="175"/>
      <c r="N30" s="175"/>
      <c r="O30" s="175"/>
      <c r="P30" s="175"/>
      <c r="Q30" s="175"/>
      <c r="R30" s="175"/>
    </row>
    <row r="31" spans="1:18" s="180" customFormat="1" ht="24" customHeight="1" x14ac:dyDescent="0.25">
      <c r="A31" s="175"/>
      <c r="B31" s="191" t="str">
        <f>'Feature Finance Plan'!C35</f>
        <v>Enter name of Other Contributor</v>
      </c>
      <c r="C31" s="191" t="str">
        <f>'Feature Finance Plan'!D35</f>
        <v>Select</v>
      </c>
      <c r="D31" s="189">
        <f>'Feature Finance Plan'!E35</f>
        <v>0</v>
      </c>
      <c r="E31" s="193" t="e">
        <f>'Feature Finance Plan'!F35</f>
        <v>#DIV/0!</v>
      </c>
      <c r="F31" s="175"/>
      <c r="G31" s="175"/>
      <c r="H31" s="203"/>
      <c r="I31" s="175"/>
      <c r="J31" s="175"/>
      <c r="K31" s="175"/>
      <c r="L31" s="175"/>
      <c r="M31" s="175"/>
      <c r="N31" s="175"/>
      <c r="O31" s="175"/>
      <c r="P31" s="175"/>
      <c r="Q31" s="175"/>
      <c r="R31" s="175"/>
    </row>
    <row r="32" spans="1:18" s="180" customFormat="1" ht="24" customHeight="1" x14ac:dyDescent="0.25">
      <c r="A32" s="175"/>
      <c r="B32" s="191" t="str">
        <f>'Feature Finance Plan'!C36</f>
        <v>Enter name of Other Contributor</v>
      </c>
      <c r="C32" s="191" t="str">
        <f>'Feature Finance Plan'!D36</f>
        <v>Select</v>
      </c>
      <c r="D32" s="189">
        <f>'Feature Finance Plan'!E36</f>
        <v>0</v>
      </c>
      <c r="E32" s="193" t="e">
        <f>'Feature Finance Plan'!F36</f>
        <v>#DIV/0!</v>
      </c>
      <c r="F32" s="175"/>
      <c r="G32" s="175"/>
      <c r="H32" s="203"/>
      <c r="I32" s="175"/>
      <c r="J32" s="175"/>
      <c r="K32" s="175"/>
      <c r="L32" s="175"/>
      <c r="M32" s="175"/>
      <c r="N32" s="175"/>
      <c r="O32" s="175"/>
      <c r="P32" s="175"/>
      <c r="Q32" s="175"/>
      <c r="R32" s="175"/>
    </row>
    <row r="33" spans="1:18" s="180" customFormat="1" ht="24" customHeight="1" x14ac:dyDescent="0.25">
      <c r="A33" s="175"/>
      <c r="B33" s="191" t="str">
        <f>'Feature Finance Plan'!C37</f>
        <v>Enter name of Other Contributor</v>
      </c>
      <c r="C33" s="191" t="str">
        <f>'Feature Finance Plan'!D37</f>
        <v>Select</v>
      </c>
      <c r="D33" s="189">
        <f>'Feature Finance Plan'!E37</f>
        <v>0</v>
      </c>
      <c r="E33" s="193" t="e">
        <f>'Feature Finance Plan'!F37</f>
        <v>#DIV/0!</v>
      </c>
      <c r="F33" s="175"/>
      <c r="G33" s="175"/>
      <c r="H33" s="203"/>
      <c r="I33" s="175"/>
      <c r="J33" s="175"/>
      <c r="K33" s="175"/>
      <c r="L33" s="175"/>
      <c r="M33" s="175"/>
      <c r="N33" s="175"/>
      <c r="O33" s="175"/>
      <c r="P33" s="175"/>
      <c r="Q33" s="175"/>
      <c r="R33" s="175"/>
    </row>
    <row r="34" spans="1:18" s="203" customFormat="1" ht="24" customHeight="1" x14ac:dyDescent="0.25">
      <c r="A34" s="175"/>
      <c r="B34" s="191" t="str">
        <f>'Feature Finance Plan'!C38</f>
        <v>Enter name of Other Contributor</v>
      </c>
      <c r="C34" s="191" t="str">
        <f>'Feature Finance Plan'!D38</f>
        <v>Select</v>
      </c>
      <c r="D34" s="189">
        <f>'Feature Finance Plan'!E38</f>
        <v>0</v>
      </c>
      <c r="E34" s="193" t="e">
        <f>'Feature Finance Plan'!F38</f>
        <v>#DIV/0!</v>
      </c>
      <c r="F34" s="175"/>
      <c r="G34" s="175"/>
      <c r="I34" s="175"/>
      <c r="J34" s="175"/>
      <c r="K34" s="175"/>
      <c r="L34" s="175"/>
      <c r="M34" s="175"/>
      <c r="N34" s="175"/>
      <c r="O34" s="175"/>
      <c r="P34" s="175"/>
      <c r="Q34" s="175"/>
      <c r="R34" s="175"/>
    </row>
    <row r="35" spans="1:18" s="203" customFormat="1" ht="24" customHeight="1" x14ac:dyDescent="0.25">
      <c r="A35" s="175"/>
      <c r="B35" s="191" t="str">
        <f>'Feature Finance Plan'!C39</f>
        <v>Enter name of Other Contributor</v>
      </c>
      <c r="C35" s="191" t="str">
        <f>'Feature Finance Plan'!D39</f>
        <v>Select</v>
      </c>
      <c r="D35" s="189">
        <f>'Feature Finance Plan'!E39</f>
        <v>0</v>
      </c>
      <c r="E35" s="193" t="e">
        <f>'Feature Finance Plan'!F39</f>
        <v>#DIV/0!</v>
      </c>
      <c r="F35" s="175"/>
      <c r="G35" s="175"/>
      <c r="I35" s="175"/>
      <c r="J35" s="175"/>
      <c r="K35" s="175"/>
      <c r="L35" s="175"/>
      <c r="M35" s="175"/>
      <c r="N35" s="175"/>
      <c r="O35" s="175"/>
      <c r="P35" s="175"/>
      <c r="Q35" s="175"/>
      <c r="R35" s="175"/>
    </row>
    <row r="36" spans="1:18" s="203" customFormat="1" ht="24" customHeight="1" x14ac:dyDescent="0.25">
      <c r="A36" s="175"/>
      <c r="B36" s="191" t="str">
        <f>'Feature Finance Plan'!C40</f>
        <v>Enter name of Other Contributor</v>
      </c>
      <c r="C36" s="191" t="str">
        <f>'Feature Finance Plan'!D40</f>
        <v>Select</v>
      </c>
      <c r="D36" s="189">
        <f>'Feature Finance Plan'!E40</f>
        <v>0</v>
      </c>
      <c r="E36" s="193" t="e">
        <f>'Feature Finance Plan'!F40</f>
        <v>#DIV/0!</v>
      </c>
      <c r="F36" s="175"/>
      <c r="G36" s="175"/>
      <c r="I36" s="175"/>
      <c r="J36" s="175"/>
      <c r="K36" s="175"/>
      <c r="L36" s="175"/>
      <c r="M36" s="175"/>
      <c r="N36" s="175"/>
      <c r="O36" s="175"/>
      <c r="P36" s="175"/>
      <c r="Q36" s="175"/>
      <c r="R36" s="175"/>
    </row>
    <row r="37" spans="1:18" s="203" customFormat="1" ht="24" customHeight="1" x14ac:dyDescent="0.25">
      <c r="A37" s="175"/>
      <c r="B37" s="191" t="str">
        <f>'Feature Finance Plan'!C41</f>
        <v>Enter name of Other Contributor</v>
      </c>
      <c r="C37" s="191" t="str">
        <f>'Feature Finance Plan'!D41</f>
        <v>Select</v>
      </c>
      <c r="D37" s="189">
        <f>'Feature Finance Plan'!E41</f>
        <v>0</v>
      </c>
      <c r="E37" s="193" t="e">
        <f>'Feature Finance Plan'!F41</f>
        <v>#DIV/0!</v>
      </c>
      <c r="F37" s="175"/>
      <c r="G37" s="175"/>
      <c r="I37" s="175"/>
      <c r="J37" s="175"/>
      <c r="K37" s="175"/>
      <c r="L37" s="175"/>
      <c r="M37" s="175"/>
      <c r="N37" s="175"/>
      <c r="O37" s="175"/>
      <c r="P37" s="175"/>
      <c r="Q37" s="175"/>
      <c r="R37" s="175"/>
    </row>
    <row r="38" spans="1:18" s="203" customFormat="1" ht="24" customHeight="1" x14ac:dyDescent="0.25">
      <c r="A38" s="175"/>
      <c r="B38" s="191" t="str">
        <f>'Feature Finance Plan'!C42</f>
        <v>Enter name of Other Contributor</v>
      </c>
      <c r="C38" s="191" t="str">
        <f>'Feature Finance Plan'!D42</f>
        <v>Select</v>
      </c>
      <c r="D38" s="189">
        <f>'Feature Finance Plan'!E42</f>
        <v>0</v>
      </c>
      <c r="E38" s="193" t="e">
        <f>'Feature Finance Plan'!F42</f>
        <v>#DIV/0!</v>
      </c>
      <c r="F38" s="175"/>
      <c r="G38" s="175"/>
      <c r="I38" s="175"/>
      <c r="J38" s="175"/>
      <c r="K38" s="175"/>
      <c r="L38" s="175"/>
      <c r="M38" s="175"/>
      <c r="N38" s="175"/>
      <c r="O38" s="175"/>
      <c r="P38" s="175"/>
      <c r="Q38" s="175"/>
      <c r="R38" s="175"/>
    </row>
    <row r="39" spans="1:18" s="203" customFormat="1" ht="24" customHeight="1" x14ac:dyDescent="0.25">
      <c r="A39" s="175"/>
      <c r="B39" s="191" t="str">
        <f>'Feature Finance Plan'!C43</f>
        <v>Enter name of Other Contributor</v>
      </c>
      <c r="C39" s="191" t="str">
        <f>'Feature Finance Plan'!D43</f>
        <v>Select</v>
      </c>
      <c r="D39" s="189">
        <f>'Feature Finance Plan'!E43</f>
        <v>0</v>
      </c>
      <c r="E39" s="193" t="e">
        <f>'Feature Finance Plan'!F43</f>
        <v>#DIV/0!</v>
      </c>
      <c r="F39" s="175"/>
      <c r="G39" s="175"/>
      <c r="I39" s="175"/>
      <c r="J39" s="175"/>
      <c r="K39" s="175"/>
      <c r="L39" s="175"/>
      <c r="M39" s="175"/>
      <c r="N39" s="175"/>
      <c r="O39" s="175"/>
      <c r="P39" s="175"/>
      <c r="Q39" s="175"/>
      <c r="R39" s="175"/>
    </row>
    <row r="40" spans="1:18" s="203" customFormat="1" ht="24" customHeight="1" x14ac:dyDescent="0.25">
      <c r="A40" s="175"/>
      <c r="B40" s="191" t="str">
        <f>'Feature Finance Plan'!C44</f>
        <v>Enter name of Other Contributor</v>
      </c>
      <c r="C40" s="191" t="str">
        <f>'Feature Finance Plan'!D44</f>
        <v>Select</v>
      </c>
      <c r="D40" s="189">
        <f>'Feature Finance Plan'!E44</f>
        <v>0</v>
      </c>
      <c r="E40" s="193" t="e">
        <f>'Feature Finance Plan'!F44</f>
        <v>#DIV/0!</v>
      </c>
      <c r="F40" s="175"/>
      <c r="G40" s="175"/>
      <c r="I40" s="175"/>
      <c r="J40" s="175"/>
      <c r="K40" s="175"/>
      <c r="L40" s="175"/>
      <c r="M40" s="175"/>
      <c r="N40" s="175"/>
      <c r="O40" s="175"/>
      <c r="P40" s="175"/>
      <c r="Q40" s="175"/>
      <c r="R40" s="175"/>
    </row>
    <row r="41" spans="1:18" s="203" customFormat="1" ht="24" customHeight="1" x14ac:dyDescent="0.25">
      <c r="A41" s="175"/>
      <c r="B41" s="191" t="str">
        <f>'Feature Finance Plan'!C45</f>
        <v>Enter name of Other Contributor</v>
      </c>
      <c r="C41" s="191" t="str">
        <f>'Feature Finance Plan'!D45</f>
        <v>Select</v>
      </c>
      <c r="D41" s="189">
        <f>'Feature Finance Plan'!E45</f>
        <v>0</v>
      </c>
      <c r="E41" s="193" t="e">
        <f>'Feature Finance Plan'!F45</f>
        <v>#DIV/0!</v>
      </c>
      <c r="F41" s="175"/>
      <c r="G41" s="175"/>
      <c r="I41" s="175"/>
      <c r="J41" s="175"/>
      <c r="K41" s="175"/>
      <c r="L41" s="175"/>
      <c r="M41" s="175"/>
      <c r="N41" s="175"/>
      <c r="O41" s="175"/>
      <c r="P41" s="175"/>
      <c r="Q41" s="175"/>
      <c r="R41" s="175"/>
    </row>
    <row r="42" spans="1:18" s="203" customFormat="1" ht="24" customHeight="1" x14ac:dyDescent="0.25">
      <c r="A42" s="175"/>
      <c r="B42" s="191" t="str">
        <f>'Feature Finance Plan'!C46</f>
        <v>Enter name of Other Contributor</v>
      </c>
      <c r="C42" s="191" t="str">
        <f>'Feature Finance Plan'!D46</f>
        <v>Select</v>
      </c>
      <c r="D42" s="189">
        <f>'Feature Finance Plan'!E46</f>
        <v>0</v>
      </c>
      <c r="E42" s="193" t="e">
        <f>'Feature Finance Plan'!F46</f>
        <v>#DIV/0!</v>
      </c>
      <c r="F42" s="175"/>
      <c r="G42" s="175"/>
      <c r="I42" s="175"/>
      <c r="J42" s="175"/>
      <c r="K42" s="175"/>
      <c r="L42" s="175"/>
      <c r="M42" s="175"/>
      <c r="N42" s="175"/>
      <c r="O42" s="175"/>
      <c r="P42" s="175"/>
      <c r="Q42" s="175"/>
      <c r="R42" s="175"/>
    </row>
    <row r="43" spans="1:18" s="203" customFormat="1" ht="24" customHeight="1" x14ac:dyDescent="0.25">
      <c r="A43" s="175"/>
      <c r="B43" s="191" t="str">
        <f>'Feature Finance Plan'!C47</f>
        <v>Enter name of Other Contributor</v>
      </c>
      <c r="C43" s="191" t="str">
        <f>'Feature Finance Plan'!D47</f>
        <v>Select</v>
      </c>
      <c r="D43" s="189">
        <f>'Feature Finance Plan'!E47</f>
        <v>0</v>
      </c>
      <c r="E43" s="193" t="e">
        <f>'Feature Finance Plan'!F47</f>
        <v>#DIV/0!</v>
      </c>
      <c r="F43" s="175"/>
      <c r="G43" s="175"/>
      <c r="I43" s="175"/>
      <c r="J43" s="175"/>
      <c r="K43" s="175"/>
      <c r="L43" s="175"/>
      <c r="M43" s="175"/>
      <c r="N43" s="175"/>
      <c r="O43" s="175"/>
      <c r="P43" s="175"/>
      <c r="Q43" s="175"/>
      <c r="R43" s="175"/>
    </row>
    <row r="44" spans="1:18" s="203" customFormat="1" ht="24" customHeight="1" x14ac:dyDescent="0.25">
      <c r="A44" s="175"/>
      <c r="B44" s="210" t="s">
        <v>197</v>
      </c>
      <c r="C44" s="211"/>
      <c r="D44" s="212">
        <f>SUM(D23:D43)</f>
        <v>0</v>
      </c>
      <c r="E44" s="213" t="e" cm="1">
        <f t="array" ref="E44">SUM(ROUND((E23:E43),4))</f>
        <v>#DIV/0!</v>
      </c>
      <c r="F44" s="175"/>
      <c r="G44" s="175"/>
      <c r="I44" s="175"/>
      <c r="J44" s="175"/>
      <c r="K44" s="175"/>
      <c r="L44" s="175"/>
      <c r="M44" s="175"/>
      <c r="N44" s="175"/>
      <c r="O44" s="175"/>
      <c r="P44" s="175"/>
      <c r="Q44" s="175"/>
      <c r="R44" s="175"/>
    </row>
    <row r="45" spans="1:18" s="203" customFormat="1" ht="24" customHeight="1" x14ac:dyDescent="0.25">
      <c r="A45" s="175"/>
      <c r="B45" s="214" t="s">
        <v>209</v>
      </c>
      <c r="C45" s="215"/>
      <c r="D45" s="216">
        <f>D17+D21+D44</f>
        <v>0</v>
      </c>
      <c r="E45" s="217" t="e">
        <f>E17+E21+E44</f>
        <v>#DIV/0!</v>
      </c>
      <c r="F45" s="175"/>
      <c r="G45" s="175"/>
      <c r="I45" s="175"/>
      <c r="J45" s="175"/>
      <c r="K45" s="175"/>
      <c r="L45" s="175"/>
      <c r="M45" s="175"/>
      <c r="N45" s="175"/>
      <c r="O45" s="175"/>
      <c r="P45" s="175"/>
      <c r="Q45" s="175"/>
      <c r="R45" s="175"/>
    </row>
    <row r="46" spans="1:18" s="170" customFormat="1" x14ac:dyDescent="0.3">
      <c r="A46" s="129"/>
      <c r="D46" s="218"/>
      <c r="E46" s="172"/>
      <c r="F46" s="129"/>
      <c r="G46" s="129"/>
      <c r="I46" s="129"/>
      <c r="J46" s="129"/>
      <c r="K46" s="129"/>
      <c r="L46" s="129"/>
      <c r="M46" s="129"/>
      <c r="N46" s="129"/>
      <c r="O46" s="129"/>
      <c r="P46" s="129"/>
      <c r="Q46" s="129"/>
      <c r="R46" s="129"/>
    </row>
    <row r="48" spans="1:18" s="170" customFormat="1" x14ac:dyDescent="0.3">
      <c r="A48" s="129"/>
      <c r="B48" s="219"/>
      <c r="D48" s="218"/>
      <c r="F48" s="220" t="e">
        <f>'Feature Finance Plan'!F51</f>
        <v>#DIV/0!</v>
      </c>
      <c r="G48" s="169" t="s">
        <v>232</v>
      </c>
      <c r="I48" s="129"/>
      <c r="J48" s="129"/>
      <c r="K48" s="129"/>
      <c r="L48" s="129"/>
      <c r="M48" s="129"/>
      <c r="N48" s="129"/>
      <c r="O48" s="129"/>
      <c r="P48" s="129"/>
      <c r="Q48" s="129"/>
      <c r="R48" s="129"/>
    </row>
    <row r="53" spans="1:18" s="180" customFormat="1" ht="24" customHeight="1" x14ac:dyDescent="0.25">
      <c r="A53" s="175"/>
      <c r="B53" s="246" t="s">
        <v>233</v>
      </c>
      <c r="C53" s="246" t="s">
        <v>234</v>
      </c>
      <c r="D53" s="246" t="s">
        <v>0</v>
      </c>
      <c r="F53" s="175"/>
      <c r="G53" s="175"/>
      <c r="H53" s="203"/>
      <c r="I53" s="175"/>
      <c r="J53" s="175"/>
      <c r="K53" s="175"/>
      <c r="L53" s="175"/>
      <c r="M53" s="175"/>
      <c r="N53" s="175"/>
      <c r="O53" s="175"/>
      <c r="P53" s="175"/>
      <c r="Q53" s="175"/>
      <c r="R53" s="175"/>
    </row>
    <row r="54" spans="1:18" s="180" customFormat="1" ht="24" customHeight="1" x14ac:dyDescent="0.25">
      <c r="A54" s="175"/>
      <c r="B54" s="247" t="s">
        <v>235</v>
      </c>
      <c r="C54" s="248">
        <v>0.6</v>
      </c>
      <c r="D54" s="249">
        <f>'Feature Finance Plan'!E26*C54</f>
        <v>0</v>
      </c>
      <c r="F54" s="175"/>
      <c r="G54" s="175"/>
      <c r="H54" s="203"/>
      <c r="I54" s="175"/>
      <c r="J54" s="175"/>
      <c r="K54" s="175"/>
      <c r="L54" s="175"/>
      <c r="M54" s="175"/>
      <c r="N54" s="175"/>
      <c r="O54" s="175"/>
      <c r="P54" s="175"/>
      <c r="Q54" s="175"/>
      <c r="R54" s="175"/>
    </row>
    <row r="55" spans="1:18" s="180" customFormat="1" ht="24" customHeight="1" x14ac:dyDescent="0.25">
      <c r="A55" s="175"/>
      <c r="B55" s="247" t="s">
        <v>236</v>
      </c>
      <c r="C55" s="248">
        <v>0.35</v>
      </c>
      <c r="D55" s="249">
        <f>'Feature Finance Plan'!E26*C55</f>
        <v>0</v>
      </c>
      <c r="F55" s="175"/>
      <c r="G55" s="175"/>
      <c r="H55" s="203"/>
      <c r="I55" s="175"/>
      <c r="J55" s="175"/>
      <c r="K55" s="175"/>
      <c r="L55" s="175"/>
      <c r="M55" s="175"/>
      <c r="N55" s="175"/>
      <c r="O55" s="175"/>
      <c r="P55" s="175"/>
      <c r="Q55" s="175"/>
      <c r="R55" s="175"/>
    </row>
    <row r="56" spans="1:18" s="180" customFormat="1" ht="24" customHeight="1" x14ac:dyDescent="0.25">
      <c r="A56" s="175"/>
      <c r="B56" s="247" t="s">
        <v>237</v>
      </c>
      <c r="C56" s="248">
        <v>0.05</v>
      </c>
      <c r="D56" s="249">
        <f>'Feature Finance Plan'!E26*C56</f>
        <v>0</v>
      </c>
      <c r="F56" s="175"/>
      <c r="G56" s="175"/>
      <c r="H56" s="203"/>
      <c r="I56" s="175"/>
      <c r="J56" s="175"/>
      <c r="K56" s="175"/>
      <c r="L56" s="175"/>
      <c r="M56" s="175"/>
      <c r="N56" s="175"/>
      <c r="O56" s="175"/>
      <c r="P56" s="175"/>
      <c r="Q56" s="175"/>
      <c r="R56" s="175"/>
    </row>
    <row r="57" spans="1:18" s="180" customFormat="1" ht="24" customHeight="1" x14ac:dyDescent="0.25">
      <c r="A57" s="175"/>
      <c r="B57" s="250" t="s">
        <v>238</v>
      </c>
      <c r="C57" s="251" cm="1">
        <f t="array" ref="C57">SUM(ROUND((C54:C56),4))</f>
        <v>1</v>
      </c>
      <c r="D57" s="252" cm="1">
        <f t="array" ref="D57">SUM(ROUND((D54:D56),4))</f>
        <v>0</v>
      </c>
      <c r="F57" s="175"/>
      <c r="G57" s="175"/>
      <c r="H57" s="203"/>
      <c r="I57" s="175"/>
      <c r="J57" s="175"/>
      <c r="K57" s="175"/>
      <c r="L57" s="175"/>
      <c r="M57" s="175"/>
      <c r="N57" s="175"/>
      <c r="O57" s="175"/>
      <c r="P57" s="175"/>
      <c r="Q57" s="175"/>
      <c r="R57" s="175"/>
    </row>
    <row r="58" spans="1:18" x14ac:dyDescent="0.3">
      <c r="C58" s="220"/>
      <c r="D58" s="220"/>
      <c r="E58"/>
    </row>
    <row r="61" spans="1:18" s="227" customFormat="1" x14ac:dyDescent="0.3">
      <c r="A61" s="129"/>
      <c r="B61" s="170"/>
      <c r="C61" s="170"/>
      <c r="E61" s="172"/>
      <c r="F61" s="129"/>
      <c r="G61" s="129"/>
      <c r="H61" s="170"/>
      <c r="I61" s="129"/>
      <c r="J61" s="129"/>
      <c r="K61" s="129"/>
      <c r="L61" s="129"/>
      <c r="M61" s="129"/>
      <c r="N61" s="129"/>
      <c r="O61" s="129"/>
      <c r="P61" s="129"/>
      <c r="Q61" s="129"/>
      <c r="R61" s="129"/>
    </row>
    <row r="63" spans="1:18" s="227" customFormat="1" x14ac:dyDescent="0.3">
      <c r="A63" s="129"/>
      <c r="B63" s="170"/>
      <c r="C63" s="170"/>
      <c r="E63" s="172"/>
      <c r="F63" s="129"/>
      <c r="G63" s="129"/>
      <c r="H63" s="170"/>
      <c r="I63" s="129"/>
      <c r="J63" s="129"/>
      <c r="K63" s="129"/>
      <c r="L63" s="129"/>
      <c r="M63" s="129"/>
      <c r="N63" s="129"/>
      <c r="O63" s="129"/>
      <c r="P63" s="129"/>
      <c r="Q63" s="129"/>
      <c r="R63" s="129"/>
    </row>
    <row r="66" spans="1:18" s="227" customFormat="1" x14ac:dyDescent="0.3">
      <c r="A66" s="129"/>
      <c r="B66" s="170"/>
      <c r="C66" s="170"/>
      <c r="E66" s="172"/>
      <c r="F66" s="129"/>
      <c r="G66" s="129"/>
      <c r="H66" s="170"/>
      <c r="I66" s="129"/>
      <c r="J66" s="129"/>
      <c r="K66" s="129"/>
      <c r="L66" s="129"/>
      <c r="M66" s="129"/>
      <c r="N66" s="129"/>
      <c r="O66" s="129"/>
      <c r="P66" s="129"/>
      <c r="Q66" s="129"/>
      <c r="R66" s="129"/>
    </row>
    <row r="67" spans="1:18" s="227" customFormat="1" x14ac:dyDescent="0.3">
      <c r="A67" s="129"/>
      <c r="B67" s="170"/>
      <c r="C67" s="170"/>
      <c r="E67" s="172"/>
      <c r="F67" s="129"/>
      <c r="G67" s="129"/>
      <c r="H67" s="170"/>
      <c r="I67" s="129"/>
      <c r="J67" s="129"/>
      <c r="K67" s="129"/>
      <c r="L67" s="129"/>
      <c r="M67" s="129"/>
      <c r="N67" s="129"/>
      <c r="O67" s="129"/>
      <c r="P67" s="129"/>
      <c r="Q67" s="129"/>
      <c r="R67" s="129"/>
    </row>
    <row r="68" spans="1:18" s="227" customFormat="1" x14ac:dyDescent="0.3">
      <c r="A68" s="129"/>
      <c r="B68" s="170"/>
      <c r="C68" s="170"/>
      <c r="E68" s="172"/>
      <c r="F68" s="129"/>
      <c r="G68" s="129"/>
      <c r="H68" s="170"/>
      <c r="I68" s="129"/>
      <c r="J68" s="129"/>
      <c r="K68" s="129"/>
      <c r="L68" s="129"/>
      <c r="M68" s="129"/>
      <c r="N68" s="129"/>
      <c r="O68" s="129"/>
      <c r="P68" s="129"/>
      <c r="Q68" s="129"/>
      <c r="R68" s="129"/>
    </row>
    <row r="69" spans="1:18" s="227" customFormat="1" x14ac:dyDescent="0.3">
      <c r="A69" s="129"/>
      <c r="B69" s="170"/>
      <c r="C69" s="170"/>
      <c r="E69" s="172"/>
      <c r="F69" s="129"/>
      <c r="G69" s="129"/>
      <c r="H69" s="170"/>
      <c r="I69" s="129"/>
      <c r="J69" s="129"/>
      <c r="K69" s="129"/>
      <c r="L69" s="129"/>
      <c r="M69" s="129"/>
      <c r="N69" s="129"/>
      <c r="O69" s="129"/>
      <c r="P69" s="129"/>
      <c r="Q69" s="129"/>
      <c r="R69" s="129"/>
    </row>
    <row r="70" spans="1:18" s="227" customFormat="1" x14ac:dyDescent="0.3">
      <c r="A70" s="129"/>
      <c r="B70" s="170"/>
      <c r="C70" s="170"/>
      <c r="E70" s="172"/>
      <c r="F70" s="129"/>
      <c r="G70" s="129"/>
      <c r="H70" s="170"/>
      <c r="I70" s="129"/>
      <c r="J70" s="129"/>
      <c r="K70" s="129"/>
      <c r="L70" s="129"/>
      <c r="M70" s="129"/>
      <c r="N70" s="129"/>
      <c r="O70" s="129"/>
      <c r="P70" s="129"/>
      <c r="Q70" s="129"/>
      <c r="R70" s="129"/>
    </row>
    <row r="71" spans="1:18" s="227" customFormat="1" x14ac:dyDescent="0.3">
      <c r="A71" s="129"/>
      <c r="B71" s="170"/>
      <c r="C71" s="170"/>
      <c r="E71" s="172"/>
      <c r="F71" s="129"/>
      <c r="G71" s="129"/>
      <c r="H71" s="170"/>
      <c r="I71" s="129"/>
      <c r="J71" s="129"/>
      <c r="K71" s="129"/>
      <c r="L71" s="129"/>
      <c r="M71" s="129"/>
      <c r="N71" s="129"/>
      <c r="O71" s="129"/>
      <c r="P71" s="129"/>
      <c r="Q71" s="129"/>
      <c r="R71" s="129"/>
    </row>
    <row r="72" spans="1:18" s="227" customFormat="1" x14ac:dyDescent="0.3">
      <c r="A72" s="129"/>
      <c r="B72" s="170"/>
      <c r="C72" s="170"/>
      <c r="E72" s="172"/>
      <c r="F72" s="129"/>
      <c r="G72" s="129"/>
      <c r="H72" s="170"/>
      <c r="I72" s="129"/>
      <c r="J72" s="129"/>
      <c r="K72" s="129"/>
      <c r="L72" s="129"/>
      <c r="M72" s="129"/>
      <c r="N72" s="129"/>
      <c r="O72" s="129"/>
      <c r="P72" s="129"/>
      <c r="Q72" s="129"/>
      <c r="R72" s="129"/>
    </row>
    <row r="73" spans="1:18" s="227" customFormat="1" x14ac:dyDescent="0.3">
      <c r="A73" s="129"/>
      <c r="B73" s="170"/>
      <c r="C73" s="170"/>
      <c r="E73" s="172"/>
      <c r="F73" s="129"/>
      <c r="G73" s="129"/>
      <c r="H73" s="170"/>
      <c r="I73" s="129"/>
      <c r="J73" s="129"/>
      <c r="K73" s="129"/>
      <c r="L73" s="129"/>
      <c r="M73" s="129"/>
      <c r="N73" s="129"/>
      <c r="O73" s="129"/>
      <c r="P73" s="129"/>
      <c r="Q73" s="129"/>
      <c r="R73" s="129"/>
    </row>
    <row r="74" spans="1:18" s="227" customFormat="1" x14ac:dyDescent="0.3">
      <c r="A74" s="129"/>
      <c r="B74" s="170"/>
      <c r="C74" s="170"/>
      <c r="E74" s="172"/>
      <c r="F74" s="129"/>
      <c r="G74" s="129"/>
      <c r="H74" s="170"/>
      <c r="I74" s="129"/>
      <c r="J74" s="129"/>
      <c r="K74" s="129"/>
      <c r="L74" s="129"/>
      <c r="M74" s="129"/>
      <c r="N74" s="129"/>
      <c r="O74" s="129"/>
      <c r="P74" s="129"/>
      <c r="Q74" s="129"/>
      <c r="R74" s="129"/>
    </row>
    <row r="75" spans="1:18" s="227" customFormat="1" x14ac:dyDescent="0.3">
      <c r="A75" s="129"/>
      <c r="B75" s="170"/>
      <c r="C75" s="170"/>
      <c r="E75" s="172"/>
      <c r="F75" s="129"/>
      <c r="G75" s="129"/>
      <c r="H75" s="170"/>
      <c r="I75" s="129"/>
      <c r="J75" s="129"/>
      <c r="K75" s="129"/>
      <c r="L75" s="129"/>
      <c r="M75" s="129"/>
      <c r="N75" s="129"/>
      <c r="O75" s="129"/>
      <c r="P75" s="129"/>
      <c r="Q75" s="129"/>
      <c r="R75" s="129"/>
    </row>
    <row r="76" spans="1:18" s="227" customFormat="1" x14ac:dyDescent="0.3">
      <c r="A76" s="129"/>
      <c r="B76" s="170"/>
      <c r="C76" s="170"/>
      <c r="E76" s="172"/>
      <c r="F76" s="129"/>
      <c r="G76" s="129"/>
      <c r="H76" s="170"/>
      <c r="I76" s="129"/>
      <c r="J76" s="129"/>
      <c r="K76" s="129"/>
      <c r="L76" s="129"/>
      <c r="M76" s="129"/>
      <c r="N76" s="129"/>
      <c r="O76" s="129"/>
      <c r="P76" s="129"/>
      <c r="Q76" s="129"/>
      <c r="R76" s="129"/>
    </row>
    <row r="77" spans="1:18" s="172" customFormat="1" x14ac:dyDescent="0.3">
      <c r="A77" s="129"/>
      <c r="B77" s="170"/>
      <c r="C77" s="170"/>
      <c r="D77" s="227"/>
      <c r="F77" s="129"/>
      <c r="G77" s="129"/>
      <c r="H77" s="170"/>
      <c r="I77" s="129"/>
      <c r="J77" s="129"/>
      <c r="K77" s="129"/>
      <c r="L77" s="129"/>
      <c r="M77" s="129"/>
      <c r="N77" s="129"/>
      <c r="O77" s="129"/>
      <c r="P77" s="129"/>
      <c r="Q77" s="129"/>
      <c r="R77" s="129"/>
    </row>
    <row r="78" spans="1:18" s="172" customFormat="1" x14ac:dyDescent="0.3">
      <c r="A78" s="129"/>
      <c r="B78" s="170"/>
      <c r="C78" s="170"/>
      <c r="D78" s="227"/>
      <c r="F78" s="129"/>
      <c r="G78" s="129"/>
      <c r="H78" s="170"/>
      <c r="I78" s="129"/>
      <c r="J78" s="129"/>
      <c r="K78" s="129"/>
      <c r="L78" s="129"/>
      <c r="M78" s="129"/>
      <c r="N78" s="129"/>
      <c r="O78" s="129"/>
      <c r="P78" s="129"/>
      <c r="Q78" s="129"/>
      <c r="R78" s="129"/>
    </row>
    <row r="79" spans="1:18" s="172" customFormat="1" x14ac:dyDescent="0.3">
      <c r="A79" s="129"/>
      <c r="B79" s="170"/>
      <c r="C79" s="170"/>
      <c r="D79" s="227"/>
      <c r="F79" s="129"/>
      <c r="G79" s="129"/>
      <c r="H79" s="170"/>
      <c r="I79" s="129"/>
      <c r="J79" s="129"/>
      <c r="K79" s="129"/>
      <c r="L79" s="129"/>
      <c r="M79" s="129"/>
      <c r="N79" s="129"/>
      <c r="O79" s="129"/>
      <c r="P79" s="129"/>
      <c r="Q79" s="129"/>
      <c r="R79" s="129"/>
    </row>
    <row r="80" spans="1:18" s="172" customFormat="1" x14ac:dyDescent="0.3">
      <c r="A80" s="129"/>
      <c r="B80" s="170"/>
      <c r="C80" s="170"/>
      <c r="D80" s="227"/>
      <c r="F80" s="129"/>
      <c r="G80" s="129"/>
      <c r="H80" s="170"/>
      <c r="I80" s="129"/>
      <c r="J80" s="129"/>
      <c r="K80" s="129"/>
      <c r="L80" s="129"/>
      <c r="M80" s="129"/>
      <c r="N80" s="129"/>
      <c r="O80" s="129"/>
      <c r="P80" s="129"/>
      <c r="Q80" s="129"/>
      <c r="R80" s="129"/>
    </row>
    <row r="81" spans="1:18" s="172" customFormat="1" x14ac:dyDescent="0.3">
      <c r="A81" s="129"/>
      <c r="B81" s="170"/>
      <c r="C81" s="170"/>
      <c r="D81" s="227"/>
      <c r="F81" s="129"/>
      <c r="G81" s="129"/>
      <c r="H81" s="170"/>
      <c r="I81" s="129"/>
      <c r="J81" s="129"/>
      <c r="K81" s="129"/>
      <c r="L81" s="129"/>
      <c r="M81" s="129"/>
      <c r="N81" s="129"/>
      <c r="O81" s="129"/>
      <c r="P81" s="129"/>
      <c r="Q81" s="129"/>
      <c r="R81" s="129"/>
    </row>
    <row r="82" spans="1:18" s="172" customFormat="1" x14ac:dyDescent="0.3">
      <c r="A82" s="129"/>
      <c r="B82" s="170"/>
      <c r="C82" s="170"/>
      <c r="D82" s="227"/>
      <c r="F82" s="129"/>
      <c r="G82" s="129"/>
      <c r="H82" s="170"/>
      <c r="I82" s="129"/>
      <c r="J82" s="129"/>
      <c r="K82" s="129"/>
      <c r="L82" s="129"/>
      <c r="M82" s="129"/>
      <c r="N82" s="129"/>
      <c r="O82" s="129"/>
      <c r="P82" s="129"/>
      <c r="Q82" s="129"/>
      <c r="R82" s="129"/>
    </row>
    <row r="83" spans="1:18" s="172" customFormat="1" x14ac:dyDescent="0.3">
      <c r="A83" s="129"/>
      <c r="B83" s="170"/>
      <c r="C83" s="170"/>
      <c r="D83" s="227"/>
      <c r="F83" s="129"/>
      <c r="G83" s="129"/>
      <c r="H83" s="170"/>
      <c r="I83" s="129"/>
      <c r="J83" s="129"/>
      <c r="K83" s="129"/>
      <c r="L83" s="129"/>
      <c r="M83" s="129"/>
      <c r="N83" s="129"/>
      <c r="O83" s="129"/>
      <c r="P83" s="129"/>
      <c r="Q83" s="129"/>
      <c r="R83" s="129"/>
    </row>
    <row r="84" spans="1:18" s="172" customFormat="1" x14ac:dyDescent="0.3">
      <c r="A84" s="129"/>
      <c r="B84" s="170"/>
      <c r="C84" s="170"/>
      <c r="D84" s="227"/>
      <c r="F84" s="129"/>
      <c r="G84" s="129"/>
      <c r="H84" s="170"/>
      <c r="I84" s="129"/>
      <c r="J84" s="129"/>
      <c r="K84" s="129"/>
      <c r="L84" s="129"/>
      <c r="M84" s="129"/>
      <c r="N84" s="129"/>
      <c r="O84" s="129"/>
      <c r="P84" s="129"/>
      <c r="Q84" s="129"/>
      <c r="R84" s="129"/>
    </row>
    <row r="85" spans="1:18" s="172" customFormat="1" x14ac:dyDescent="0.3">
      <c r="A85" s="129"/>
      <c r="B85" s="170"/>
      <c r="C85" s="170"/>
      <c r="D85" s="227"/>
      <c r="F85" s="129"/>
      <c r="G85" s="129"/>
      <c r="H85" s="170"/>
      <c r="I85" s="129"/>
      <c r="J85" s="129"/>
      <c r="K85" s="129"/>
      <c r="L85" s="129"/>
      <c r="M85" s="129"/>
      <c r="N85" s="129"/>
      <c r="O85" s="129"/>
      <c r="P85" s="129"/>
      <c r="Q85" s="129"/>
      <c r="R85" s="129"/>
    </row>
    <row r="86" spans="1:18" s="172" customFormat="1" x14ac:dyDescent="0.3">
      <c r="A86" s="129"/>
      <c r="B86" s="170"/>
      <c r="C86" s="170"/>
      <c r="D86" s="227"/>
      <c r="F86" s="129"/>
      <c r="G86" s="129"/>
      <c r="H86" s="170"/>
      <c r="I86" s="129"/>
      <c r="J86" s="129"/>
      <c r="K86" s="129"/>
      <c r="L86" s="129"/>
      <c r="M86" s="129"/>
      <c r="N86" s="129"/>
      <c r="O86" s="129"/>
      <c r="P86" s="129"/>
      <c r="Q86" s="129"/>
      <c r="R86" s="129"/>
    </row>
    <row r="87" spans="1:18" s="172" customFormat="1" x14ac:dyDescent="0.3">
      <c r="A87" s="129"/>
      <c r="B87" s="170"/>
      <c r="C87" s="170"/>
      <c r="D87" s="227"/>
      <c r="F87" s="129"/>
      <c r="G87" s="129"/>
      <c r="H87" s="170"/>
      <c r="I87" s="129"/>
      <c r="J87" s="129"/>
      <c r="K87" s="129"/>
      <c r="L87" s="129"/>
      <c r="M87" s="129"/>
      <c r="N87" s="129"/>
      <c r="O87" s="129"/>
      <c r="P87" s="129"/>
      <c r="Q87" s="129"/>
      <c r="R87" s="129"/>
    </row>
    <row r="88" spans="1:18" s="172" customFormat="1" x14ac:dyDescent="0.3">
      <c r="A88" s="129"/>
      <c r="B88" s="170"/>
      <c r="C88" s="170"/>
      <c r="D88" s="227"/>
      <c r="F88" s="129"/>
      <c r="G88" s="129"/>
      <c r="H88" s="170"/>
      <c r="I88" s="129"/>
      <c r="J88" s="129"/>
      <c r="K88" s="129"/>
      <c r="L88" s="129"/>
      <c r="M88" s="129"/>
      <c r="N88" s="129"/>
      <c r="O88" s="129"/>
      <c r="P88" s="129"/>
      <c r="Q88" s="129"/>
      <c r="R88" s="129"/>
    </row>
    <row r="89" spans="1:18" s="172" customFormat="1" x14ac:dyDescent="0.3">
      <c r="A89" s="129"/>
      <c r="B89" s="170"/>
      <c r="C89" s="170"/>
      <c r="D89" s="227"/>
      <c r="F89" s="129"/>
      <c r="G89" s="129"/>
      <c r="H89" s="170"/>
      <c r="I89" s="129"/>
      <c r="J89" s="129"/>
      <c r="K89" s="129"/>
      <c r="L89" s="129"/>
      <c r="M89" s="129"/>
      <c r="N89" s="129"/>
      <c r="O89" s="129"/>
      <c r="P89" s="129"/>
      <c r="Q89" s="129"/>
      <c r="R89" s="129"/>
    </row>
    <row r="91" spans="1:18" s="172" customFormat="1" x14ac:dyDescent="0.3">
      <c r="A91" s="129"/>
      <c r="B91" s="170"/>
      <c r="C91" s="170"/>
      <c r="D91" s="227"/>
      <c r="F91" s="129"/>
      <c r="G91" s="129"/>
      <c r="H91" s="170"/>
      <c r="I91" s="129"/>
      <c r="J91" s="129"/>
      <c r="K91" s="129"/>
      <c r="L91" s="129"/>
      <c r="M91" s="129"/>
      <c r="N91" s="129"/>
      <c r="O91" s="129"/>
      <c r="P91" s="129"/>
      <c r="Q91" s="129"/>
      <c r="R91" s="129"/>
    </row>
    <row r="92" spans="1:18" s="172" customFormat="1" x14ac:dyDescent="0.3">
      <c r="A92" s="129"/>
      <c r="B92" s="170"/>
      <c r="C92" s="170"/>
      <c r="D92" s="227"/>
      <c r="F92" s="129"/>
      <c r="G92" s="129"/>
      <c r="H92" s="170"/>
      <c r="I92" s="129"/>
      <c r="J92" s="129"/>
      <c r="K92" s="129"/>
      <c r="L92" s="129"/>
      <c r="M92" s="129"/>
      <c r="N92" s="129"/>
      <c r="O92" s="129"/>
      <c r="P92" s="129"/>
      <c r="Q92" s="129"/>
      <c r="R92" s="129"/>
    </row>
    <row r="93" spans="1:18" s="227" customFormat="1" x14ac:dyDescent="0.3">
      <c r="A93" s="129"/>
      <c r="B93" s="170"/>
      <c r="C93" s="170"/>
      <c r="E93" s="172"/>
      <c r="F93" s="129"/>
      <c r="G93" s="129"/>
      <c r="H93" s="170"/>
      <c r="I93" s="129"/>
      <c r="J93" s="129"/>
      <c r="K93" s="129"/>
      <c r="L93" s="129"/>
      <c r="M93" s="129"/>
      <c r="N93" s="129"/>
      <c r="O93" s="129"/>
      <c r="P93" s="129"/>
      <c r="Q93" s="129"/>
      <c r="R93" s="129"/>
    </row>
    <row r="94" spans="1:18" s="227" customFormat="1" x14ac:dyDescent="0.3">
      <c r="A94" s="129"/>
      <c r="B94" s="170"/>
      <c r="C94" s="170"/>
      <c r="E94" s="172"/>
      <c r="F94" s="129"/>
      <c r="G94" s="129"/>
      <c r="H94" s="170"/>
      <c r="I94" s="129"/>
      <c r="J94" s="129"/>
      <c r="K94" s="129"/>
      <c r="L94" s="129"/>
      <c r="M94" s="129"/>
      <c r="N94" s="129"/>
      <c r="O94" s="129"/>
      <c r="P94" s="129"/>
      <c r="Q94" s="129"/>
      <c r="R94" s="129"/>
    </row>
    <row r="95" spans="1:18" s="227" customFormat="1" x14ac:dyDescent="0.3">
      <c r="A95" s="129"/>
      <c r="B95" s="170"/>
      <c r="C95" s="170"/>
      <c r="E95" s="172"/>
      <c r="F95" s="129"/>
      <c r="G95" s="129"/>
      <c r="H95" s="170"/>
      <c r="I95" s="129"/>
      <c r="J95" s="129"/>
      <c r="K95" s="129"/>
      <c r="L95" s="129"/>
      <c r="M95" s="129"/>
      <c r="N95" s="129"/>
      <c r="O95" s="129"/>
      <c r="P95" s="129"/>
      <c r="Q95" s="129"/>
      <c r="R95" s="129"/>
    </row>
    <row r="96" spans="1:18" s="227" customFormat="1" x14ac:dyDescent="0.3">
      <c r="A96" s="129"/>
      <c r="B96" s="170"/>
      <c r="C96" s="170"/>
      <c r="E96" s="172"/>
      <c r="F96" s="129"/>
      <c r="G96" s="129"/>
      <c r="H96" s="170"/>
      <c r="I96" s="129"/>
      <c r="J96" s="129"/>
      <c r="K96" s="129"/>
      <c r="L96" s="129"/>
      <c r="M96" s="129"/>
      <c r="N96" s="129"/>
      <c r="O96" s="129"/>
      <c r="P96" s="129"/>
      <c r="Q96" s="129"/>
      <c r="R96" s="129"/>
    </row>
    <row r="97" spans="1:18" s="227" customFormat="1" x14ac:dyDescent="0.3">
      <c r="A97" s="129"/>
      <c r="B97" s="170"/>
      <c r="C97" s="170"/>
      <c r="E97" s="172"/>
      <c r="F97" s="129"/>
      <c r="G97" s="129"/>
      <c r="H97" s="170"/>
      <c r="I97" s="129"/>
      <c r="J97" s="129"/>
      <c r="K97" s="129"/>
      <c r="L97" s="129"/>
      <c r="M97" s="129"/>
      <c r="N97" s="129"/>
      <c r="O97" s="129"/>
      <c r="P97" s="129"/>
      <c r="Q97" s="129"/>
      <c r="R97" s="129"/>
    </row>
    <row r="98" spans="1:18" s="227" customFormat="1" x14ac:dyDescent="0.3">
      <c r="A98" s="129"/>
      <c r="B98" s="170"/>
      <c r="C98" s="170"/>
      <c r="E98" s="172"/>
      <c r="F98" s="129"/>
      <c r="G98" s="129"/>
      <c r="H98" s="170"/>
      <c r="I98" s="129"/>
      <c r="J98" s="129"/>
      <c r="K98" s="129"/>
      <c r="L98" s="129"/>
      <c r="M98" s="129"/>
      <c r="N98" s="129"/>
      <c r="O98" s="129"/>
      <c r="P98" s="129"/>
      <c r="Q98" s="129"/>
      <c r="R98" s="129"/>
    </row>
    <row r="99" spans="1:18" s="227" customFormat="1" x14ac:dyDescent="0.3">
      <c r="A99" s="129"/>
      <c r="B99" s="170"/>
      <c r="C99" s="170"/>
      <c r="E99" s="172"/>
      <c r="F99" s="129"/>
      <c r="G99" s="129"/>
      <c r="H99" s="170"/>
      <c r="I99" s="129"/>
      <c r="J99" s="129"/>
      <c r="K99" s="129"/>
      <c r="L99" s="129"/>
      <c r="M99" s="129"/>
      <c r="N99" s="129"/>
      <c r="O99" s="129"/>
      <c r="P99" s="129"/>
      <c r="Q99" s="129"/>
      <c r="R99" s="129"/>
    </row>
    <row r="100" spans="1:18" s="227" customFormat="1" x14ac:dyDescent="0.3">
      <c r="A100" s="129"/>
      <c r="B100" s="170"/>
      <c r="C100" s="170"/>
      <c r="E100" s="172"/>
      <c r="F100" s="129"/>
      <c r="G100" s="129"/>
      <c r="H100" s="170"/>
      <c r="I100" s="129"/>
      <c r="J100" s="129"/>
      <c r="K100" s="129"/>
      <c r="L100" s="129"/>
      <c r="M100" s="129"/>
      <c r="N100" s="129"/>
      <c r="O100" s="129"/>
      <c r="P100" s="129"/>
      <c r="Q100" s="129"/>
      <c r="R100" s="129"/>
    </row>
    <row r="101" spans="1:18" s="227" customFormat="1" x14ac:dyDescent="0.3">
      <c r="A101" s="129"/>
      <c r="B101" s="170"/>
      <c r="C101" s="170"/>
      <c r="E101" s="172"/>
      <c r="F101" s="129"/>
      <c r="G101" s="129"/>
      <c r="H101" s="170"/>
      <c r="I101" s="129"/>
      <c r="J101" s="129"/>
      <c r="K101" s="129"/>
      <c r="L101" s="129"/>
      <c r="M101" s="129"/>
      <c r="N101" s="129"/>
      <c r="O101" s="129"/>
      <c r="P101" s="129"/>
      <c r="Q101" s="129"/>
      <c r="R101" s="129"/>
    </row>
    <row r="102" spans="1:18" s="227" customFormat="1" x14ac:dyDescent="0.3">
      <c r="A102" s="129"/>
      <c r="B102" s="170"/>
      <c r="C102" s="170"/>
      <c r="E102" s="172"/>
      <c r="F102" s="129"/>
      <c r="G102" s="129"/>
      <c r="H102" s="170"/>
      <c r="I102" s="129"/>
      <c r="J102" s="129"/>
      <c r="K102" s="129"/>
      <c r="L102" s="129"/>
      <c r="M102" s="129"/>
      <c r="N102" s="129"/>
      <c r="O102" s="129"/>
      <c r="P102" s="129"/>
      <c r="Q102" s="129"/>
      <c r="R102" s="129"/>
    </row>
    <row r="103" spans="1:18" s="227" customFormat="1" x14ac:dyDescent="0.3">
      <c r="A103" s="129"/>
      <c r="B103" s="170"/>
      <c r="C103" s="170"/>
      <c r="E103" s="172"/>
      <c r="F103" s="129"/>
      <c r="G103" s="129"/>
      <c r="H103" s="170"/>
      <c r="I103" s="129"/>
      <c r="J103" s="129"/>
      <c r="K103" s="129"/>
      <c r="L103" s="129"/>
      <c r="M103" s="129"/>
      <c r="N103" s="129"/>
      <c r="O103" s="129"/>
      <c r="P103" s="129"/>
      <c r="Q103" s="129"/>
      <c r="R103" s="129"/>
    </row>
    <row r="104" spans="1:18" s="227" customFormat="1" x14ac:dyDescent="0.3">
      <c r="A104" s="129"/>
      <c r="B104" s="170"/>
      <c r="C104" s="170"/>
      <c r="E104" s="172"/>
      <c r="F104" s="129"/>
      <c r="G104" s="129"/>
      <c r="H104" s="170"/>
      <c r="I104" s="129"/>
      <c r="J104" s="129"/>
      <c r="K104" s="129"/>
      <c r="L104" s="129"/>
      <c r="M104" s="129"/>
      <c r="N104" s="129"/>
      <c r="O104" s="129"/>
      <c r="P104" s="129"/>
      <c r="Q104" s="129"/>
      <c r="R104" s="129"/>
    </row>
    <row r="105" spans="1:18" s="227" customFormat="1" x14ac:dyDescent="0.3">
      <c r="A105" s="129"/>
      <c r="B105" s="170"/>
      <c r="C105" s="170"/>
      <c r="E105" s="172"/>
      <c r="F105" s="129"/>
      <c r="G105" s="129"/>
      <c r="H105" s="170"/>
      <c r="I105" s="129"/>
      <c r="J105" s="129"/>
      <c r="K105" s="129"/>
      <c r="L105" s="129"/>
      <c r="M105" s="129"/>
      <c r="N105" s="129"/>
      <c r="O105" s="129"/>
      <c r="P105" s="129"/>
      <c r="Q105" s="129"/>
      <c r="R105" s="129"/>
    </row>
    <row r="106" spans="1:18" s="227" customFormat="1" x14ac:dyDescent="0.3">
      <c r="A106" s="129"/>
      <c r="B106" s="170"/>
      <c r="C106" s="170"/>
      <c r="E106" s="172"/>
      <c r="F106" s="129"/>
      <c r="G106" s="129"/>
      <c r="H106" s="170"/>
      <c r="I106" s="129"/>
      <c r="J106" s="129"/>
      <c r="K106" s="129"/>
      <c r="L106" s="129"/>
      <c r="M106" s="129"/>
      <c r="N106" s="129"/>
      <c r="O106" s="129"/>
      <c r="P106" s="129"/>
      <c r="Q106" s="129"/>
      <c r="R106" s="129"/>
    </row>
    <row r="107" spans="1:18" s="227" customFormat="1" x14ac:dyDescent="0.3">
      <c r="A107" s="129"/>
      <c r="B107" s="170"/>
      <c r="C107" s="170"/>
      <c r="E107" s="172"/>
      <c r="F107" s="129"/>
      <c r="G107" s="129"/>
      <c r="H107" s="170"/>
      <c r="I107" s="129"/>
      <c r="J107" s="129"/>
      <c r="K107" s="129"/>
      <c r="L107" s="129"/>
      <c r="M107" s="129"/>
      <c r="N107" s="129"/>
      <c r="O107" s="129"/>
      <c r="P107" s="129"/>
      <c r="Q107" s="129"/>
      <c r="R107" s="129"/>
    </row>
    <row r="108" spans="1:18" s="227" customFormat="1" x14ac:dyDescent="0.3">
      <c r="A108" s="129"/>
      <c r="B108" s="170"/>
      <c r="C108" s="170"/>
      <c r="E108" s="172"/>
      <c r="F108" s="129"/>
      <c r="G108" s="129"/>
      <c r="H108" s="170"/>
      <c r="I108" s="129"/>
      <c r="J108" s="129"/>
      <c r="K108" s="129"/>
      <c r="L108" s="129"/>
      <c r="M108" s="129"/>
      <c r="N108" s="129"/>
      <c r="O108" s="129"/>
      <c r="P108" s="129"/>
      <c r="Q108" s="129"/>
      <c r="R108" s="129"/>
    </row>
    <row r="109" spans="1:18" s="172" customFormat="1" x14ac:dyDescent="0.3">
      <c r="A109" s="129"/>
      <c r="B109" s="170"/>
      <c r="C109" s="170"/>
      <c r="D109" s="227"/>
      <c r="F109" s="129"/>
      <c r="G109" s="129"/>
      <c r="H109" s="170"/>
      <c r="I109" s="129"/>
      <c r="J109" s="129"/>
      <c r="K109" s="129"/>
      <c r="L109" s="129"/>
      <c r="M109" s="129"/>
      <c r="N109" s="129"/>
      <c r="O109" s="129"/>
      <c r="P109" s="129"/>
      <c r="Q109" s="129"/>
      <c r="R109" s="129"/>
    </row>
    <row r="110" spans="1:18" s="172" customFormat="1" x14ac:dyDescent="0.3">
      <c r="A110" s="129"/>
      <c r="B110" s="170"/>
      <c r="C110" s="170"/>
      <c r="D110" s="227"/>
      <c r="F110" s="129"/>
      <c r="G110" s="129"/>
      <c r="H110" s="170"/>
      <c r="I110" s="129"/>
      <c r="J110" s="129"/>
      <c r="K110" s="129"/>
      <c r="L110" s="129"/>
      <c r="M110" s="129"/>
      <c r="N110" s="129"/>
      <c r="O110" s="129"/>
      <c r="P110" s="129"/>
      <c r="Q110" s="129"/>
      <c r="R110" s="129"/>
    </row>
    <row r="111" spans="1:18" s="172" customFormat="1" x14ac:dyDescent="0.3">
      <c r="A111" s="129"/>
      <c r="B111" s="170"/>
      <c r="C111" s="170"/>
      <c r="D111" s="227"/>
      <c r="F111" s="129"/>
      <c r="G111" s="129"/>
      <c r="H111" s="170"/>
      <c r="I111" s="129"/>
      <c r="J111" s="129"/>
      <c r="K111" s="129"/>
      <c r="L111" s="129"/>
      <c r="M111" s="129"/>
      <c r="N111" s="129"/>
      <c r="O111" s="129"/>
      <c r="P111" s="129"/>
      <c r="Q111" s="129"/>
      <c r="R111" s="129"/>
    </row>
    <row r="112" spans="1:18" s="172" customFormat="1" x14ac:dyDescent="0.3">
      <c r="A112" s="129"/>
      <c r="B112" s="170"/>
      <c r="C112" s="170"/>
      <c r="D112" s="227"/>
      <c r="F112" s="129"/>
      <c r="G112" s="129"/>
      <c r="H112" s="170"/>
      <c r="I112" s="129"/>
      <c r="J112" s="129"/>
      <c r="K112" s="129"/>
      <c r="L112" s="129"/>
      <c r="M112" s="129"/>
      <c r="N112" s="129"/>
      <c r="O112" s="129"/>
      <c r="P112" s="129"/>
      <c r="Q112" s="129"/>
      <c r="R112" s="129"/>
    </row>
    <row r="113" spans="1:18" s="172" customFormat="1" x14ac:dyDescent="0.3">
      <c r="A113" s="129"/>
      <c r="B113" s="170"/>
      <c r="C113" s="170"/>
      <c r="D113" s="227"/>
      <c r="F113" s="129"/>
      <c r="G113" s="129"/>
      <c r="H113" s="170"/>
      <c r="I113" s="129"/>
      <c r="J113" s="129"/>
      <c r="K113" s="129"/>
      <c r="L113" s="129"/>
      <c r="M113" s="129"/>
      <c r="N113" s="129"/>
      <c r="O113" s="129"/>
      <c r="P113" s="129"/>
      <c r="Q113" s="129"/>
      <c r="R113" s="129"/>
    </row>
    <row r="114" spans="1:18" s="172" customFormat="1" x14ac:dyDescent="0.3">
      <c r="A114" s="129"/>
      <c r="B114" s="170"/>
      <c r="C114" s="170"/>
      <c r="D114" s="227"/>
      <c r="F114" s="129"/>
      <c r="G114" s="129"/>
      <c r="H114" s="170"/>
      <c r="I114" s="129"/>
      <c r="J114" s="129"/>
      <c r="K114" s="129"/>
      <c r="L114" s="129"/>
      <c r="M114" s="129"/>
      <c r="N114" s="129"/>
      <c r="O114" s="129"/>
      <c r="P114" s="129"/>
      <c r="Q114" s="129"/>
      <c r="R114" s="129"/>
    </row>
    <row r="116" spans="1:18" s="172" customFormat="1" x14ac:dyDescent="0.3">
      <c r="A116" s="129"/>
      <c r="B116" s="170"/>
      <c r="C116" s="170"/>
      <c r="D116" s="227"/>
      <c r="F116" s="129"/>
      <c r="G116" s="129"/>
      <c r="H116" s="170"/>
      <c r="I116" s="129"/>
      <c r="J116" s="129"/>
      <c r="K116" s="129"/>
      <c r="L116" s="129"/>
      <c r="M116" s="129"/>
      <c r="N116" s="129"/>
      <c r="O116" s="129"/>
      <c r="P116" s="129"/>
      <c r="Q116" s="129"/>
      <c r="R116" s="129"/>
    </row>
    <row r="120" spans="1:18" s="172" customFormat="1" x14ac:dyDescent="0.3">
      <c r="A120" s="129"/>
      <c r="B120" s="170"/>
      <c r="C120" s="170"/>
      <c r="D120" s="227"/>
      <c r="F120" s="129"/>
      <c r="G120" s="129"/>
      <c r="H120" s="170"/>
      <c r="I120" s="129"/>
      <c r="J120" s="129"/>
      <c r="K120" s="129"/>
      <c r="L120" s="129"/>
      <c r="M120" s="129"/>
      <c r="N120" s="129"/>
      <c r="O120" s="129"/>
      <c r="P120" s="129"/>
      <c r="Q120" s="129"/>
      <c r="R120" s="129"/>
    </row>
    <row r="121" spans="1:18" s="172" customFormat="1" x14ac:dyDescent="0.3">
      <c r="A121" s="129"/>
      <c r="B121" s="170"/>
      <c r="C121" s="170"/>
      <c r="D121" s="227"/>
      <c r="F121" s="129"/>
      <c r="G121" s="129"/>
      <c r="H121" s="170"/>
      <c r="I121" s="129"/>
      <c r="J121" s="129"/>
      <c r="K121" s="129"/>
      <c r="L121" s="129"/>
      <c r="M121" s="129"/>
      <c r="N121" s="129"/>
      <c r="O121" s="129"/>
      <c r="P121" s="129"/>
      <c r="Q121" s="129"/>
      <c r="R121" s="129"/>
    </row>
    <row r="122" spans="1:18" s="172" customFormat="1" x14ac:dyDescent="0.3">
      <c r="A122" s="129"/>
      <c r="B122" s="170"/>
      <c r="C122" s="170"/>
      <c r="D122" s="227"/>
      <c r="F122" s="129"/>
      <c r="G122" s="129"/>
      <c r="H122" s="170"/>
      <c r="I122" s="129"/>
      <c r="J122" s="129"/>
      <c r="K122" s="129"/>
      <c r="L122" s="129"/>
      <c r="M122" s="129"/>
      <c r="N122" s="129"/>
      <c r="O122" s="129"/>
      <c r="P122" s="129"/>
      <c r="Q122" s="129"/>
      <c r="R122" s="129"/>
    </row>
    <row r="123" spans="1:18" s="172" customFormat="1" x14ac:dyDescent="0.3">
      <c r="A123" s="129"/>
      <c r="B123" s="170"/>
      <c r="C123" s="170"/>
      <c r="D123" s="227"/>
      <c r="F123" s="129"/>
      <c r="G123" s="129"/>
      <c r="H123" s="170"/>
      <c r="I123" s="129"/>
      <c r="J123" s="129"/>
      <c r="K123" s="129"/>
      <c r="L123" s="129"/>
      <c r="M123" s="129"/>
      <c r="N123" s="129"/>
      <c r="O123" s="129"/>
      <c r="P123" s="129"/>
      <c r="Q123" s="129"/>
      <c r="R123" s="129"/>
    </row>
    <row r="124" spans="1:18" s="172" customFormat="1" x14ac:dyDescent="0.3">
      <c r="A124" s="129"/>
      <c r="B124" s="170"/>
      <c r="C124" s="170"/>
      <c r="D124" s="227"/>
      <c r="F124" s="129"/>
      <c r="G124" s="129"/>
      <c r="H124" s="170"/>
      <c r="I124" s="129"/>
      <c r="J124" s="129"/>
      <c r="K124" s="129"/>
      <c r="L124" s="129"/>
      <c r="M124" s="129"/>
      <c r="N124" s="129"/>
      <c r="O124" s="129"/>
      <c r="P124" s="129"/>
      <c r="Q124" s="129"/>
      <c r="R124" s="129"/>
    </row>
    <row r="125" spans="1:18" s="227" customFormat="1" x14ac:dyDescent="0.3">
      <c r="A125" s="129"/>
      <c r="B125" s="170"/>
      <c r="C125" s="170"/>
      <c r="E125" s="172"/>
      <c r="F125" s="129"/>
      <c r="G125" s="129"/>
      <c r="H125" s="170"/>
      <c r="I125" s="129"/>
      <c r="J125" s="129"/>
      <c r="K125" s="129"/>
      <c r="L125" s="129"/>
      <c r="M125" s="129"/>
      <c r="N125" s="129"/>
      <c r="O125" s="129"/>
      <c r="P125" s="129"/>
      <c r="Q125" s="129"/>
      <c r="R125" s="129"/>
    </row>
    <row r="126" spans="1:18" s="227" customFormat="1" x14ac:dyDescent="0.3">
      <c r="A126" s="129"/>
      <c r="B126" s="170"/>
      <c r="C126" s="170"/>
      <c r="E126" s="172"/>
      <c r="F126" s="129"/>
      <c r="G126" s="129"/>
      <c r="H126" s="170"/>
      <c r="I126" s="129"/>
      <c r="J126" s="129"/>
      <c r="K126" s="129"/>
      <c r="L126" s="129"/>
      <c r="M126" s="129"/>
      <c r="N126" s="129"/>
      <c r="O126" s="129"/>
      <c r="P126" s="129"/>
      <c r="Q126" s="129"/>
      <c r="R126" s="129"/>
    </row>
    <row r="127" spans="1:18" s="227" customFormat="1" x14ac:dyDescent="0.3">
      <c r="A127" s="129"/>
      <c r="B127" s="170"/>
      <c r="C127" s="170"/>
      <c r="E127" s="172"/>
      <c r="F127" s="129"/>
      <c r="G127" s="129"/>
      <c r="H127" s="170"/>
      <c r="I127" s="129"/>
      <c r="J127" s="129"/>
      <c r="K127" s="129"/>
      <c r="L127" s="129"/>
      <c r="M127" s="129"/>
      <c r="N127" s="129"/>
      <c r="O127" s="129"/>
      <c r="P127" s="129"/>
      <c r="Q127" s="129"/>
      <c r="R127" s="129"/>
    </row>
    <row r="128" spans="1:18" s="227" customFormat="1" x14ac:dyDescent="0.3">
      <c r="A128" s="129"/>
      <c r="B128" s="170"/>
      <c r="C128" s="170"/>
      <c r="E128" s="172"/>
      <c r="F128" s="129"/>
      <c r="G128" s="129"/>
      <c r="H128" s="170"/>
      <c r="I128" s="129"/>
      <c r="J128" s="129"/>
      <c r="K128" s="129"/>
      <c r="L128" s="129"/>
      <c r="M128" s="129"/>
      <c r="N128" s="129"/>
      <c r="O128" s="129"/>
      <c r="P128" s="129"/>
      <c r="Q128" s="129"/>
      <c r="R128" s="129"/>
    </row>
    <row r="129" spans="1:18" s="227" customFormat="1" x14ac:dyDescent="0.3">
      <c r="A129" s="129"/>
      <c r="B129" s="170"/>
      <c r="C129" s="170"/>
      <c r="E129" s="172"/>
      <c r="F129" s="129"/>
      <c r="G129" s="129"/>
      <c r="H129" s="170"/>
      <c r="I129" s="129"/>
      <c r="J129" s="129"/>
      <c r="K129" s="129"/>
      <c r="L129" s="129"/>
      <c r="M129" s="129"/>
      <c r="N129" s="129"/>
      <c r="O129" s="129"/>
      <c r="P129" s="129"/>
      <c r="Q129" s="129"/>
      <c r="R129" s="129"/>
    </row>
    <row r="130" spans="1:18" s="227" customFormat="1" x14ac:dyDescent="0.3">
      <c r="A130" s="129"/>
      <c r="B130" s="170"/>
      <c r="C130" s="170"/>
      <c r="E130" s="172"/>
      <c r="F130" s="129"/>
      <c r="G130" s="129"/>
      <c r="H130" s="170"/>
      <c r="I130" s="129"/>
      <c r="J130" s="129"/>
      <c r="K130" s="129"/>
      <c r="L130" s="129"/>
      <c r="M130" s="129"/>
      <c r="N130" s="129"/>
      <c r="O130" s="129"/>
      <c r="P130" s="129"/>
      <c r="Q130" s="129"/>
      <c r="R130" s="129"/>
    </row>
    <row r="131" spans="1:18" s="227" customFormat="1" x14ac:dyDescent="0.3">
      <c r="A131" s="129"/>
      <c r="B131" s="170"/>
      <c r="C131" s="170"/>
      <c r="E131" s="172"/>
      <c r="F131" s="129"/>
      <c r="G131" s="129"/>
      <c r="H131" s="170"/>
      <c r="I131" s="129"/>
      <c r="J131" s="129"/>
      <c r="K131" s="129"/>
      <c r="L131" s="129"/>
      <c r="M131" s="129"/>
      <c r="N131" s="129"/>
      <c r="O131" s="129"/>
      <c r="P131" s="129"/>
      <c r="Q131" s="129"/>
      <c r="R131" s="129"/>
    </row>
    <row r="132" spans="1:18" s="227" customFormat="1" x14ac:dyDescent="0.3">
      <c r="A132" s="129"/>
      <c r="B132" s="170"/>
      <c r="C132" s="170"/>
      <c r="E132" s="172"/>
      <c r="F132" s="129"/>
      <c r="G132" s="129"/>
      <c r="H132" s="170"/>
      <c r="I132" s="129"/>
      <c r="J132" s="129"/>
      <c r="K132" s="129"/>
      <c r="L132" s="129"/>
      <c r="M132" s="129"/>
      <c r="N132" s="129"/>
      <c r="O132" s="129"/>
      <c r="P132" s="129"/>
      <c r="Q132" s="129"/>
      <c r="R132" s="129"/>
    </row>
    <row r="133" spans="1:18" s="227" customFormat="1" x14ac:dyDescent="0.3">
      <c r="A133" s="129"/>
      <c r="B133" s="170"/>
      <c r="C133" s="170"/>
      <c r="E133" s="172"/>
      <c r="F133" s="129"/>
      <c r="G133" s="129"/>
      <c r="H133" s="170"/>
      <c r="I133" s="129"/>
      <c r="J133" s="129"/>
      <c r="K133" s="129"/>
      <c r="L133" s="129"/>
      <c r="M133" s="129"/>
      <c r="N133" s="129"/>
      <c r="O133" s="129"/>
      <c r="P133" s="129"/>
      <c r="Q133" s="129"/>
      <c r="R133" s="129"/>
    </row>
    <row r="134" spans="1:18" s="227" customFormat="1" x14ac:dyDescent="0.3">
      <c r="A134" s="129"/>
      <c r="B134" s="170"/>
      <c r="C134" s="170"/>
      <c r="E134" s="172"/>
      <c r="F134" s="129"/>
      <c r="G134" s="129"/>
      <c r="H134" s="170"/>
      <c r="I134" s="129"/>
      <c r="J134" s="129"/>
      <c r="K134" s="129"/>
      <c r="L134" s="129"/>
      <c r="M134" s="129"/>
      <c r="N134" s="129"/>
      <c r="O134" s="129"/>
      <c r="P134" s="129"/>
      <c r="Q134" s="129"/>
      <c r="R134" s="129"/>
    </row>
    <row r="135" spans="1:18" s="227" customFormat="1" x14ac:dyDescent="0.3">
      <c r="A135" s="129"/>
      <c r="B135" s="170"/>
      <c r="C135" s="170"/>
      <c r="E135" s="172"/>
      <c r="F135" s="129"/>
      <c r="G135" s="129"/>
      <c r="H135" s="170"/>
      <c r="I135" s="129"/>
      <c r="J135" s="129"/>
      <c r="K135" s="129"/>
      <c r="L135" s="129"/>
      <c r="M135" s="129"/>
      <c r="N135" s="129"/>
      <c r="O135" s="129"/>
      <c r="P135" s="129"/>
      <c r="Q135" s="129"/>
      <c r="R135" s="129"/>
    </row>
    <row r="136" spans="1:18" s="227" customFormat="1" x14ac:dyDescent="0.3">
      <c r="A136" s="129"/>
      <c r="B136" s="170"/>
      <c r="C136" s="170"/>
      <c r="E136" s="172"/>
      <c r="F136" s="129"/>
      <c r="G136" s="129"/>
      <c r="H136" s="170"/>
      <c r="I136" s="129"/>
      <c r="J136" s="129"/>
      <c r="K136" s="129"/>
      <c r="L136" s="129"/>
      <c r="M136" s="129"/>
      <c r="N136" s="129"/>
      <c r="O136" s="129"/>
      <c r="P136" s="129"/>
      <c r="Q136" s="129"/>
      <c r="R136" s="129"/>
    </row>
    <row r="137" spans="1:18" s="227" customFormat="1" x14ac:dyDescent="0.3">
      <c r="A137" s="129"/>
      <c r="B137" s="170"/>
      <c r="C137" s="170"/>
      <c r="E137" s="172"/>
      <c r="F137" s="129"/>
      <c r="G137" s="129"/>
      <c r="H137" s="170"/>
      <c r="I137" s="129"/>
      <c r="J137" s="129"/>
      <c r="K137" s="129"/>
      <c r="L137" s="129"/>
      <c r="M137" s="129"/>
      <c r="N137" s="129"/>
      <c r="O137" s="129"/>
      <c r="P137" s="129"/>
      <c r="Q137" s="129"/>
      <c r="R137" s="129"/>
    </row>
    <row r="138" spans="1:18" s="227" customFormat="1" x14ac:dyDescent="0.3">
      <c r="A138" s="129"/>
      <c r="B138" s="170"/>
      <c r="C138" s="170"/>
      <c r="E138" s="172"/>
      <c r="F138" s="129"/>
      <c r="G138" s="129"/>
      <c r="H138" s="170"/>
      <c r="I138" s="129"/>
      <c r="J138" s="129"/>
      <c r="K138" s="129"/>
      <c r="L138" s="129"/>
      <c r="M138" s="129"/>
      <c r="N138" s="129"/>
      <c r="O138" s="129"/>
      <c r="P138" s="129"/>
      <c r="Q138" s="129"/>
      <c r="R138" s="129"/>
    </row>
    <row r="139" spans="1:18" s="227" customFormat="1" x14ac:dyDescent="0.3">
      <c r="A139" s="129"/>
      <c r="B139" s="170"/>
      <c r="C139" s="170"/>
      <c r="E139" s="172"/>
      <c r="F139" s="129"/>
      <c r="G139" s="129"/>
      <c r="H139" s="170"/>
      <c r="I139" s="129"/>
      <c r="J139" s="129"/>
      <c r="K139" s="129"/>
      <c r="L139" s="129"/>
      <c r="M139" s="129"/>
      <c r="N139" s="129"/>
      <c r="O139" s="129"/>
      <c r="P139" s="129"/>
      <c r="Q139" s="129"/>
      <c r="R139" s="129"/>
    </row>
    <row r="140" spans="1:18" s="227" customFormat="1" x14ac:dyDescent="0.3">
      <c r="A140" s="129"/>
      <c r="B140" s="170"/>
      <c r="C140" s="170"/>
      <c r="E140" s="172"/>
      <c r="F140" s="129"/>
      <c r="G140" s="129"/>
      <c r="H140" s="170"/>
      <c r="I140" s="129"/>
      <c r="J140" s="129"/>
      <c r="K140" s="129"/>
      <c r="L140" s="129"/>
      <c r="M140" s="129"/>
      <c r="N140" s="129"/>
      <c r="O140" s="129"/>
      <c r="P140" s="129"/>
      <c r="Q140" s="129"/>
      <c r="R140" s="129"/>
    </row>
    <row r="141" spans="1:18" s="172" customFormat="1" x14ac:dyDescent="0.3">
      <c r="A141" s="129"/>
      <c r="B141" s="170"/>
      <c r="C141" s="170"/>
      <c r="D141" s="227"/>
      <c r="F141" s="129"/>
      <c r="G141" s="129"/>
      <c r="H141" s="170"/>
      <c r="I141" s="129"/>
      <c r="J141" s="129"/>
      <c r="K141" s="129"/>
      <c r="L141" s="129"/>
      <c r="M141" s="129"/>
      <c r="N141" s="129"/>
      <c r="O141" s="129"/>
      <c r="P141" s="129"/>
      <c r="Q141" s="129"/>
      <c r="R141" s="129"/>
    </row>
    <row r="142" spans="1:18" s="172" customFormat="1" x14ac:dyDescent="0.3">
      <c r="A142" s="129"/>
      <c r="B142" s="170"/>
      <c r="C142" s="170"/>
      <c r="D142" s="227"/>
      <c r="F142" s="129"/>
      <c r="G142" s="129"/>
      <c r="H142" s="170"/>
      <c r="I142" s="129"/>
      <c r="J142" s="129"/>
      <c r="K142" s="129"/>
      <c r="L142" s="129"/>
      <c r="M142" s="129"/>
      <c r="N142" s="129"/>
      <c r="O142" s="129"/>
      <c r="P142" s="129"/>
      <c r="Q142" s="129"/>
      <c r="R142" s="129"/>
    </row>
    <row r="143" spans="1:18" s="172" customFormat="1" x14ac:dyDescent="0.3">
      <c r="A143" s="129"/>
      <c r="B143" s="170"/>
      <c r="C143" s="170"/>
      <c r="D143" s="227"/>
      <c r="F143" s="129"/>
      <c r="G143" s="129"/>
      <c r="H143" s="170"/>
      <c r="I143" s="129"/>
      <c r="J143" s="129"/>
      <c r="K143" s="129"/>
      <c r="L143" s="129"/>
      <c r="M143" s="129"/>
      <c r="N143" s="129"/>
      <c r="O143" s="129"/>
      <c r="P143" s="129"/>
      <c r="Q143" s="129"/>
      <c r="R143" s="129"/>
    </row>
    <row r="144" spans="1:18" s="172" customFormat="1" x14ac:dyDescent="0.3">
      <c r="A144" s="129"/>
      <c r="B144" s="170"/>
      <c r="C144" s="170"/>
      <c r="D144" s="227"/>
      <c r="F144" s="129"/>
      <c r="G144" s="129"/>
      <c r="H144" s="170"/>
      <c r="I144" s="129"/>
      <c r="J144" s="129"/>
      <c r="K144" s="129"/>
      <c r="L144" s="129"/>
      <c r="M144" s="129"/>
      <c r="N144" s="129"/>
      <c r="O144" s="129"/>
      <c r="P144" s="129"/>
      <c r="Q144" s="129"/>
      <c r="R144" s="129"/>
    </row>
    <row r="145" spans="1:18" s="172" customFormat="1" x14ac:dyDescent="0.3">
      <c r="A145" s="129"/>
      <c r="B145" s="170"/>
      <c r="C145" s="170"/>
      <c r="D145" s="227"/>
      <c r="F145" s="129"/>
      <c r="G145" s="129"/>
      <c r="H145" s="170"/>
      <c r="I145" s="129"/>
      <c r="J145" s="129"/>
      <c r="K145" s="129"/>
      <c r="L145" s="129"/>
      <c r="M145" s="129"/>
      <c r="N145" s="129"/>
      <c r="O145" s="129"/>
      <c r="P145" s="129"/>
      <c r="Q145" s="129"/>
      <c r="R145" s="12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2140-04EC-4688-8AE6-E8B2988BA1BD}">
  <sheetPr>
    <pageSetUpPr fitToPage="1"/>
  </sheetPr>
  <dimension ref="A1:M89"/>
  <sheetViews>
    <sheetView showGridLines="0" topLeftCell="A46" zoomScale="90" zoomScaleNormal="90" zoomScaleSheetLayoutView="100" zoomScalePageLayoutView="85" workbookViewId="0">
      <selection activeCell="C40" sqref="C40"/>
    </sheetView>
  </sheetViews>
  <sheetFormatPr defaultColWidth="0" defaultRowHeight="13.5" zeroHeight="1" x14ac:dyDescent="0.3"/>
  <cols>
    <col min="1" max="1" width="11.453125" style="1" customWidth="1"/>
    <col min="2" max="2" width="15.1796875" style="1" customWidth="1"/>
    <col min="3" max="3" width="43.81640625" style="1" customWidth="1"/>
    <col min="4" max="4" width="27.1796875" style="1" customWidth="1"/>
    <col min="5" max="5" width="14.7265625" style="1" customWidth="1"/>
    <col min="6" max="6" width="11.453125" style="1" customWidth="1"/>
    <col min="7" max="7" width="1.7265625" style="1" customWidth="1"/>
    <col min="8" max="8" width="12" style="1" customWidth="1"/>
    <col min="9" max="9" width="14" style="1" customWidth="1"/>
    <col min="10" max="10" width="14.1796875" style="1" customWidth="1"/>
    <col min="11" max="11" width="14" style="1" customWidth="1"/>
    <col min="12" max="12" width="12.7265625" style="1" customWidth="1"/>
    <col min="13" max="13" width="14" style="1" customWidth="1"/>
    <col min="14" max="16384" width="11.453125" style="1" hidden="1"/>
  </cols>
  <sheetData>
    <row r="1" spans="2:13" x14ac:dyDescent="0.3"/>
    <row r="2" spans="2:13" ht="15.5" x14ac:dyDescent="0.35">
      <c r="B2" s="261" t="s">
        <v>106</v>
      </c>
      <c r="C2" s="262"/>
      <c r="D2" s="262"/>
      <c r="E2" s="262"/>
      <c r="F2" s="262"/>
      <c r="G2" s="262"/>
      <c r="H2" s="262"/>
      <c r="I2" s="262"/>
      <c r="J2" s="262"/>
    </row>
    <row r="3" spans="2:13" ht="18.75" customHeight="1" x14ac:dyDescent="0.3">
      <c r="B3" s="263" t="s">
        <v>76</v>
      </c>
      <c r="C3" s="263"/>
      <c r="D3" s="263"/>
      <c r="E3" s="263"/>
      <c r="F3" s="263"/>
      <c r="G3" s="263"/>
      <c r="H3" s="263"/>
      <c r="I3" s="263"/>
      <c r="J3" s="263"/>
    </row>
    <row r="4" spans="2:13" ht="18.75" customHeight="1" x14ac:dyDescent="0.3">
      <c r="B4" s="59" t="s">
        <v>112</v>
      </c>
      <c r="C4" s="118"/>
      <c r="D4" s="118"/>
      <c r="E4" s="118"/>
      <c r="F4" s="118"/>
      <c r="G4" s="118"/>
      <c r="H4" s="118"/>
      <c r="I4" s="118"/>
      <c r="J4" s="118"/>
    </row>
    <row r="5" spans="2:13" s="129" customFormat="1" ht="18.75" customHeight="1" x14ac:dyDescent="0.3">
      <c r="B5" t="s">
        <v>105</v>
      </c>
      <c r="C5" s="130">
        <v>45689</v>
      </c>
      <c r="D5"/>
      <c r="E5"/>
      <c r="F5"/>
      <c r="G5"/>
      <c r="H5"/>
      <c r="I5"/>
      <c r="J5"/>
    </row>
    <row r="6" spans="2:13" ht="6.75" customHeight="1" thickBot="1" x14ac:dyDescent="0.35"/>
    <row r="7" spans="2:13" ht="16.5" customHeight="1" thickBot="1" x14ac:dyDescent="0.35">
      <c r="C7" s="14" t="s">
        <v>70</v>
      </c>
      <c r="D7" s="264" t="s">
        <v>38</v>
      </c>
      <c r="E7" s="265"/>
      <c r="F7" s="266"/>
      <c r="G7" s="17"/>
      <c r="I7" s="18" t="s">
        <v>10</v>
      </c>
      <c r="J7" s="267">
        <v>45292</v>
      </c>
      <c r="K7" s="266"/>
    </row>
    <row r="8" spans="2:13" ht="9.75" customHeight="1" thickBot="1" x14ac:dyDescent="0.35">
      <c r="D8" s="79"/>
      <c r="E8" s="79"/>
      <c r="F8" s="79"/>
    </row>
    <row r="9" spans="2:13" ht="16.5" customHeight="1" thickBot="1" x14ac:dyDescent="0.35">
      <c r="C9" s="18" t="s">
        <v>111</v>
      </c>
      <c r="D9" s="264" t="s">
        <v>75</v>
      </c>
      <c r="E9" s="265"/>
      <c r="F9" s="266"/>
    </row>
    <row r="10" spans="2:13" ht="9.75" customHeight="1" thickBot="1" x14ac:dyDescent="0.35">
      <c r="D10" s="79"/>
      <c r="E10" s="79"/>
      <c r="F10" s="79"/>
    </row>
    <row r="11" spans="2:13" ht="16.5" customHeight="1" thickBot="1" x14ac:dyDescent="0.35">
      <c r="C11" s="14" t="s">
        <v>71</v>
      </c>
      <c r="D11" s="268">
        <v>5000000</v>
      </c>
      <c r="E11" s="269"/>
      <c r="F11" s="270"/>
      <c r="G11" s="120"/>
      <c r="H11" s="120"/>
      <c r="I11" s="119" t="s">
        <v>12</v>
      </c>
      <c r="J11" s="268">
        <v>4100000</v>
      </c>
      <c r="K11" s="270"/>
    </row>
    <row r="12" spans="2:13" ht="7.5" customHeight="1" x14ac:dyDescent="0.3">
      <c r="B12" s="2"/>
      <c r="C12" s="70"/>
      <c r="D12" s="70"/>
      <c r="E12" s="70"/>
      <c r="F12" s="70"/>
      <c r="G12" s="13"/>
      <c r="H12" s="13"/>
      <c r="J12" s="69"/>
      <c r="K12" s="69"/>
      <c r="M12" s="59"/>
    </row>
    <row r="13" spans="2:13" ht="51.75" customHeight="1" x14ac:dyDescent="0.3">
      <c r="B13" s="100" t="s">
        <v>99</v>
      </c>
      <c r="C13" s="101" t="s">
        <v>184</v>
      </c>
      <c r="D13" s="65" t="s">
        <v>185</v>
      </c>
      <c r="E13" s="65" t="s">
        <v>0</v>
      </c>
      <c r="F13" s="64" t="s">
        <v>3</v>
      </c>
      <c r="G13" s="66"/>
      <c r="H13" s="64" t="s">
        <v>100</v>
      </c>
      <c r="I13" s="55"/>
      <c r="J13" s="55"/>
      <c r="M13" s="59"/>
    </row>
    <row r="14" spans="2:13" ht="15.75" customHeight="1" x14ac:dyDescent="0.3">
      <c r="B14" s="104"/>
      <c r="C14" s="271" t="s">
        <v>5</v>
      </c>
      <c r="D14" s="272"/>
      <c r="E14" s="105"/>
      <c r="F14" s="105"/>
      <c r="G14" s="55"/>
      <c r="H14" s="106"/>
      <c r="I14" s="55"/>
      <c r="J14" s="55"/>
      <c r="M14" s="59"/>
    </row>
    <row r="15" spans="2:13" ht="13.5" customHeight="1" x14ac:dyDescent="0.3">
      <c r="B15" s="90" t="s">
        <v>86</v>
      </c>
      <c r="C15" s="121" t="s">
        <v>103</v>
      </c>
      <c r="D15" s="96" t="s">
        <v>53</v>
      </c>
      <c r="E15" s="4">
        <v>250000</v>
      </c>
      <c r="F15" s="32">
        <f>E15/$D$11</f>
        <v>0.05</v>
      </c>
      <c r="G15" s="55"/>
      <c r="H15" s="60" t="s">
        <v>31</v>
      </c>
      <c r="I15" s="55"/>
      <c r="J15" s="55"/>
      <c r="M15" s="59"/>
    </row>
    <row r="16" spans="2:13" ht="13.5" customHeight="1" x14ac:dyDescent="0.3">
      <c r="B16" s="90" t="s">
        <v>50</v>
      </c>
      <c r="C16" s="121" t="s">
        <v>80</v>
      </c>
      <c r="D16" s="96" t="s">
        <v>8</v>
      </c>
      <c r="E16" s="4">
        <v>500000</v>
      </c>
      <c r="F16" s="32">
        <f t="shared" ref="F16:F21" si="0">E16/$D$11</f>
        <v>0.1</v>
      </c>
      <c r="G16" s="55"/>
      <c r="H16" s="60" t="s">
        <v>32</v>
      </c>
      <c r="I16" s="55"/>
      <c r="J16" s="55"/>
      <c r="M16" s="59"/>
    </row>
    <row r="17" spans="2:13" ht="13.5" customHeight="1" x14ac:dyDescent="0.3">
      <c r="B17" s="90" t="s">
        <v>49</v>
      </c>
      <c r="C17" s="122" t="s">
        <v>113</v>
      </c>
      <c r="D17" s="96" t="s">
        <v>46</v>
      </c>
      <c r="E17" s="4">
        <v>0</v>
      </c>
      <c r="F17" s="32">
        <f t="shared" si="0"/>
        <v>0</v>
      </c>
      <c r="G17" s="55"/>
      <c r="H17" s="60" t="s">
        <v>77</v>
      </c>
      <c r="I17" s="55"/>
      <c r="J17" s="55"/>
      <c r="M17" s="59"/>
    </row>
    <row r="18" spans="2:13" ht="13.5" customHeight="1" x14ac:dyDescent="0.3">
      <c r="B18" s="90" t="s">
        <v>49</v>
      </c>
      <c r="C18" s="102" t="s">
        <v>72</v>
      </c>
      <c r="D18" s="96" t="s">
        <v>54</v>
      </c>
      <c r="E18" s="4">
        <v>0</v>
      </c>
      <c r="F18" s="32">
        <f t="shared" si="0"/>
        <v>0</v>
      </c>
      <c r="G18" s="55"/>
      <c r="H18" s="60" t="s">
        <v>77</v>
      </c>
      <c r="I18" s="55"/>
      <c r="J18" s="55"/>
      <c r="M18" s="59"/>
    </row>
    <row r="19" spans="2:13" ht="13.5" customHeight="1" x14ac:dyDescent="0.3">
      <c r="B19" s="90" t="s">
        <v>49</v>
      </c>
      <c r="C19" s="102" t="s">
        <v>72</v>
      </c>
      <c r="D19" s="96" t="s">
        <v>77</v>
      </c>
      <c r="E19" s="4">
        <v>0</v>
      </c>
      <c r="F19" s="32">
        <f t="shared" si="0"/>
        <v>0</v>
      </c>
      <c r="G19" s="55"/>
      <c r="H19" s="60" t="s">
        <v>77</v>
      </c>
      <c r="I19" s="55"/>
      <c r="J19" s="55"/>
      <c r="M19" s="59"/>
    </row>
    <row r="20" spans="2:13" ht="13.5" customHeight="1" x14ac:dyDescent="0.3">
      <c r="B20" s="90" t="s">
        <v>49</v>
      </c>
      <c r="C20" s="102" t="s">
        <v>72</v>
      </c>
      <c r="D20" s="96" t="s">
        <v>77</v>
      </c>
      <c r="E20" s="4">
        <v>0</v>
      </c>
      <c r="F20" s="32">
        <f t="shared" si="0"/>
        <v>0</v>
      </c>
      <c r="G20" s="55"/>
      <c r="H20" s="60" t="s">
        <v>77</v>
      </c>
      <c r="I20" s="55"/>
      <c r="J20" s="55"/>
      <c r="M20" s="59"/>
    </row>
    <row r="21" spans="2:13" ht="13.5" customHeight="1" x14ac:dyDescent="0.3">
      <c r="B21" s="90" t="s">
        <v>49</v>
      </c>
      <c r="C21" s="102" t="s">
        <v>72</v>
      </c>
      <c r="D21" s="96" t="s">
        <v>77</v>
      </c>
      <c r="E21" s="4">
        <v>0</v>
      </c>
      <c r="F21" s="32">
        <f t="shared" si="0"/>
        <v>0</v>
      </c>
      <c r="G21" s="55"/>
      <c r="H21" s="60" t="s">
        <v>77</v>
      </c>
      <c r="I21" s="55"/>
      <c r="J21" s="55"/>
    </row>
    <row r="22" spans="2:13" ht="13.5" customHeight="1" x14ac:dyDescent="0.3">
      <c r="B22" s="15"/>
      <c r="C22" s="3" t="s">
        <v>13</v>
      </c>
      <c r="D22" s="12"/>
      <c r="E22" s="19">
        <f>SUM(E15:E21)</f>
        <v>750000</v>
      </c>
      <c r="F22" s="20">
        <f t="array" ref="F22">SUM(ROUND((F15:F21),4))</f>
        <v>0.15000000000000002</v>
      </c>
      <c r="G22" s="55"/>
      <c r="H22" s="72"/>
      <c r="I22" s="55"/>
      <c r="J22" s="55"/>
    </row>
    <row r="23" spans="2:13" ht="10.5" customHeight="1" x14ac:dyDescent="0.3">
      <c r="B23" s="16"/>
      <c r="C23" s="5"/>
      <c r="D23" s="6"/>
      <c r="E23" s="7"/>
      <c r="F23" s="8"/>
      <c r="G23" s="55"/>
      <c r="H23" s="55"/>
      <c r="I23" s="55"/>
      <c r="J23" s="55"/>
    </row>
    <row r="24" spans="2:13" ht="53.25" customHeight="1" x14ac:dyDescent="0.3">
      <c r="B24" s="100" t="s">
        <v>99</v>
      </c>
      <c r="C24" s="103" t="s">
        <v>74</v>
      </c>
      <c r="D24" s="65" t="s">
        <v>185</v>
      </c>
      <c r="E24" s="65" t="s">
        <v>0</v>
      </c>
      <c r="F24" s="65" t="s">
        <v>3</v>
      </c>
      <c r="G24" s="111"/>
      <c r="H24" s="64" t="s">
        <v>100</v>
      </c>
      <c r="I24" s="65" t="s">
        <v>37</v>
      </c>
      <c r="J24" s="65" t="s">
        <v>4</v>
      </c>
      <c r="K24" s="65" t="s">
        <v>47</v>
      </c>
    </row>
    <row r="25" spans="2:13" ht="15.75" customHeight="1" x14ac:dyDescent="0.3">
      <c r="B25" s="107"/>
      <c r="C25" s="108" t="s">
        <v>118</v>
      </c>
      <c r="D25" s="109"/>
      <c r="E25" s="109"/>
      <c r="F25" s="109"/>
      <c r="G25" s="111"/>
      <c r="H25" s="110"/>
      <c r="I25" s="109"/>
      <c r="J25" s="109"/>
      <c r="K25" s="109"/>
    </row>
    <row r="26" spans="2:13" ht="13.5" customHeight="1" x14ac:dyDescent="0.3">
      <c r="B26" s="90" t="s">
        <v>51</v>
      </c>
      <c r="C26" s="94" t="s">
        <v>11</v>
      </c>
      <c r="D26" s="91" t="s">
        <v>110</v>
      </c>
      <c r="E26" s="4">
        <v>500000</v>
      </c>
      <c r="F26" s="20">
        <f>E26/$D$11</f>
        <v>0.1</v>
      </c>
      <c r="G26" s="112"/>
      <c r="H26" s="60" t="s">
        <v>31</v>
      </c>
      <c r="I26" s="99">
        <f>E26/E48</f>
        <v>0.11764705882352941</v>
      </c>
      <c r="J26" s="84">
        <f t="shared" ref="J26:J32" si="1">(E26/$E$48)*0.5</f>
        <v>5.8823529411764705E-2</v>
      </c>
      <c r="K26" s="84">
        <v>0.01</v>
      </c>
    </row>
    <row r="27" spans="2:13" ht="13.5" customHeight="1" x14ac:dyDescent="0.3">
      <c r="B27" s="90" t="s">
        <v>51</v>
      </c>
      <c r="C27" s="95" t="s">
        <v>18</v>
      </c>
      <c r="D27" s="92" t="s">
        <v>6</v>
      </c>
      <c r="E27" s="4">
        <v>800000</v>
      </c>
      <c r="F27" s="20">
        <f t="shared" ref="F27:F47" si="2">E27/$D$11</f>
        <v>0.16</v>
      </c>
      <c r="G27" s="112"/>
      <c r="H27" s="60" t="s">
        <v>31</v>
      </c>
      <c r="I27" s="99">
        <f>E27/E48</f>
        <v>0.18823529411764706</v>
      </c>
      <c r="J27" s="84">
        <f t="shared" si="1"/>
        <v>9.4117647058823528E-2</v>
      </c>
      <c r="K27" s="84">
        <f>+I27</f>
        <v>0.18823529411764706</v>
      </c>
    </row>
    <row r="28" spans="2:13" ht="13.5" customHeight="1" x14ac:dyDescent="0.3">
      <c r="B28" s="90" t="s">
        <v>51</v>
      </c>
      <c r="C28" s="95" t="s">
        <v>68</v>
      </c>
      <c r="D28" s="92" t="s">
        <v>172</v>
      </c>
      <c r="E28" s="4">
        <v>120000.00000000006</v>
      </c>
      <c r="F28" s="20">
        <f t="shared" si="2"/>
        <v>2.4000000000000011E-2</v>
      </c>
      <c r="G28" s="112"/>
      <c r="H28" s="60" t="s">
        <v>31</v>
      </c>
      <c r="I28" s="99">
        <f>E28/E48</f>
        <v>2.8235294117647074E-2</v>
      </c>
      <c r="J28" s="84">
        <f t="shared" si="1"/>
        <v>1.4117647058823537E-2</v>
      </c>
      <c r="K28" s="84">
        <f t="shared" ref="K28:K47" si="3">+I28</f>
        <v>2.8235294117647074E-2</v>
      </c>
    </row>
    <row r="29" spans="2:13" ht="13.5" customHeight="1" x14ac:dyDescent="0.3">
      <c r="B29" s="90" t="s">
        <v>50</v>
      </c>
      <c r="C29" s="136" t="s">
        <v>109</v>
      </c>
      <c r="D29" s="93" t="s">
        <v>58</v>
      </c>
      <c r="E29" s="85">
        <v>1480000</v>
      </c>
      <c r="F29" s="20">
        <f>E29/$D$11</f>
        <v>0.29599999999999999</v>
      </c>
      <c r="G29" s="112"/>
      <c r="H29" s="60" t="s">
        <v>31</v>
      </c>
      <c r="I29" s="99">
        <f>E29/E48</f>
        <v>0.34823529411764703</v>
      </c>
      <c r="J29" s="84">
        <f t="shared" si="1"/>
        <v>0.17411764705882352</v>
      </c>
      <c r="K29" s="84">
        <f t="shared" si="3"/>
        <v>0.34823529411764703</v>
      </c>
    </row>
    <row r="30" spans="2:13" ht="13.5" customHeight="1" x14ac:dyDescent="0.3">
      <c r="B30" s="90" t="s">
        <v>49</v>
      </c>
      <c r="C30" s="95" t="s">
        <v>114</v>
      </c>
      <c r="D30" s="92" t="s">
        <v>77</v>
      </c>
      <c r="E30" s="4">
        <v>0</v>
      </c>
      <c r="F30" s="20">
        <f>E30/$D$11</f>
        <v>0</v>
      </c>
      <c r="G30" s="112"/>
      <c r="H30" s="60" t="s">
        <v>77</v>
      </c>
      <c r="I30" s="99">
        <f>E30/E48</f>
        <v>0</v>
      </c>
      <c r="J30" s="84">
        <f t="shared" si="1"/>
        <v>0</v>
      </c>
      <c r="K30" s="84">
        <f t="shared" si="3"/>
        <v>0</v>
      </c>
    </row>
    <row r="31" spans="2:13" ht="13.5" customHeight="1" x14ac:dyDescent="0.3">
      <c r="B31" s="90" t="s">
        <v>50</v>
      </c>
      <c r="C31" s="95" t="s">
        <v>65</v>
      </c>
      <c r="D31" s="92" t="s">
        <v>6</v>
      </c>
      <c r="E31" s="4">
        <v>450000</v>
      </c>
      <c r="F31" s="20">
        <f>E31/$D$11</f>
        <v>0.09</v>
      </c>
      <c r="G31" s="112"/>
      <c r="H31" s="60" t="s">
        <v>31</v>
      </c>
      <c r="I31" s="99">
        <f>E31/E48</f>
        <v>0.10588235294117647</v>
      </c>
      <c r="J31" s="84">
        <f t="shared" si="1"/>
        <v>5.2941176470588235E-2</v>
      </c>
      <c r="K31" s="84">
        <f t="shared" si="3"/>
        <v>0.10588235294117647</v>
      </c>
    </row>
    <row r="32" spans="2:13" ht="13.5" customHeight="1" x14ac:dyDescent="0.3">
      <c r="B32" s="90" t="s">
        <v>86</v>
      </c>
      <c r="C32" s="95" t="s">
        <v>101</v>
      </c>
      <c r="D32" s="92" t="s">
        <v>57</v>
      </c>
      <c r="E32" s="4">
        <v>450000</v>
      </c>
      <c r="F32" s="20">
        <f t="shared" ref="F32:F39" si="4">E32/$D$11</f>
        <v>0.09</v>
      </c>
      <c r="G32" s="112"/>
      <c r="H32" s="60" t="s">
        <v>32</v>
      </c>
      <c r="I32" s="99">
        <f>E32/E48</f>
        <v>0.10588235294117647</v>
      </c>
      <c r="J32" s="84">
        <f t="shared" si="1"/>
        <v>5.2941176470588235E-2</v>
      </c>
      <c r="K32" s="84">
        <f t="shared" si="3"/>
        <v>0.10588235294117647</v>
      </c>
    </row>
    <row r="33" spans="2:11" ht="13.5" customHeight="1" x14ac:dyDescent="0.3">
      <c r="B33" s="90" t="s">
        <v>86</v>
      </c>
      <c r="C33" s="95" t="s">
        <v>102</v>
      </c>
      <c r="D33" s="92" t="s">
        <v>57</v>
      </c>
      <c r="E33" s="4">
        <v>450000</v>
      </c>
      <c r="F33" s="20">
        <f t="shared" si="4"/>
        <v>0.09</v>
      </c>
      <c r="G33" s="112"/>
      <c r="H33" s="60" t="s">
        <v>31</v>
      </c>
      <c r="I33" s="99">
        <f>E33/E48</f>
        <v>0.10588235294117647</v>
      </c>
      <c r="J33" s="84">
        <f>(E33/$E$48)*0.5</f>
        <v>5.2941176470588235E-2</v>
      </c>
      <c r="K33" s="84">
        <f t="shared" si="3"/>
        <v>0.10588235294117647</v>
      </c>
    </row>
    <row r="34" spans="2:11" ht="13.5" customHeight="1" x14ac:dyDescent="0.3">
      <c r="B34" s="90" t="s">
        <v>49</v>
      </c>
      <c r="C34" s="95" t="s">
        <v>115</v>
      </c>
      <c r="D34" s="92" t="s">
        <v>77</v>
      </c>
      <c r="E34" s="4">
        <v>0</v>
      </c>
      <c r="F34" s="20">
        <f t="shared" si="4"/>
        <v>0</v>
      </c>
      <c r="G34" s="112"/>
      <c r="H34" s="60" t="s">
        <v>77</v>
      </c>
      <c r="I34" s="99">
        <f>E34/E48</f>
        <v>0</v>
      </c>
      <c r="J34" s="84">
        <f>(E34/$E$48)*0.5</f>
        <v>0</v>
      </c>
      <c r="K34" s="84">
        <f t="shared" si="3"/>
        <v>0</v>
      </c>
    </row>
    <row r="35" spans="2:11" ht="13.5" customHeight="1" x14ac:dyDescent="0.3">
      <c r="B35" s="90" t="s">
        <v>49</v>
      </c>
      <c r="C35" s="95" t="s">
        <v>115</v>
      </c>
      <c r="D35" s="92" t="s">
        <v>77</v>
      </c>
      <c r="E35" s="4">
        <v>0</v>
      </c>
      <c r="F35" s="20">
        <f t="shared" si="4"/>
        <v>0</v>
      </c>
      <c r="G35" s="112"/>
      <c r="H35" s="60" t="s">
        <v>77</v>
      </c>
      <c r="I35" s="99">
        <f>E35/E48</f>
        <v>0</v>
      </c>
      <c r="J35" s="84">
        <f>(E35/$E$48)*0.5</f>
        <v>0</v>
      </c>
      <c r="K35" s="84">
        <f t="shared" si="3"/>
        <v>0</v>
      </c>
    </row>
    <row r="36" spans="2:11" ht="13.5" customHeight="1" x14ac:dyDescent="0.3">
      <c r="B36" s="90" t="s">
        <v>49</v>
      </c>
      <c r="C36" s="95" t="s">
        <v>115</v>
      </c>
      <c r="D36" s="92" t="s">
        <v>77</v>
      </c>
      <c r="E36" s="4">
        <v>0</v>
      </c>
      <c r="F36" s="20">
        <f t="shared" si="4"/>
        <v>0</v>
      </c>
      <c r="G36" s="112"/>
      <c r="H36" s="60" t="s">
        <v>77</v>
      </c>
      <c r="I36" s="99">
        <f>E36/E48</f>
        <v>0</v>
      </c>
      <c r="J36" s="84">
        <f t="shared" ref="J36" si="5">(E36/$E$48)*0.5</f>
        <v>0</v>
      </c>
      <c r="K36" s="84">
        <f t="shared" si="3"/>
        <v>0</v>
      </c>
    </row>
    <row r="37" spans="2:11" ht="13.5" customHeight="1" x14ac:dyDescent="0.3">
      <c r="B37" s="90" t="s">
        <v>49</v>
      </c>
      <c r="C37" s="95" t="s">
        <v>115</v>
      </c>
      <c r="D37" s="92" t="s">
        <v>77</v>
      </c>
      <c r="E37" s="4">
        <v>0</v>
      </c>
      <c r="F37" s="20">
        <f t="shared" si="4"/>
        <v>0</v>
      </c>
      <c r="G37" s="112"/>
      <c r="H37" s="60" t="s">
        <v>77</v>
      </c>
      <c r="I37" s="99">
        <f>E37/E48</f>
        <v>0</v>
      </c>
      <c r="J37" s="84">
        <f>(E37/$E$48)*0.5</f>
        <v>0</v>
      </c>
      <c r="K37" s="84">
        <f t="shared" si="3"/>
        <v>0</v>
      </c>
    </row>
    <row r="38" spans="2:11" ht="13.5" customHeight="1" x14ac:dyDescent="0.3">
      <c r="B38" s="90" t="s">
        <v>49</v>
      </c>
      <c r="C38" s="95" t="s">
        <v>115</v>
      </c>
      <c r="D38" s="92" t="s">
        <v>77</v>
      </c>
      <c r="E38" s="4">
        <v>0</v>
      </c>
      <c r="F38" s="20">
        <f t="shared" si="4"/>
        <v>0</v>
      </c>
      <c r="G38" s="112"/>
      <c r="H38" s="60" t="s">
        <v>77</v>
      </c>
      <c r="I38" s="99">
        <f>E38/E48</f>
        <v>0</v>
      </c>
      <c r="J38" s="84">
        <f>(E38/$E$48)*0.5</f>
        <v>0</v>
      </c>
      <c r="K38" s="84">
        <f t="shared" si="3"/>
        <v>0</v>
      </c>
    </row>
    <row r="39" spans="2:11" ht="13.5" customHeight="1" x14ac:dyDescent="0.3">
      <c r="B39" s="90" t="s">
        <v>49</v>
      </c>
      <c r="C39" s="95" t="s">
        <v>115</v>
      </c>
      <c r="D39" s="92" t="s">
        <v>77</v>
      </c>
      <c r="E39" s="4">
        <v>0</v>
      </c>
      <c r="F39" s="20">
        <f t="shared" si="4"/>
        <v>0</v>
      </c>
      <c r="G39" s="112"/>
      <c r="H39" s="60" t="s">
        <v>77</v>
      </c>
      <c r="I39" s="99">
        <f>E39/E48</f>
        <v>0</v>
      </c>
      <c r="J39" s="84">
        <f>(E39/$E$48)*0.5</f>
        <v>0</v>
      </c>
      <c r="K39" s="84">
        <f t="shared" si="3"/>
        <v>0</v>
      </c>
    </row>
    <row r="40" spans="2:11" ht="13.5" customHeight="1" x14ac:dyDescent="0.3">
      <c r="B40" s="90" t="s">
        <v>49</v>
      </c>
      <c r="C40" s="95" t="s">
        <v>115</v>
      </c>
      <c r="D40" s="92" t="s">
        <v>77</v>
      </c>
      <c r="E40" s="4">
        <v>0</v>
      </c>
      <c r="F40" s="20">
        <f t="shared" si="2"/>
        <v>0</v>
      </c>
      <c r="G40" s="112"/>
      <c r="H40" s="60" t="s">
        <v>77</v>
      </c>
      <c r="I40" s="99">
        <f>E40/E48</f>
        <v>0</v>
      </c>
      <c r="J40" s="84">
        <f t="shared" ref="J40:J47" si="6">(E40/$E$48)*0.5</f>
        <v>0</v>
      </c>
      <c r="K40" s="84">
        <f t="shared" si="3"/>
        <v>0</v>
      </c>
    </row>
    <row r="41" spans="2:11" ht="13.5" customHeight="1" x14ac:dyDescent="0.3">
      <c r="B41" s="90" t="s">
        <v>49</v>
      </c>
      <c r="C41" s="95" t="s">
        <v>115</v>
      </c>
      <c r="D41" s="92" t="s">
        <v>77</v>
      </c>
      <c r="E41" s="4">
        <v>0</v>
      </c>
      <c r="F41" s="20">
        <f t="shared" si="2"/>
        <v>0</v>
      </c>
      <c r="G41" s="112"/>
      <c r="H41" s="60" t="s">
        <v>77</v>
      </c>
      <c r="I41" s="99">
        <f>E41/E48</f>
        <v>0</v>
      </c>
      <c r="J41" s="84">
        <f t="shared" si="6"/>
        <v>0</v>
      </c>
      <c r="K41" s="84">
        <f t="shared" si="3"/>
        <v>0</v>
      </c>
    </row>
    <row r="42" spans="2:11" ht="13.5" customHeight="1" x14ac:dyDescent="0.3">
      <c r="B42" s="90" t="s">
        <v>49</v>
      </c>
      <c r="C42" s="95" t="s">
        <v>115</v>
      </c>
      <c r="D42" s="92" t="s">
        <v>77</v>
      </c>
      <c r="E42" s="4">
        <v>0</v>
      </c>
      <c r="F42" s="20">
        <f t="shared" si="2"/>
        <v>0</v>
      </c>
      <c r="G42" s="112"/>
      <c r="H42" s="60" t="s">
        <v>77</v>
      </c>
      <c r="I42" s="99">
        <f>E42/E48</f>
        <v>0</v>
      </c>
      <c r="J42" s="84">
        <f t="shared" si="6"/>
        <v>0</v>
      </c>
      <c r="K42" s="84">
        <f t="shared" si="3"/>
        <v>0</v>
      </c>
    </row>
    <row r="43" spans="2:11" ht="13.5" customHeight="1" x14ac:dyDescent="0.3">
      <c r="B43" s="90" t="s">
        <v>49</v>
      </c>
      <c r="C43" s="95" t="s">
        <v>115</v>
      </c>
      <c r="D43" s="92" t="s">
        <v>77</v>
      </c>
      <c r="E43" s="4">
        <v>0</v>
      </c>
      <c r="F43" s="20">
        <f t="shared" si="2"/>
        <v>0</v>
      </c>
      <c r="G43" s="112"/>
      <c r="H43" s="60" t="s">
        <v>77</v>
      </c>
      <c r="I43" s="99">
        <f>E43/E48</f>
        <v>0</v>
      </c>
      <c r="J43" s="84">
        <f t="shared" si="6"/>
        <v>0</v>
      </c>
      <c r="K43" s="84">
        <f t="shared" si="3"/>
        <v>0</v>
      </c>
    </row>
    <row r="44" spans="2:11" ht="13.5" customHeight="1" x14ac:dyDescent="0.3">
      <c r="B44" s="90" t="s">
        <v>49</v>
      </c>
      <c r="C44" s="95" t="s">
        <v>115</v>
      </c>
      <c r="D44" s="92" t="s">
        <v>77</v>
      </c>
      <c r="E44" s="4">
        <v>0</v>
      </c>
      <c r="F44" s="20">
        <f t="shared" si="2"/>
        <v>0</v>
      </c>
      <c r="G44" s="112"/>
      <c r="H44" s="60" t="s">
        <v>77</v>
      </c>
      <c r="I44" s="99">
        <f>E44/E48</f>
        <v>0</v>
      </c>
      <c r="J44" s="84">
        <f t="shared" si="6"/>
        <v>0</v>
      </c>
      <c r="K44" s="84">
        <f t="shared" si="3"/>
        <v>0</v>
      </c>
    </row>
    <row r="45" spans="2:11" ht="13.5" customHeight="1" x14ac:dyDescent="0.3">
      <c r="B45" s="90" t="s">
        <v>49</v>
      </c>
      <c r="C45" s="95" t="s">
        <v>115</v>
      </c>
      <c r="D45" s="92" t="s">
        <v>77</v>
      </c>
      <c r="E45" s="4">
        <v>0</v>
      </c>
      <c r="F45" s="20">
        <f t="shared" si="2"/>
        <v>0</v>
      </c>
      <c r="G45" s="112"/>
      <c r="H45" s="60" t="s">
        <v>77</v>
      </c>
      <c r="I45" s="99">
        <f>E45/E48</f>
        <v>0</v>
      </c>
      <c r="J45" s="84">
        <f t="shared" si="6"/>
        <v>0</v>
      </c>
      <c r="K45" s="84">
        <f t="shared" si="3"/>
        <v>0</v>
      </c>
    </row>
    <row r="46" spans="2:11" ht="13.5" customHeight="1" x14ac:dyDescent="0.3">
      <c r="B46" s="90" t="s">
        <v>49</v>
      </c>
      <c r="C46" s="95" t="s">
        <v>115</v>
      </c>
      <c r="D46" s="92" t="s">
        <v>77</v>
      </c>
      <c r="E46" s="4">
        <v>0</v>
      </c>
      <c r="F46" s="20">
        <f t="shared" si="2"/>
        <v>0</v>
      </c>
      <c r="G46" s="112"/>
      <c r="H46" s="60" t="s">
        <v>77</v>
      </c>
      <c r="I46" s="99">
        <f>E46/E48</f>
        <v>0</v>
      </c>
      <c r="J46" s="84">
        <f t="shared" si="6"/>
        <v>0</v>
      </c>
      <c r="K46" s="84">
        <f t="shared" si="3"/>
        <v>0</v>
      </c>
    </row>
    <row r="47" spans="2:11" ht="13.5" customHeight="1" x14ac:dyDescent="0.3">
      <c r="B47" s="90" t="s">
        <v>49</v>
      </c>
      <c r="C47" s="95" t="s">
        <v>115</v>
      </c>
      <c r="D47" s="92" t="s">
        <v>77</v>
      </c>
      <c r="E47" s="4">
        <v>0</v>
      </c>
      <c r="F47" s="20">
        <f t="shared" si="2"/>
        <v>0</v>
      </c>
      <c r="G47" s="112"/>
      <c r="H47" s="60" t="s">
        <v>77</v>
      </c>
      <c r="I47" s="99">
        <f>E47/E48</f>
        <v>0</v>
      </c>
      <c r="J47" s="84">
        <f t="shared" si="6"/>
        <v>0</v>
      </c>
      <c r="K47" s="84">
        <f t="shared" si="3"/>
        <v>0</v>
      </c>
    </row>
    <row r="48" spans="2:11" s="28" customFormat="1" ht="13.5" customHeight="1" x14ac:dyDescent="0.25">
      <c r="B48" s="51"/>
      <c r="C48" s="25" t="s">
        <v>13</v>
      </c>
      <c r="D48" s="25"/>
      <c r="E48" s="26">
        <f>SUM(E26:E47)</f>
        <v>4250000</v>
      </c>
      <c r="F48" s="27" cm="1">
        <f t="array" ref="F48">SUM(ROUND((F26:F47),4))</f>
        <v>0.85</v>
      </c>
      <c r="G48" s="113"/>
      <c r="H48" s="56"/>
      <c r="I48" s="27" cm="1">
        <f t="array" ref="I48">SUM(ROUND((I26:I47),4))</f>
        <v>0.99990000000000001</v>
      </c>
      <c r="J48" s="27" cm="1">
        <f t="array" ref="J48">SUM(ROUND((J26:J47),4))</f>
        <v>0.49980000000000002</v>
      </c>
      <c r="K48" s="27" cm="1">
        <f t="array" ref="K48">SUM(ROUND((K26:K47),4))</f>
        <v>0.89229999999999998</v>
      </c>
    </row>
    <row r="49" spans="2:12" ht="13.5" customHeight="1" x14ac:dyDescent="0.3">
      <c r="B49" s="52"/>
      <c r="C49" s="12"/>
      <c r="D49" s="12"/>
      <c r="E49" s="12"/>
      <c r="F49" s="12"/>
      <c r="G49" s="114"/>
      <c r="H49" s="57"/>
      <c r="I49" s="12"/>
      <c r="J49" s="12"/>
      <c r="K49" s="12"/>
    </row>
    <row r="50" spans="2:12" ht="13.5" customHeight="1" x14ac:dyDescent="0.3">
      <c r="B50" s="15"/>
      <c r="C50" s="116" t="s">
        <v>79</v>
      </c>
      <c r="D50" s="117"/>
      <c r="E50" s="10"/>
      <c r="F50" s="9"/>
      <c r="G50" s="112"/>
      <c r="H50" s="60" t="s">
        <v>77</v>
      </c>
      <c r="I50" s="9"/>
      <c r="J50" s="20">
        <v>0.5</v>
      </c>
      <c r="K50" s="20">
        <f>1-SUM(K26:K47)</f>
        <v>0.10764705882352954</v>
      </c>
    </row>
    <row r="51" spans="2:12" ht="13.5" customHeight="1" x14ac:dyDescent="0.3">
      <c r="B51" s="15"/>
      <c r="C51" s="273" t="s">
        <v>25</v>
      </c>
      <c r="D51" s="274"/>
      <c r="E51" s="12"/>
      <c r="F51" s="24">
        <f>ROUND(F53-F54,4)</f>
        <v>0</v>
      </c>
      <c r="G51" s="114"/>
      <c r="H51" s="61"/>
      <c r="I51" s="68">
        <f>ROUND(100%-I48,4)</f>
        <v>1E-4</v>
      </c>
      <c r="J51" s="68">
        <f>ROUND(J53-J54,4)</f>
        <v>2.0000000000000001E-4</v>
      </c>
      <c r="K51" s="68">
        <f>ROUND(K53-K54,4)</f>
        <v>1E-4</v>
      </c>
    </row>
    <row r="52" spans="2:12" ht="13.5" customHeight="1" x14ac:dyDescent="0.3">
      <c r="B52" s="52"/>
      <c r="C52" s="117"/>
      <c r="D52" s="117"/>
      <c r="E52" s="12"/>
      <c r="F52" s="12"/>
      <c r="G52" s="114"/>
      <c r="H52" s="57"/>
      <c r="I52" s="12"/>
      <c r="J52" s="12"/>
      <c r="K52" s="12"/>
    </row>
    <row r="53" spans="2:12" ht="14" thickBot="1" x14ac:dyDescent="0.35">
      <c r="B53" s="52"/>
      <c r="C53" s="275" t="s">
        <v>1</v>
      </c>
      <c r="D53" s="275"/>
      <c r="E53" s="22">
        <f>SUM(E48+E22)</f>
        <v>5000000</v>
      </c>
      <c r="F53" s="23">
        <f>SUM(F15:F21,F26:F47)</f>
        <v>0.99999999999999989</v>
      </c>
      <c r="G53" s="115"/>
      <c r="H53" s="58"/>
      <c r="I53" s="23">
        <f>SUM(I26:I47,I50)</f>
        <v>0.99999999999999989</v>
      </c>
      <c r="J53" s="23">
        <f>SUM(J26:J47,J50)</f>
        <v>1</v>
      </c>
      <c r="K53" s="23">
        <f>SUM(K26:K47,K50)</f>
        <v>1</v>
      </c>
    </row>
    <row r="54" spans="2:12" ht="14.25" hidden="1" customHeight="1" thickTop="1" x14ac:dyDescent="0.3">
      <c r="B54" s="33"/>
      <c r="C54" s="34"/>
      <c r="D54" s="276" t="s">
        <v>24</v>
      </c>
      <c r="E54" s="276"/>
      <c r="F54" s="35">
        <f>F22+F48</f>
        <v>1</v>
      </c>
      <c r="G54" s="31"/>
      <c r="I54" s="31">
        <f>I48+I50</f>
        <v>0.99990000000000001</v>
      </c>
      <c r="J54" s="31">
        <f>J48+J50</f>
        <v>0.99980000000000002</v>
      </c>
      <c r="K54" s="31">
        <f>K48+K50</f>
        <v>0.99994705882352952</v>
      </c>
    </row>
    <row r="55" spans="2:12" ht="16.5" customHeight="1" thickTop="1" x14ac:dyDescent="0.3">
      <c r="D55" s="50" t="s">
        <v>27</v>
      </c>
      <c r="E55" s="49">
        <f>E53-D11</f>
        <v>0</v>
      </c>
      <c r="G55" s="2"/>
    </row>
    <row r="56" spans="2:12" x14ac:dyDescent="0.3">
      <c r="C56" s="63" t="s">
        <v>41</v>
      </c>
      <c r="D56" s="44"/>
      <c r="E56" s="44"/>
      <c r="H56"/>
      <c r="I56"/>
      <c r="J56"/>
      <c r="K56"/>
      <c r="L56"/>
    </row>
    <row r="57" spans="2:12" x14ac:dyDescent="0.3">
      <c r="C57" s="41" t="s">
        <v>2</v>
      </c>
      <c r="D57" s="42"/>
      <c r="E57" s="29">
        <f>D11</f>
        <v>5000000</v>
      </c>
      <c r="H57" s="75" t="s">
        <v>33</v>
      </c>
      <c r="I57" s="76"/>
      <c r="J57" s="97"/>
      <c r="K57" s="77">
        <f>SUMIF(H15:H52,"Australian",F15:F52)</f>
        <v>0.81</v>
      </c>
      <c r="L57"/>
    </row>
    <row r="58" spans="2:12" x14ac:dyDescent="0.3">
      <c r="C58" s="41" t="s">
        <v>9</v>
      </c>
      <c r="D58" s="42"/>
      <c r="E58" s="29">
        <f>J11</f>
        <v>4100000</v>
      </c>
      <c r="H58" s="75" t="s">
        <v>34</v>
      </c>
      <c r="I58" s="76"/>
      <c r="J58" s="97"/>
      <c r="K58" s="77">
        <f>SUMIF(H15:H52,"Non-Australian",F15:F52)</f>
        <v>0.19</v>
      </c>
      <c r="L58"/>
    </row>
    <row r="59" spans="2:12" x14ac:dyDescent="0.3">
      <c r="C59" s="41" t="s">
        <v>16</v>
      </c>
      <c r="D59" s="42"/>
      <c r="E59" s="29">
        <f>+E58*0.4</f>
        <v>1640000</v>
      </c>
      <c r="H59" s="75" t="s">
        <v>35</v>
      </c>
      <c r="I59" s="76"/>
      <c r="J59" s="97"/>
      <c r="K59" s="77">
        <f>SUMIF(H26:H52,"Non-Australian",J26:J52)</f>
        <v>5.2941176470588235E-2</v>
      </c>
      <c r="L59"/>
    </row>
    <row r="60" spans="2:12" ht="14.25" customHeight="1" x14ac:dyDescent="0.3">
      <c r="C60" s="43" t="s">
        <v>15</v>
      </c>
      <c r="D60" s="78">
        <f>E60/E59</f>
        <v>0.90243902439024393</v>
      </c>
      <c r="E60" s="85">
        <f>E29</f>
        <v>1480000</v>
      </c>
      <c r="F60" s="71" t="str">
        <f>IF(D60&lt;0.9,"NB.Not 90%"," ")</f>
        <v xml:space="preserve"> </v>
      </c>
      <c r="H60" s="75" t="s">
        <v>36</v>
      </c>
      <c r="I60" s="76"/>
      <c r="J60" s="97"/>
      <c r="K60" s="77">
        <f>SUMIF(H26:H52,"Non-Australian",K26:K52)</f>
        <v>0.10588235294117647</v>
      </c>
      <c r="L60"/>
    </row>
    <row r="61" spans="2:12" ht="15" customHeight="1" x14ac:dyDescent="0.3">
      <c r="C61" s="41" t="s">
        <v>26</v>
      </c>
      <c r="D61" s="42"/>
      <c r="E61" s="29">
        <f>E26</f>
        <v>500000</v>
      </c>
      <c r="H61" s="67" t="str">
        <f>IF(ISERROR(M67),"", IF(M67&lt;&gt;1,"Please check budget financed and country is chosen for all rows",""))</f>
        <v/>
      </c>
      <c r="K61"/>
      <c r="L61"/>
    </row>
    <row r="62" spans="2:12" x14ac:dyDescent="0.3">
      <c r="C62" s="98" t="s">
        <v>40</v>
      </c>
      <c r="D62" s="42"/>
      <c r="E62" s="48">
        <f>(E59+E61)/D11</f>
        <v>0.42799999999999999</v>
      </c>
      <c r="I62"/>
      <c r="J62"/>
      <c r="K62"/>
      <c r="L62"/>
    </row>
    <row r="63" spans="2:12" hidden="1" x14ac:dyDescent="0.3">
      <c r="C63" s="86"/>
      <c r="D63" s="87"/>
      <c r="E63" s="88"/>
      <c r="H63"/>
      <c r="I63"/>
      <c r="J63"/>
      <c r="K63"/>
      <c r="L63"/>
    </row>
    <row r="64" spans="2:12" hidden="1" x14ac:dyDescent="0.3">
      <c r="H64"/>
      <c r="I64"/>
      <c r="J64"/>
      <c r="K64"/>
      <c r="L64"/>
    </row>
    <row r="65" spans="2:13" ht="13.5" hidden="1" customHeight="1" x14ac:dyDescent="0.3">
      <c r="H65"/>
      <c r="I65"/>
      <c r="J65"/>
      <c r="K65"/>
      <c r="L65"/>
    </row>
    <row r="66" spans="2:13" hidden="1" x14ac:dyDescent="0.3">
      <c r="H66"/>
      <c r="I66"/>
      <c r="J66"/>
      <c r="K66"/>
      <c r="L66"/>
    </row>
    <row r="67" spans="2:13" hidden="1" x14ac:dyDescent="0.3">
      <c r="H67"/>
      <c r="I67"/>
      <c r="J67"/>
      <c r="K67"/>
      <c r="L67"/>
      <c r="M67" s="83">
        <f>ROUND(+K57,2)+ROUND(K58,2)</f>
        <v>1</v>
      </c>
    </row>
    <row r="68" spans="2:13" ht="12.75" hidden="1" customHeight="1" x14ac:dyDescent="0.3">
      <c r="B68" s="36"/>
    </row>
    <row r="69" spans="2:13" ht="13.5" customHeight="1" x14ac:dyDescent="0.3">
      <c r="B69" s="36"/>
    </row>
    <row r="70" spans="2:13" ht="5.25" hidden="1" customHeight="1" x14ac:dyDescent="0.3">
      <c r="B70" s="36"/>
      <c r="C70" s="36"/>
      <c r="D70" s="36"/>
      <c r="E70" s="36"/>
      <c r="H70" s="73"/>
      <c r="I70" s="73"/>
      <c r="J70" s="73"/>
    </row>
    <row r="71" spans="2:13" ht="14" hidden="1" thickBot="1" x14ac:dyDescent="0.35">
      <c r="C71" s="62" t="str">
        <f>IF(E59&gt;0,"What is the name of the Offset cashflow lender? - Please provide the loan documentation :"," ")</f>
        <v>What is the name of the Offset cashflow lender? - Please provide the loan documentation :</v>
      </c>
      <c r="D71" s="62"/>
      <c r="E71" s="62"/>
      <c r="F71" s="62"/>
      <c r="G71" s="62"/>
      <c r="H71" s="62"/>
      <c r="J71" s="81"/>
      <c r="K71" s="82"/>
    </row>
    <row r="72" spans="2:13" ht="9" hidden="1" customHeight="1" x14ac:dyDescent="0.3">
      <c r="C72" s="74"/>
      <c r="D72" s="11"/>
    </row>
    <row r="73" spans="2:13" ht="17.149999999999999" customHeight="1" x14ac:dyDescent="0.3">
      <c r="C73" s="137" t="s">
        <v>116</v>
      </c>
      <c r="D73" s="11"/>
    </row>
    <row r="74" spans="2:13" ht="12" customHeight="1" x14ac:dyDescent="0.3">
      <c r="C74" s="45" t="str">
        <f>C27</f>
        <v>Screen Queensland</v>
      </c>
      <c r="D74" s="46"/>
      <c r="E74" s="47"/>
      <c r="G74" s="30"/>
      <c r="H74" s="277" t="str">
        <f>C28</f>
        <v>VicScreen</v>
      </c>
      <c r="I74" s="277"/>
      <c r="J74" s="277"/>
      <c r="K74" s="47"/>
    </row>
    <row r="75" spans="2:13" ht="12.75" customHeight="1" x14ac:dyDescent="0.3">
      <c r="C75" s="260" t="s">
        <v>23</v>
      </c>
      <c r="D75" s="260"/>
      <c r="E75" s="4">
        <v>5500000</v>
      </c>
      <c r="G75" s="30"/>
      <c r="H75" s="260" t="s">
        <v>23</v>
      </c>
      <c r="I75" s="260"/>
      <c r="J75" s="260"/>
      <c r="K75" s="131">
        <v>1200000</v>
      </c>
    </row>
    <row r="76" spans="2:13" ht="12.75" customHeight="1" x14ac:dyDescent="0.3">
      <c r="C76" s="260" t="s">
        <v>28</v>
      </c>
      <c r="D76" s="260"/>
      <c r="E76" s="21">
        <f>E75/D11</f>
        <v>1.1000000000000001</v>
      </c>
      <c r="G76" s="30"/>
      <c r="H76" s="260" t="s">
        <v>28</v>
      </c>
      <c r="I76" s="260"/>
      <c r="J76" s="260"/>
      <c r="K76" s="132">
        <f>(K75)/D11</f>
        <v>0.24</v>
      </c>
    </row>
    <row r="77" spans="2:13" ht="12.75" customHeight="1" x14ac:dyDescent="0.3">
      <c r="C77" s="278" t="s">
        <v>107</v>
      </c>
      <c r="D77" s="279"/>
      <c r="E77" s="40">
        <f>E27</f>
        <v>800000</v>
      </c>
      <c r="G77" s="30"/>
      <c r="H77" s="280" t="s">
        <v>107</v>
      </c>
      <c r="I77" s="280"/>
      <c r="J77" s="280"/>
      <c r="K77" s="133">
        <f>E28</f>
        <v>120000.00000000006</v>
      </c>
    </row>
    <row r="78" spans="2:13" ht="12.75" customHeight="1" x14ac:dyDescent="0.3">
      <c r="C78" s="260" t="s">
        <v>108</v>
      </c>
      <c r="D78" s="260"/>
      <c r="E78" s="4">
        <v>0</v>
      </c>
      <c r="G78" s="30"/>
      <c r="H78" s="260" t="s">
        <v>108</v>
      </c>
      <c r="I78" s="260"/>
      <c r="J78" s="260"/>
      <c r="K78" s="131">
        <v>0</v>
      </c>
    </row>
    <row r="79" spans="2:13" ht="12.75" customHeight="1" x14ac:dyDescent="0.3">
      <c r="C79" s="260" t="s">
        <v>29</v>
      </c>
      <c r="D79" s="260"/>
      <c r="E79" s="128">
        <f>E75/(E77+E78)</f>
        <v>6.875</v>
      </c>
      <c r="G79" s="30"/>
      <c r="H79" s="260" t="s">
        <v>29</v>
      </c>
      <c r="I79" s="260"/>
      <c r="J79" s="260"/>
      <c r="K79" s="134">
        <f>K75/(K77+K78)</f>
        <v>9.9999999999999947</v>
      </c>
    </row>
    <row r="80" spans="2:13" ht="12.75" customHeight="1" x14ac:dyDescent="0.3">
      <c r="C80" s="260" t="s">
        <v>30</v>
      </c>
      <c r="D80" s="260"/>
      <c r="E80" s="54">
        <f>(E77+E78)/E75</f>
        <v>0.14545454545454545</v>
      </c>
      <c r="G80" s="30"/>
      <c r="H80" s="260" t="s">
        <v>30</v>
      </c>
      <c r="I80" s="260"/>
      <c r="J80" s="260"/>
      <c r="K80" s="135">
        <f>(K77+K78)/K75</f>
        <v>0.10000000000000005</v>
      </c>
    </row>
    <row r="81" spans="2:11" ht="14.15" customHeight="1" x14ac:dyDescent="0.3">
      <c r="C81" s="74"/>
      <c r="D81" s="11"/>
      <c r="J81" s="80"/>
      <c r="K81" s="79"/>
    </row>
    <row r="82" spans="2:11" ht="14.15" customHeight="1" x14ac:dyDescent="0.3">
      <c r="C82" s="74"/>
      <c r="D82" s="11"/>
      <c r="J82" s="80"/>
      <c r="K82" s="79"/>
    </row>
    <row r="83" spans="2:11" ht="42.75" customHeight="1" x14ac:dyDescent="0.3">
      <c r="B83" s="37" t="s">
        <v>14</v>
      </c>
      <c r="C83" s="282" t="s">
        <v>73</v>
      </c>
      <c r="D83" s="282"/>
      <c r="E83" s="282"/>
      <c r="F83" s="282"/>
      <c r="G83" s="282"/>
      <c r="H83" s="282"/>
      <c r="I83" s="282"/>
      <c r="J83" s="282"/>
      <c r="K83" s="282"/>
    </row>
    <row r="84" spans="2:11" ht="27.75" customHeight="1" x14ac:dyDescent="0.3">
      <c r="B84" s="37"/>
      <c r="C84" s="282" t="s">
        <v>240</v>
      </c>
      <c r="D84" s="282"/>
      <c r="E84" s="282"/>
      <c r="F84" s="282"/>
      <c r="G84" s="282"/>
      <c r="H84" s="282"/>
      <c r="I84" s="282"/>
      <c r="J84" s="282"/>
      <c r="K84" s="282"/>
    </row>
    <row r="85" spans="2:11" ht="51.75" customHeight="1" x14ac:dyDescent="0.3">
      <c r="B85" s="38"/>
      <c r="C85" s="281" t="s">
        <v>84</v>
      </c>
      <c r="D85" s="281"/>
      <c r="E85" s="281"/>
      <c r="F85" s="281"/>
      <c r="G85" s="281"/>
      <c r="H85" s="281"/>
      <c r="I85" s="281"/>
      <c r="J85" s="281"/>
      <c r="K85" s="281"/>
    </row>
    <row r="86" spans="2:11" ht="27.75" customHeight="1" x14ac:dyDescent="0.3">
      <c r="B86" s="39"/>
      <c r="C86" s="281" t="s">
        <v>85</v>
      </c>
      <c r="D86" s="281"/>
      <c r="E86" s="281"/>
      <c r="F86" s="281"/>
      <c r="G86" s="281"/>
      <c r="H86" s="281"/>
      <c r="I86" s="281"/>
      <c r="J86" s="281"/>
      <c r="K86" s="281"/>
    </row>
    <row r="87" spans="2:11" ht="42.75" customHeight="1" x14ac:dyDescent="0.3">
      <c r="B87" s="39"/>
      <c r="C87" s="281" t="s">
        <v>66</v>
      </c>
      <c r="D87" s="281"/>
      <c r="E87" s="281"/>
      <c r="F87" s="281"/>
      <c r="G87" s="281"/>
      <c r="H87" s="281"/>
      <c r="I87" s="281"/>
      <c r="J87" s="281"/>
      <c r="K87" s="281"/>
    </row>
    <row r="88" spans="2:11" x14ac:dyDescent="0.3">
      <c r="B88" s="39"/>
      <c r="C88" s="281" t="s">
        <v>62</v>
      </c>
      <c r="D88" s="281"/>
      <c r="E88" s="281"/>
      <c r="F88" s="281"/>
      <c r="G88" s="281"/>
      <c r="H88" s="281"/>
      <c r="I88" s="281"/>
      <c r="J88" s="281"/>
      <c r="K88" s="281"/>
    </row>
    <row r="89" spans="2:11" x14ac:dyDescent="0.3"/>
  </sheetData>
  <sheetProtection algorithmName="SHA-512" hashValue="2JZfXski2uL6BdKZ4+6OM2kXJrQUkiS5Hsov64z2j+lp7DyaMBCCv8IQkd5z9p2FPPbtpDxfd+070ntQI1h3UQ==" saltValue="YblAojyxQ2kAbM4NzPf5yw==" spinCount="100000" sheet="1" formatCells="0" formatRows="0" insertRows="0"/>
  <dataConsolidate/>
  <mergeCells count="30">
    <mergeCell ref="C85:K85"/>
    <mergeCell ref="C86:K86"/>
    <mergeCell ref="C87:K87"/>
    <mergeCell ref="C88:K88"/>
    <mergeCell ref="C79:D79"/>
    <mergeCell ref="C80:D80"/>
    <mergeCell ref="C83:K83"/>
    <mergeCell ref="C84:K84"/>
    <mergeCell ref="H79:J79"/>
    <mergeCell ref="H80:J80"/>
    <mergeCell ref="C76:D76"/>
    <mergeCell ref="C77:D77"/>
    <mergeCell ref="C78:D78"/>
    <mergeCell ref="H76:J76"/>
    <mergeCell ref="H77:J77"/>
    <mergeCell ref="H78:J78"/>
    <mergeCell ref="C75:D75"/>
    <mergeCell ref="B2:J2"/>
    <mergeCell ref="B3:J3"/>
    <mergeCell ref="D7:F7"/>
    <mergeCell ref="J7:K7"/>
    <mergeCell ref="D9:F9"/>
    <mergeCell ref="D11:F11"/>
    <mergeCell ref="J11:K11"/>
    <mergeCell ref="C14:D14"/>
    <mergeCell ref="C51:D51"/>
    <mergeCell ref="C53:D53"/>
    <mergeCell ref="D54:E54"/>
    <mergeCell ref="H74:J74"/>
    <mergeCell ref="H75:J75"/>
  </mergeCells>
  <conditionalFormatting sqref="E53 H53">
    <cfRule type="expression" dxfId="43" priority="25" stopIfTrue="1">
      <formula>$E$53&lt;$D$11</formula>
    </cfRule>
  </conditionalFormatting>
  <conditionalFormatting sqref="K50 F53 I53:K53 D60 E62:E63 F60 F15:F22 E76 F51 I51:K51 I26:J26 F45:F48 I27:K27 F31 K28:K47 F26:F29 I44:J47 F41:F43 I40:J40 F37:F39 I36:J36 F33:F35 I28:J32 I48:K48">
    <cfRule type="expression" dxfId="42" priority="24" stopIfTrue="1">
      <formula>$D$11=0</formula>
    </cfRule>
  </conditionalFormatting>
  <conditionalFormatting sqref="E79:E80">
    <cfRule type="expression" dxfId="41" priority="23" stopIfTrue="1">
      <formula>$D$11=0</formula>
    </cfRule>
  </conditionalFormatting>
  <conditionalFormatting sqref="K57:K60">
    <cfRule type="expression" dxfId="40" priority="19" stopIfTrue="1">
      <formula>$D$11=0</formula>
    </cfRule>
  </conditionalFormatting>
  <conditionalFormatting sqref="H22">
    <cfRule type="expression" dxfId="39" priority="18" stopIfTrue="1">
      <formula>$D$11=0</formula>
    </cfRule>
  </conditionalFormatting>
  <conditionalFormatting sqref="F44">
    <cfRule type="expression" dxfId="38" priority="17" stopIfTrue="1">
      <formula>$D$11=0</formula>
    </cfRule>
  </conditionalFormatting>
  <conditionalFormatting sqref="I41:J43">
    <cfRule type="expression" dxfId="37" priority="16" stopIfTrue="1">
      <formula>$D$11=0</formula>
    </cfRule>
  </conditionalFormatting>
  <conditionalFormatting sqref="F40">
    <cfRule type="expression" dxfId="36" priority="15" stopIfTrue="1">
      <formula>$D$11=0</formula>
    </cfRule>
  </conditionalFormatting>
  <conditionalFormatting sqref="I37:J39">
    <cfRule type="expression" dxfId="35" priority="14" stopIfTrue="1">
      <formula>$D$11=0</formula>
    </cfRule>
  </conditionalFormatting>
  <conditionalFormatting sqref="F36">
    <cfRule type="expression" dxfId="34" priority="13" stopIfTrue="1">
      <formula>$D$11=0</formula>
    </cfRule>
  </conditionalFormatting>
  <conditionalFormatting sqref="I33:J35">
    <cfRule type="expression" dxfId="33" priority="12" stopIfTrue="1">
      <formula>$D$11=0</formula>
    </cfRule>
  </conditionalFormatting>
  <conditionalFormatting sqref="F32">
    <cfRule type="expression" dxfId="32" priority="11" stopIfTrue="1">
      <formula>$D$11=0</formula>
    </cfRule>
  </conditionalFormatting>
  <conditionalFormatting sqref="F30">
    <cfRule type="expression" dxfId="31" priority="10" stopIfTrue="1">
      <formula>$D$11=0</formula>
    </cfRule>
  </conditionalFormatting>
  <conditionalFormatting sqref="D7:F7">
    <cfRule type="containsBlanks" dxfId="30" priority="9">
      <formula>LEN(TRIM(D7))=0</formula>
    </cfRule>
  </conditionalFormatting>
  <conditionalFormatting sqref="D9:F9">
    <cfRule type="containsBlanks" dxfId="29" priority="8">
      <formula>LEN(TRIM(D9))=0</formula>
    </cfRule>
  </conditionalFormatting>
  <conditionalFormatting sqref="D11:F11">
    <cfRule type="containsBlanks" dxfId="28" priority="7">
      <formula>LEN(TRIM(D11))=0</formula>
    </cfRule>
  </conditionalFormatting>
  <conditionalFormatting sqref="J7:K7">
    <cfRule type="containsBlanks" dxfId="27" priority="6">
      <formula>LEN(TRIM(J7))=0</formula>
    </cfRule>
  </conditionalFormatting>
  <conditionalFormatting sqref="J11:K11">
    <cfRule type="containsBlanks" dxfId="26" priority="5">
      <formula>LEN(TRIM(J11))=0</formula>
    </cfRule>
  </conditionalFormatting>
  <conditionalFormatting sqref="K76">
    <cfRule type="expression" dxfId="25" priority="4" stopIfTrue="1">
      <formula>$D$11=0</formula>
    </cfRule>
  </conditionalFormatting>
  <conditionalFormatting sqref="K79:K80">
    <cfRule type="expression" dxfId="24" priority="3" stopIfTrue="1">
      <formula>$D$11=0</formula>
    </cfRule>
  </conditionalFormatting>
  <conditionalFormatting sqref="K79:K80">
    <cfRule type="expression" dxfId="23" priority="2" stopIfTrue="1">
      <formula>$D$11=0</formula>
    </cfRule>
  </conditionalFormatting>
  <conditionalFormatting sqref="K79:K80">
    <cfRule type="expression" dxfId="22" priority="1" stopIfTrue="1">
      <formula>$D$11=0</formula>
    </cfRule>
  </conditionalFormatting>
  <dataValidations count="2">
    <dataValidation type="list" allowBlank="1" showInputMessage="1" showErrorMessage="1" sqref="C27:C28" xr:uid="{59BDC8F6-4897-4B21-B2CD-5BD84DE5000E}">
      <formula1>StateAgencies</formula1>
    </dataValidation>
    <dataValidation type="list" allowBlank="1" showInputMessage="1" showErrorMessage="1" error="Please choose an origin" prompt="Please select origin" sqref="H51" xr:uid="{3D952CD5-D8D6-4D93-90F3-415E16D66724}">
      <formula1>$M$12:$M$13</formula1>
    </dataValidation>
  </dataValidations>
  <pageMargins left="0.43307086614173229" right="0.31496062992125984" top="0.35433070866141736" bottom="0.43307086614173229" header="0.19685039370078741" footer="0.27559055118110237"/>
  <pageSetup paperSize="9" scale="59" fitToHeight="0" orientation="portrait" cellComments="asDisplayed" r:id="rId1"/>
  <headerFooter alignWithMargins="0">
    <oddFooter>&amp;LVersion 12, December 2015&amp;C&amp;F</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xr:uid="{6192458F-4088-403A-82E1-176F5A427126}">
          <x14:formula1>
            <xm:f>'Do not delete this sheet'!$F$11:$F$13</xm:f>
          </x14:formula1>
          <xm:sqref>D26</xm:sqref>
        </x14:dataValidation>
        <x14:dataValidation type="list" allowBlank="1" showInputMessage="1" showErrorMessage="1" error="Please choose an origin" prompt="Please select origin" xr:uid="{42D789A2-8AB3-41C8-B066-2B0283B62246}">
          <x14:formula1>
            <xm:f>'Do not delete this sheet'!$G$2:$G$4</xm:f>
          </x14:formula1>
          <xm:sqref>H15:H21 H26:H47 H50</xm:sqref>
        </x14:dataValidation>
        <x14:dataValidation type="list" allowBlank="1" showInputMessage="1" showErrorMessage="1" xr:uid="{A1984124-EA75-40B0-8BA4-196285618C40}">
          <x14:formula1>
            <xm:f>'Do not delete this sheet'!$A$2:$A$10</xm:f>
          </x14:formula1>
          <xm:sqref>C74 H74</xm:sqref>
        </x14:dataValidation>
        <x14:dataValidation type="list" allowBlank="1" showInputMessage="1" showErrorMessage="1" xr:uid="{DD0F388A-B472-4CA3-B05B-15C2CBB576A4}">
          <x14:formula1>
            <xm:f>'Do not delete this sheet'!$B$2:$B$6</xm:f>
          </x14:formula1>
          <xm:sqref>B26:B47 B15:B21</xm:sqref>
        </x14:dataValidation>
        <x14:dataValidation type="list" allowBlank="1" showInputMessage="1" xr:uid="{79487EB9-071E-4CA8-B665-F8FBD1A4EEFB}">
          <x14:formula1>
            <xm:f>'Do not delete this sheet'!$C$12:$C$17</xm:f>
          </x14:formula1>
          <xm:sqref>D29</xm:sqref>
        </x14:dataValidation>
        <x14:dataValidation type="list" allowBlank="1" showInputMessage="1" showErrorMessage="1" xr:uid="{51F7F7E4-0FCF-4983-9CDF-1AC90FA0D9A5}">
          <x14:formula1>
            <xm:f>'Do not delete this sheet'!$C$12:$C$20</xm:f>
          </x14:formula1>
          <xm:sqref>D27:D28</xm:sqref>
        </x14:dataValidation>
        <x14:dataValidation type="list" allowBlank="1" showInputMessage="1" xr:uid="{611D29FA-C4DE-48D4-A1D2-42B8D0C8518C}">
          <x14:formula1>
            <xm:f>'Do not delete this sheet'!$C$12:$C$20</xm:f>
          </x14:formula1>
          <xm:sqref>D30:D47</xm:sqref>
        </x14:dataValidation>
        <x14:dataValidation type="list" allowBlank="1" showInputMessage="1" xr:uid="{7DDADF1E-E477-4AD5-8762-454F3D639F56}">
          <x14:formula1>
            <xm:f>'Do not delete this sheet'!$C$2:$C$9</xm:f>
          </x14:formula1>
          <xm:sqref>D15:D21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A66F-AC07-4554-A3F2-57E38864BD7C}">
  <sheetPr>
    <pageSetUpPr fitToPage="1"/>
  </sheetPr>
  <dimension ref="A1:M89"/>
  <sheetViews>
    <sheetView showGridLines="0" topLeftCell="A7" zoomScale="90" zoomScaleNormal="90" zoomScaleSheetLayoutView="100" zoomScalePageLayoutView="85" workbookViewId="0">
      <selection activeCell="C29" sqref="C29"/>
    </sheetView>
  </sheetViews>
  <sheetFormatPr defaultColWidth="0" defaultRowHeight="13.5" zeroHeight="1" x14ac:dyDescent="0.3"/>
  <cols>
    <col min="1" max="1" width="11.453125" style="1" customWidth="1"/>
    <col min="2" max="2" width="15.1796875" style="1" customWidth="1"/>
    <col min="3" max="3" width="43.81640625" style="1" customWidth="1"/>
    <col min="4" max="4" width="27.1796875" style="1" customWidth="1"/>
    <col min="5" max="5" width="14.1796875" style="1" customWidth="1"/>
    <col min="6" max="6" width="11.453125" style="1" customWidth="1"/>
    <col min="7" max="7" width="1.7265625" style="1" customWidth="1"/>
    <col min="8" max="8" width="12" style="1" customWidth="1"/>
    <col min="9" max="9" width="14" style="1" customWidth="1"/>
    <col min="10" max="11" width="14.1796875" style="1" customWidth="1"/>
    <col min="12" max="12" width="12.7265625" style="1" customWidth="1"/>
    <col min="13" max="13" width="14" style="1" customWidth="1"/>
    <col min="14" max="16384" width="11.453125" style="1" hidden="1"/>
  </cols>
  <sheetData>
    <row r="1" spans="2:13" x14ac:dyDescent="0.3"/>
    <row r="2" spans="2:13" ht="15.5" x14ac:dyDescent="0.35">
      <c r="B2" s="261" t="s">
        <v>106</v>
      </c>
      <c r="C2" s="262"/>
      <c r="D2" s="262"/>
      <c r="E2" s="262"/>
      <c r="F2" s="262"/>
      <c r="G2" s="262"/>
      <c r="H2" s="262"/>
      <c r="I2" s="262"/>
      <c r="J2" s="262"/>
    </row>
    <row r="3" spans="2:13" ht="18.75" customHeight="1" x14ac:dyDescent="0.3">
      <c r="B3" s="263" t="s">
        <v>76</v>
      </c>
      <c r="C3" s="263"/>
      <c r="D3" s="263"/>
      <c r="E3" s="263"/>
      <c r="F3" s="263"/>
      <c r="G3" s="263"/>
      <c r="H3" s="263"/>
      <c r="I3" s="263"/>
      <c r="J3" s="263"/>
    </row>
    <row r="4" spans="2:13" ht="18.75" customHeight="1" x14ac:dyDescent="0.3">
      <c r="B4" s="59" t="s">
        <v>112</v>
      </c>
      <c r="C4" s="127"/>
      <c r="D4" s="127"/>
      <c r="E4" s="127"/>
      <c r="F4" s="127"/>
      <c r="G4" s="127"/>
      <c r="H4" s="127"/>
      <c r="I4" s="127"/>
      <c r="J4" s="127"/>
    </row>
    <row r="5" spans="2:13" s="129" customFormat="1" ht="18.75" customHeight="1" x14ac:dyDescent="0.3">
      <c r="B5" t="s">
        <v>105</v>
      </c>
      <c r="C5" s="130">
        <v>45689</v>
      </c>
      <c r="D5"/>
      <c r="E5"/>
      <c r="F5"/>
      <c r="G5"/>
      <c r="H5"/>
      <c r="I5"/>
      <c r="J5"/>
    </row>
    <row r="6" spans="2:13" ht="6.75" customHeight="1" thickBot="1" x14ac:dyDescent="0.35"/>
    <row r="7" spans="2:13" ht="16.5" customHeight="1" thickBot="1" x14ac:dyDescent="0.35">
      <c r="C7" s="14" t="s">
        <v>70</v>
      </c>
      <c r="D7" s="264" t="s">
        <v>38</v>
      </c>
      <c r="E7" s="265"/>
      <c r="F7" s="266"/>
      <c r="G7" s="17"/>
      <c r="I7" s="18" t="s">
        <v>10</v>
      </c>
      <c r="J7" s="267">
        <v>45658</v>
      </c>
      <c r="K7" s="266"/>
    </row>
    <row r="8" spans="2:13" ht="9.75" customHeight="1" thickBot="1" x14ac:dyDescent="0.35">
      <c r="D8" s="79"/>
      <c r="E8" s="79"/>
      <c r="F8" s="79"/>
    </row>
    <row r="9" spans="2:13" ht="16.5" customHeight="1" thickBot="1" x14ac:dyDescent="0.35">
      <c r="C9" s="18" t="s">
        <v>111</v>
      </c>
      <c r="D9" s="264" t="s">
        <v>75</v>
      </c>
      <c r="E9" s="265"/>
      <c r="F9" s="266"/>
    </row>
    <row r="10" spans="2:13" ht="9.75" customHeight="1" thickBot="1" x14ac:dyDescent="0.35">
      <c r="D10" s="79"/>
      <c r="E10" s="79"/>
      <c r="F10" s="79"/>
    </row>
    <row r="11" spans="2:13" ht="16.5" customHeight="1" thickBot="1" x14ac:dyDescent="0.35">
      <c r="C11" s="14" t="s">
        <v>71</v>
      </c>
      <c r="D11" s="268">
        <v>5700000</v>
      </c>
      <c r="E11" s="269"/>
      <c r="F11" s="270"/>
      <c r="G11" s="120"/>
      <c r="H11" s="120"/>
      <c r="I11" s="119" t="s">
        <v>12</v>
      </c>
      <c r="J11" s="268">
        <v>5000000</v>
      </c>
      <c r="K11" s="270"/>
    </row>
    <row r="12" spans="2:13" ht="7.5" customHeight="1" x14ac:dyDescent="0.3">
      <c r="B12" s="2"/>
      <c r="C12" s="70"/>
      <c r="D12" s="70"/>
      <c r="E12" s="70"/>
      <c r="F12" s="70"/>
      <c r="G12" s="13"/>
      <c r="H12" s="13"/>
      <c r="J12" s="69"/>
      <c r="K12" s="69"/>
      <c r="M12" s="59"/>
    </row>
    <row r="13" spans="2:13" ht="51.75" customHeight="1" x14ac:dyDescent="0.3">
      <c r="B13" s="100" t="s">
        <v>99</v>
      </c>
      <c r="C13" s="101" t="s">
        <v>184</v>
      </c>
      <c r="D13" s="65" t="s">
        <v>185</v>
      </c>
      <c r="E13" s="65" t="s">
        <v>0</v>
      </c>
      <c r="F13" s="64" t="s">
        <v>3</v>
      </c>
      <c r="G13" s="66"/>
      <c r="H13" s="64" t="s">
        <v>100</v>
      </c>
      <c r="I13" s="55"/>
      <c r="J13" s="55"/>
      <c r="M13" s="59"/>
    </row>
    <row r="14" spans="2:13" ht="15.75" customHeight="1" x14ac:dyDescent="0.3">
      <c r="B14" s="104"/>
      <c r="C14" s="271" t="s">
        <v>5</v>
      </c>
      <c r="D14" s="272"/>
      <c r="E14" s="105"/>
      <c r="F14" s="105"/>
      <c r="G14" s="55"/>
      <c r="H14" s="106"/>
      <c r="I14" s="55"/>
      <c r="J14" s="55"/>
      <c r="M14" s="59"/>
    </row>
    <row r="15" spans="2:13" ht="13.5" customHeight="1" x14ac:dyDescent="0.3">
      <c r="B15" s="90" t="s">
        <v>86</v>
      </c>
      <c r="C15" s="121" t="s">
        <v>103</v>
      </c>
      <c r="D15" s="96" t="s">
        <v>53</v>
      </c>
      <c r="E15" s="4">
        <v>250000</v>
      </c>
      <c r="F15" s="32">
        <f>E15/$D$11</f>
        <v>4.3859649122807015E-2</v>
      </c>
      <c r="G15" s="55"/>
      <c r="H15" s="60" t="s">
        <v>31</v>
      </c>
      <c r="I15" s="55"/>
      <c r="J15" s="55"/>
      <c r="M15" s="59"/>
    </row>
    <row r="16" spans="2:13" ht="13.5" customHeight="1" x14ac:dyDescent="0.3">
      <c r="B16" s="90" t="s">
        <v>50</v>
      </c>
      <c r="C16" s="121" t="s">
        <v>80</v>
      </c>
      <c r="D16" s="96" t="s">
        <v>8</v>
      </c>
      <c r="E16" s="4">
        <v>500000</v>
      </c>
      <c r="F16" s="32">
        <f t="shared" ref="F16:F21" si="0">E16/$D$11</f>
        <v>8.771929824561403E-2</v>
      </c>
      <c r="G16" s="55"/>
      <c r="H16" s="60" t="s">
        <v>32</v>
      </c>
      <c r="I16" s="55"/>
      <c r="J16" s="55"/>
      <c r="M16" s="59"/>
    </row>
    <row r="17" spans="2:13" ht="13.5" customHeight="1" x14ac:dyDescent="0.3">
      <c r="B17" s="90" t="s">
        <v>49</v>
      </c>
      <c r="C17" s="122" t="s">
        <v>104</v>
      </c>
      <c r="D17" s="96" t="s">
        <v>46</v>
      </c>
      <c r="E17" s="4">
        <v>350000</v>
      </c>
      <c r="F17" s="32">
        <f t="shared" si="0"/>
        <v>6.1403508771929821E-2</v>
      </c>
      <c r="G17" s="55"/>
      <c r="H17" s="60" t="s">
        <v>77</v>
      </c>
      <c r="I17" s="55"/>
      <c r="J17" s="55"/>
      <c r="M17" s="59"/>
    </row>
    <row r="18" spans="2:13" ht="13.5" customHeight="1" x14ac:dyDescent="0.3">
      <c r="B18" s="90" t="s">
        <v>49</v>
      </c>
      <c r="C18" s="102" t="s">
        <v>72</v>
      </c>
      <c r="D18" s="96" t="s">
        <v>54</v>
      </c>
      <c r="E18" s="4">
        <v>0</v>
      </c>
      <c r="F18" s="32">
        <f t="shared" si="0"/>
        <v>0</v>
      </c>
      <c r="G18" s="55"/>
      <c r="H18" s="60" t="s">
        <v>77</v>
      </c>
      <c r="I18" s="55"/>
      <c r="J18" s="55"/>
      <c r="M18" s="59"/>
    </row>
    <row r="19" spans="2:13" ht="13.5" customHeight="1" x14ac:dyDescent="0.3">
      <c r="B19" s="90" t="s">
        <v>49</v>
      </c>
      <c r="C19" s="102" t="s">
        <v>72</v>
      </c>
      <c r="D19" s="96" t="s">
        <v>77</v>
      </c>
      <c r="E19" s="4">
        <v>0</v>
      </c>
      <c r="F19" s="32">
        <f t="shared" si="0"/>
        <v>0</v>
      </c>
      <c r="G19" s="55"/>
      <c r="H19" s="60" t="s">
        <v>77</v>
      </c>
      <c r="I19" s="55"/>
      <c r="J19" s="55"/>
      <c r="M19" s="59"/>
    </row>
    <row r="20" spans="2:13" ht="13.5" customHeight="1" x14ac:dyDescent="0.3">
      <c r="B20" s="90" t="s">
        <v>49</v>
      </c>
      <c r="C20" s="102" t="s">
        <v>72</v>
      </c>
      <c r="D20" s="96" t="s">
        <v>77</v>
      </c>
      <c r="E20" s="4">
        <v>0</v>
      </c>
      <c r="F20" s="32">
        <f t="shared" si="0"/>
        <v>0</v>
      </c>
      <c r="G20" s="55"/>
      <c r="H20" s="60" t="s">
        <v>77</v>
      </c>
      <c r="I20" s="55"/>
      <c r="J20" s="55"/>
      <c r="M20" s="59"/>
    </row>
    <row r="21" spans="2:13" ht="13.5" customHeight="1" x14ac:dyDescent="0.3">
      <c r="B21" s="90" t="s">
        <v>49</v>
      </c>
      <c r="C21" s="102" t="s">
        <v>72</v>
      </c>
      <c r="D21" s="96" t="s">
        <v>77</v>
      </c>
      <c r="E21" s="4">
        <v>0</v>
      </c>
      <c r="F21" s="32">
        <f t="shared" si="0"/>
        <v>0</v>
      </c>
      <c r="G21" s="55"/>
      <c r="H21" s="60" t="s">
        <v>77</v>
      </c>
      <c r="I21" s="55"/>
      <c r="J21" s="55"/>
    </row>
    <row r="22" spans="2:13" ht="13.5" customHeight="1" x14ac:dyDescent="0.3">
      <c r="B22" s="15"/>
      <c r="C22" s="3" t="s">
        <v>13</v>
      </c>
      <c r="D22" s="12"/>
      <c r="E22" s="19">
        <f>SUM(E15:E21)</f>
        <v>1100000</v>
      </c>
      <c r="F22" s="20">
        <f t="array" ref="F22">SUM(ROUND((F15:F21),4))</f>
        <v>0.193</v>
      </c>
      <c r="G22" s="55"/>
      <c r="H22" s="72"/>
      <c r="I22" s="55"/>
      <c r="J22" s="55"/>
    </row>
    <row r="23" spans="2:13" ht="10.5" customHeight="1" x14ac:dyDescent="0.3">
      <c r="B23" s="16"/>
      <c r="C23" s="5"/>
      <c r="D23" s="6"/>
      <c r="E23" s="7"/>
      <c r="F23" s="8"/>
      <c r="G23" s="55"/>
      <c r="H23" s="55"/>
      <c r="I23" s="55"/>
      <c r="J23" s="55"/>
    </row>
    <row r="24" spans="2:13" ht="53.25" customHeight="1" x14ac:dyDescent="0.3">
      <c r="B24" s="100" t="s">
        <v>99</v>
      </c>
      <c r="C24" s="103" t="s">
        <v>74</v>
      </c>
      <c r="D24" s="65" t="s">
        <v>185</v>
      </c>
      <c r="E24" s="65" t="s">
        <v>0</v>
      </c>
      <c r="F24" s="65" t="s">
        <v>3</v>
      </c>
      <c r="G24" s="111"/>
      <c r="H24" s="64" t="s">
        <v>100</v>
      </c>
      <c r="I24" s="65" t="s">
        <v>37</v>
      </c>
      <c r="J24" s="65" t="s">
        <v>4</v>
      </c>
      <c r="K24" s="65" t="s">
        <v>47</v>
      </c>
    </row>
    <row r="25" spans="2:13" ht="15.75" customHeight="1" x14ac:dyDescent="0.3">
      <c r="B25" s="107"/>
      <c r="C25" s="108" t="s">
        <v>118</v>
      </c>
      <c r="D25" s="109"/>
      <c r="E25" s="109"/>
      <c r="F25" s="109"/>
      <c r="G25" s="111"/>
      <c r="H25" s="110"/>
      <c r="I25" s="109"/>
      <c r="J25" s="109"/>
      <c r="K25" s="109"/>
    </row>
    <row r="26" spans="2:13" ht="13.5" customHeight="1" x14ac:dyDescent="0.3">
      <c r="B26" s="90" t="s">
        <v>51</v>
      </c>
      <c r="C26" s="94" t="s">
        <v>11</v>
      </c>
      <c r="D26" s="91" t="s">
        <v>6</v>
      </c>
      <c r="E26" s="4">
        <v>1000000</v>
      </c>
      <c r="F26" s="20">
        <f>E26/$D$11</f>
        <v>0.17543859649122806</v>
      </c>
      <c r="G26" s="112"/>
      <c r="H26" s="60" t="s">
        <v>31</v>
      </c>
      <c r="I26" s="99">
        <f>E26/E48</f>
        <v>0.21739130434782608</v>
      </c>
      <c r="J26" s="84">
        <f t="shared" ref="J26:J32" si="1">(E26/$E$48)*0.5</f>
        <v>0.10869565217391304</v>
      </c>
      <c r="K26" s="84">
        <v>0.01</v>
      </c>
    </row>
    <row r="27" spans="2:13" ht="13.5" customHeight="1" x14ac:dyDescent="0.3">
      <c r="B27" s="90" t="s">
        <v>51</v>
      </c>
      <c r="C27" s="95" t="s">
        <v>18</v>
      </c>
      <c r="D27" s="92" t="s">
        <v>6</v>
      </c>
      <c r="E27" s="4">
        <v>680000</v>
      </c>
      <c r="F27" s="20">
        <f t="shared" ref="F27:F47" si="2">E27/$D$11</f>
        <v>0.11929824561403508</v>
      </c>
      <c r="G27" s="112"/>
      <c r="H27" s="60" t="s">
        <v>31</v>
      </c>
      <c r="I27" s="99">
        <f>E27/E48</f>
        <v>0.14782608695652175</v>
      </c>
      <c r="J27" s="84">
        <f t="shared" si="1"/>
        <v>7.3913043478260873E-2</v>
      </c>
      <c r="K27" s="84">
        <f>+I27</f>
        <v>0.14782608695652175</v>
      </c>
    </row>
    <row r="28" spans="2:13" ht="13.5" customHeight="1" x14ac:dyDescent="0.3">
      <c r="B28" s="90" t="s">
        <v>51</v>
      </c>
      <c r="C28" s="95" t="s">
        <v>68</v>
      </c>
      <c r="D28" s="92" t="s">
        <v>172</v>
      </c>
      <c r="E28" s="4">
        <v>120000</v>
      </c>
      <c r="F28" s="20">
        <f t="shared" si="2"/>
        <v>2.1052631578947368E-2</v>
      </c>
      <c r="G28" s="112"/>
      <c r="H28" s="60" t="s">
        <v>31</v>
      </c>
      <c r="I28" s="99">
        <f>E28/E48</f>
        <v>2.6086956521739129E-2</v>
      </c>
      <c r="J28" s="84">
        <f t="shared" si="1"/>
        <v>1.3043478260869565E-2</v>
      </c>
      <c r="K28" s="84">
        <f t="shared" ref="K28:K47" si="3">+I28</f>
        <v>2.6086956521739129E-2</v>
      </c>
    </row>
    <row r="29" spans="2:13" ht="13.5" customHeight="1" x14ac:dyDescent="0.3">
      <c r="B29" s="90" t="s">
        <v>50</v>
      </c>
      <c r="C29" s="136" t="s">
        <v>109</v>
      </c>
      <c r="D29" s="93" t="s">
        <v>58</v>
      </c>
      <c r="E29" s="85">
        <v>1800000</v>
      </c>
      <c r="F29" s="20">
        <f>E29/$D$11</f>
        <v>0.31578947368421051</v>
      </c>
      <c r="G29" s="112"/>
      <c r="H29" s="60" t="s">
        <v>31</v>
      </c>
      <c r="I29" s="99">
        <f>E29/E48</f>
        <v>0.39130434782608697</v>
      </c>
      <c r="J29" s="84">
        <f t="shared" si="1"/>
        <v>0.19565217391304349</v>
      </c>
      <c r="K29" s="84">
        <f t="shared" si="3"/>
        <v>0.39130434782608697</v>
      </c>
    </row>
    <row r="30" spans="2:13" ht="13.5" customHeight="1" x14ac:dyDescent="0.3">
      <c r="B30" s="90" t="s">
        <v>49</v>
      </c>
      <c r="C30" s="95" t="s">
        <v>114</v>
      </c>
      <c r="D30" s="92" t="s">
        <v>77</v>
      </c>
      <c r="E30" s="4">
        <v>0</v>
      </c>
      <c r="F30" s="20">
        <f>E30/$D$11</f>
        <v>0</v>
      </c>
      <c r="G30" s="112"/>
      <c r="H30" s="60" t="s">
        <v>77</v>
      </c>
      <c r="I30" s="99">
        <f>E30/E48</f>
        <v>0</v>
      </c>
      <c r="J30" s="84">
        <f t="shared" si="1"/>
        <v>0</v>
      </c>
      <c r="K30" s="84">
        <f t="shared" si="3"/>
        <v>0</v>
      </c>
    </row>
    <row r="31" spans="2:13" ht="13.5" customHeight="1" x14ac:dyDescent="0.3">
      <c r="B31" s="90" t="s">
        <v>50</v>
      </c>
      <c r="C31" s="95" t="s">
        <v>65</v>
      </c>
      <c r="D31" s="92" t="s">
        <v>6</v>
      </c>
      <c r="E31" s="4">
        <v>450000</v>
      </c>
      <c r="F31" s="20">
        <f>E31/$D$11</f>
        <v>7.8947368421052627E-2</v>
      </c>
      <c r="G31" s="112"/>
      <c r="H31" s="60" t="s">
        <v>31</v>
      </c>
      <c r="I31" s="99">
        <f>E31/E48</f>
        <v>9.7826086956521743E-2</v>
      </c>
      <c r="J31" s="84">
        <f t="shared" si="1"/>
        <v>4.8913043478260872E-2</v>
      </c>
      <c r="K31" s="84">
        <f t="shared" si="3"/>
        <v>9.7826086956521743E-2</v>
      </c>
    </row>
    <row r="32" spans="2:13" ht="13.5" customHeight="1" x14ac:dyDescent="0.3">
      <c r="B32" s="90" t="s">
        <v>86</v>
      </c>
      <c r="C32" s="95" t="s">
        <v>81</v>
      </c>
      <c r="D32" s="92" t="s">
        <v>57</v>
      </c>
      <c r="E32" s="4">
        <v>550000</v>
      </c>
      <c r="F32" s="20">
        <f t="shared" ref="F32:F39" si="4">E32/$D$11</f>
        <v>9.6491228070175433E-2</v>
      </c>
      <c r="G32" s="112"/>
      <c r="H32" s="60" t="s">
        <v>31</v>
      </c>
      <c r="I32" s="99">
        <f>E32/E48</f>
        <v>0.11956521739130435</v>
      </c>
      <c r="J32" s="84">
        <f t="shared" si="1"/>
        <v>5.9782608695652176E-2</v>
      </c>
      <c r="K32" s="84">
        <f t="shared" si="3"/>
        <v>0.11956521739130435</v>
      </c>
    </row>
    <row r="33" spans="2:11" ht="13.5" customHeight="1" x14ac:dyDescent="0.3">
      <c r="B33" s="90" t="s">
        <v>49</v>
      </c>
      <c r="C33" s="95" t="s">
        <v>115</v>
      </c>
      <c r="D33" s="92" t="s">
        <v>77</v>
      </c>
      <c r="E33" s="4">
        <v>0</v>
      </c>
      <c r="F33" s="20">
        <f t="shared" si="4"/>
        <v>0</v>
      </c>
      <c r="G33" s="112"/>
      <c r="H33" s="60" t="s">
        <v>77</v>
      </c>
      <c r="I33" s="99">
        <f>E33/E48</f>
        <v>0</v>
      </c>
      <c r="J33" s="84">
        <f>(E33/$E$48)*0.5</f>
        <v>0</v>
      </c>
      <c r="K33" s="84">
        <f t="shared" si="3"/>
        <v>0</v>
      </c>
    </row>
    <row r="34" spans="2:11" ht="13.5" customHeight="1" x14ac:dyDescent="0.3">
      <c r="B34" s="90" t="s">
        <v>49</v>
      </c>
      <c r="C34" s="95" t="s">
        <v>115</v>
      </c>
      <c r="D34" s="92" t="s">
        <v>77</v>
      </c>
      <c r="E34" s="4">
        <v>0</v>
      </c>
      <c r="F34" s="20">
        <f t="shared" si="4"/>
        <v>0</v>
      </c>
      <c r="G34" s="112"/>
      <c r="H34" s="60" t="s">
        <v>77</v>
      </c>
      <c r="I34" s="99">
        <f>E34/E48</f>
        <v>0</v>
      </c>
      <c r="J34" s="84">
        <f>(E34/$E$48)*0.5</f>
        <v>0</v>
      </c>
      <c r="K34" s="84">
        <f t="shared" si="3"/>
        <v>0</v>
      </c>
    </row>
    <row r="35" spans="2:11" ht="13.5" customHeight="1" x14ac:dyDescent="0.3">
      <c r="B35" s="90" t="s">
        <v>49</v>
      </c>
      <c r="C35" s="95" t="s">
        <v>115</v>
      </c>
      <c r="D35" s="92" t="s">
        <v>77</v>
      </c>
      <c r="E35" s="4">
        <v>0</v>
      </c>
      <c r="F35" s="20">
        <f t="shared" si="4"/>
        <v>0</v>
      </c>
      <c r="G35" s="112"/>
      <c r="H35" s="60" t="s">
        <v>77</v>
      </c>
      <c r="I35" s="99">
        <f>E35/E48</f>
        <v>0</v>
      </c>
      <c r="J35" s="84">
        <f>(E35/$E$48)*0.5</f>
        <v>0</v>
      </c>
      <c r="K35" s="84">
        <f t="shared" si="3"/>
        <v>0</v>
      </c>
    </row>
    <row r="36" spans="2:11" ht="13.5" customHeight="1" x14ac:dyDescent="0.3">
      <c r="B36" s="90" t="s">
        <v>49</v>
      </c>
      <c r="C36" s="95" t="s">
        <v>115</v>
      </c>
      <c r="D36" s="92" t="s">
        <v>77</v>
      </c>
      <c r="E36" s="4">
        <v>0</v>
      </c>
      <c r="F36" s="20">
        <f t="shared" si="4"/>
        <v>0</v>
      </c>
      <c r="G36" s="112"/>
      <c r="H36" s="60" t="s">
        <v>77</v>
      </c>
      <c r="I36" s="99">
        <f>E36/E48</f>
        <v>0</v>
      </c>
      <c r="J36" s="84">
        <f t="shared" ref="J36" si="5">(E36/$E$48)*0.5</f>
        <v>0</v>
      </c>
      <c r="K36" s="84">
        <f t="shared" si="3"/>
        <v>0</v>
      </c>
    </row>
    <row r="37" spans="2:11" ht="13.5" customHeight="1" x14ac:dyDescent="0.3">
      <c r="B37" s="90" t="s">
        <v>49</v>
      </c>
      <c r="C37" s="95" t="s">
        <v>115</v>
      </c>
      <c r="D37" s="92" t="s">
        <v>77</v>
      </c>
      <c r="E37" s="4">
        <v>0</v>
      </c>
      <c r="F37" s="20">
        <f t="shared" si="4"/>
        <v>0</v>
      </c>
      <c r="G37" s="112"/>
      <c r="H37" s="60" t="s">
        <v>77</v>
      </c>
      <c r="I37" s="99">
        <f>E37/E48</f>
        <v>0</v>
      </c>
      <c r="J37" s="84">
        <f>(E37/$E$48)*0.5</f>
        <v>0</v>
      </c>
      <c r="K37" s="84">
        <f t="shared" si="3"/>
        <v>0</v>
      </c>
    </row>
    <row r="38" spans="2:11" ht="13.5" customHeight="1" x14ac:dyDescent="0.3">
      <c r="B38" s="90" t="s">
        <v>49</v>
      </c>
      <c r="C38" s="95" t="s">
        <v>115</v>
      </c>
      <c r="D38" s="92" t="s">
        <v>77</v>
      </c>
      <c r="E38" s="4">
        <v>0</v>
      </c>
      <c r="F38" s="20">
        <f t="shared" si="4"/>
        <v>0</v>
      </c>
      <c r="G38" s="112"/>
      <c r="H38" s="60" t="s">
        <v>77</v>
      </c>
      <c r="I38" s="99">
        <f>E38/E48</f>
        <v>0</v>
      </c>
      <c r="J38" s="84">
        <f>(E38/$E$48)*0.5</f>
        <v>0</v>
      </c>
      <c r="K38" s="84">
        <f t="shared" si="3"/>
        <v>0</v>
      </c>
    </row>
    <row r="39" spans="2:11" ht="13.5" customHeight="1" x14ac:dyDescent="0.3">
      <c r="B39" s="90" t="s">
        <v>49</v>
      </c>
      <c r="C39" s="95" t="s">
        <v>115</v>
      </c>
      <c r="D39" s="92" t="s">
        <v>77</v>
      </c>
      <c r="E39" s="4">
        <v>0</v>
      </c>
      <c r="F39" s="20">
        <f t="shared" si="4"/>
        <v>0</v>
      </c>
      <c r="G39" s="112"/>
      <c r="H39" s="60" t="s">
        <v>77</v>
      </c>
      <c r="I39" s="99">
        <f>E39/E48</f>
        <v>0</v>
      </c>
      <c r="J39" s="84">
        <f>(E39/$E$48)*0.5</f>
        <v>0</v>
      </c>
      <c r="K39" s="84">
        <f t="shared" si="3"/>
        <v>0</v>
      </c>
    </row>
    <row r="40" spans="2:11" ht="13.5" customHeight="1" x14ac:dyDescent="0.3">
      <c r="B40" s="90" t="s">
        <v>49</v>
      </c>
      <c r="C40" s="95" t="s">
        <v>115</v>
      </c>
      <c r="D40" s="92" t="s">
        <v>77</v>
      </c>
      <c r="E40" s="4">
        <v>0</v>
      </c>
      <c r="F40" s="20">
        <f t="shared" si="2"/>
        <v>0</v>
      </c>
      <c r="G40" s="112"/>
      <c r="H40" s="60" t="s">
        <v>77</v>
      </c>
      <c r="I40" s="99">
        <f>E40/E48</f>
        <v>0</v>
      </c>
      <c r="J40" s="84">
        <f t="shared" ref="J40:J47" si="6">(E40/$E$48)*0.5</f>
        <v>0</v>
      </c>
      <c r="K40" s="84">
        <f t="shared" si="3"/>
        <v>0</v>
      </c>
    </row>
    <row r="41" spans="2:11" ht="13.5" customHeight="1" x14ac:dyDescent="0.3">
      <c r="B41" s="90" t="s">
        <v>49</v>
      </c>
      <c r="C41" s="95" t="s">
        <v>115</v>
      </c>
      <c r="D41" s="92" t="s">
        <v>77</v>
      </c>
      <c r="E41" s="4">
        <v>0</v>
      </c>
      <c r="F41" s="20">
        <f t="shared" si="2"/>
        <v>0</v>
      </c>
      <c r="G41" s="112"/>
      <c r="H41" s="60" t="s">
        <v>77</v>
      </c>
      <c r="I41" s="99">
        <f>E41/E48</f>
        <v>0</v>
      </c>
      <c r="J41" s="84">
        <f t="shared" si="6"/>
        <v>0</v>
      </c>
      <c r="K41" s="84">
        <f t="shared" si="3"/>
        <v>0</v>
      </c>
    </row>
    <row r="42" spans="2:11" ht="13.5" customHeight="1" x14ac:dyDescent="0.3">
      <c r="B42" s="90" t="s">
        <v>49</v>
      </c>
      <c r="C42" s="95" t="s">
        <v>115</v>
      </c>
      <c r="D42" s="92" t="s">
        <v>77</v>
      </c>
      <c r="E42" s="4">
        <v>0</v>
      </c>
      <c r="F42" s="20">
        <f t="shared" si="2"/>
        <v>0</v>
      </c>
      <c r="G42" s="112"/>
      <c r="H42" s="60" t="s">
        <v>77</v>
      </c>
      <c r="I42" s="99">
        <f>E42/E48</f>
        <v>0</v>
      </c>
      <c r="J42" s="84">
        <f t="shared" si="6"/>
        <v>0</v>
      </c>
      <c r="K42" s="84">
        <f t="shared" si="3"/>
        <v>0</v>
      </c>
    </row>
    <row r="43" spans="2:11" ht="13.5" customHeight="1" x14ac:dyDescent="0.3">
      <c r="B43" s="90" t="s">
        <v>49</v>
      </c>
      <c r="C43" s="95" t="s">
        <v>115</v>
      </c>
      <c r="D43" s="92" t="s">
        <v>77</v>
      </c>
      <c r="E43" s="4">
        <v>0</v>
      </c>
      <c r="F43" s="20">
        <f t="shared" si="2"/>
        <v>0</v>
      </c>
      <c r="G43" s="112"/>
      <c r="H43" s="60" t="s">
        <v>77</v>
      </c>
      <c r="I43" s="99">
        <f>E43/E48</f>
        <v>0</v>
      </c>
      <c r="J43" s="84">
        <f t="shared" si="6"/>
        <v>0</v>
      </c>
      <c r="K43" s="84">
        <f t="shared" si="3"/>
        <v>0</v>
      </c>
    </row>
    <row r="44" spans="2:11" ht="13.5" customHeight="1" x14ac:dyDescent="0.3">
      <c r="B44" s="90" t="s">
        <v>49</v>
      </c>
      <c r="C44" s="95" t="s">
        <v>115</v>
      </c>
      <c r="D44" s="92" t="s">
        <v>77</v>
      </c>
      <c r="E44" s="4">
        <v>0</v>
      </c>
      <c r="F44" s="20">
        <f t="shared" si="2"/>
        <v>0</v>
      </c>
      <c r="G44" s="112"/>
      <c r="H44" s="60" t="s">
        <v>77</v>
      </c>
      <c r="I44" s="99">
        <f>E44/E48</f>
        <v>0</v>
      </c>
      <c r="J44" s="84">
        <f t="shared" si="6"/>
        <v>0</v>
      </c>
      <c r="K44" s="84">
        <f t="shared" si="3"/>
        <v>0</v>
      </c>
    </row>
    <row r="45" spans="2:11" ht="13.5" customHeight="1" x14ac:dyDescent="0.3">
      <c r="B45" s="90" t="s">
        <v>49</v>
      </c>
      <c r="C45" s="95" t="s">
        <v>115</v>
      </c>
      <c r="D45" s="92" t="s">
        <v>77</v>
      </c>
      <c r="E45" s="4">
        <v>0</v>
      </c>
      <c r="F45" s="20">
        <f t="shared" si="2"/>
        <v>0</v>
      </c>
      <c r="G45" s="112"/>
      <c r="H45" s="60" t="s">
        <v>77</v>
      </c>
      <c r="I45" s="99">
        <f>E45/E48</f>
        <v>0</v>
      </c>
      <c r="J45" s="84">
        <f t="shared" si="6"/>
        <v>0</v>
      </c>
      <c r="K45" s="84">
        <f t="shared" si="3"/>
        <v>0</v>
      </c>
    </row>
    <row r="46" spans="2:11" ht="13.5" customHeight="1" x14ac:dyDescent="0.3">
      <c r="B46" s="90" t="s">
        <v>49</v>
      </c>
      <c r="C46" s="95" t="s">
        <v>115</v>
      </c>
      <c r="D46" s="92" t="s">
        <v>77</v>
      </c>
      <c r="E46" s="4">
        <v>0</v>
      </c>
      <c r="F46" s="20">
        <f t="shared" si="2"/>
        <v>0</v>
      </c>
      <c r="G46" s="112"/>
      <c r="H46" s="60" t="s">
        <v>77</v>
      </c>
      <c r="I46" s="99">
        <f>E46/E48</f>
        <v>0</v>
      </c>
      <c r="J46" s="84">
        <f t="shared" si="6"/>
        <v>0</v>
      </c>
      <c r="K46" s="84">
        <f t="shared" si="3"/>
        <v>0</v>
      </c>
    </row>
    <row r="47" spans="2:11" ht="13.5" customHeight="1" x14ac:dyDescent="0.3">
      <c r="B47" s="90" t="s">
        <v>49</v>
      </c>
      <c r="C47" s="95" t="s">
        <v>115</v>
      </c>
      <c r="D47" s="92" t="s">
        <v>77</v>
      </c>
      <c r="E47" s="4">
        <v>0</v>
      </c>
      <c r="F47" s="20">
        <f t="shared" si="2"/>
        <v>0</v>
      </c>
      <c r="G47" s="112"/>
      <c r="H47" s="60" t="s">
        <v>77</v>
      </c>
      <c r="I47" s="99">
        <f>E47/E48</f>
        <v>0</v>
      </c>
      <c r="J47" s="84">
        <f t="shared" si="6"/>
        <v>0</v>
      </c>
      <c r="K47" s="84">
        <f t="shared" si="3"/>
        <v>0</v>
      </c>
    </row>
    <row r="48" spans="2:11" s="28" customFormat="1" ht="13.5" customHeight="1" x14ac:dyDescent="0.25">
      <c r="B48" s="51"/>
      <c r="C48" s="25" t="s">
        <v>13</v>
      </c>
      <c r="D48" s="25"/>
      <c r="E48" s="26">
        <f>SUM(E26:E47)</f>
        <v>4600000</v>
      </c>
      <c r="F48" s="27" cm="1">
        <f t="array" ref="F48">SUM(ROUND((F26:F47),4))</f>
        <v>0.80700000000000005</v>
      </c>
      <c r="G48" s="113"/>
      <c r="H48" s="56"/>
      <c r="I48" s="27" cm="1">
        <f t="array" ref="I48">SUM(ROUND((I26:I47),4))</f>
        <v>1</v>
      </c>
      <c r="J48" s="27" cm="1">
        <f t="array" ref="J48">SUM(ROUND((J26:J47),4))</f>
        <v>0.5</v>
      </c>
      <c r="K48" s="27" cm="1">
        <f t="array" ref="K48">SUM(ROUND((K26:K47),4))</f>
        <v>0.79259999999999997</v>
      </c>
    </row>
    <row r="49" spans="2:12" ht="13.5" customHeight="1" x14ac:dyDescent="0.3">
      <c r="B49" s="52"/>
      <c r="C49" s="12"/>
      <c r="D49" s="12"/>
      <c r="E49" s="12"/>
      <c r="F49" s="12"/>
      <c r="G49" s="114"/>
      <c r="H49" s="57"/>
      <c r="I49" s="12"/>
      <c r="J49" s="12"/>
      <c r="K49" s="12"/>
    </row>
    <row r="50" spans="2:12" ht="13.5" customHeight="1" x14ac:dyDescent="0.3">
      <c r="B50" s="15"/>
      <c r="C50" s="116" t="s">
        <v>79</v>
      </c>
      <c r="D50" s="117"/>
      <c r="E50" s="10"/>
      <c r="F50" s="9"/>
      <c r="G50" s="112"/>
      <c r="H50" s="60" t="s">
        <v>77</v>
      </c>
      <c r="I50" s="9"/>
      <c r="J50" s="20">
        <v>0.5</v>
      </c>
      <c r="K50" s="20">
        <f>1-SUM(K26:K47)</f>
        <v>0.20739130434782604</v>
      </c>
    </row>
    <row r="51" spans="2:12" ht="13.5" customHeight="1" x14ac:dyDescent="0.3">
      <c r="B51" s="15"/>
      <c r="C51" s="273" t="s">
        <v>25</v>
      </c>
      <c r="D51" s="274"/>
      <c r="E51" s="12"/>
      <c r="F51" s="24">
        <f>ROUND(F53-F54,4)</f>
        <v>0</v>
      </c>
      <c r="G51" s="114"/>
      <c r="H51" s="61"/>
      <c r="I51" s="68">
        <f>ROUND(100%-I48,4)</f>
        <v>0</v>
      </c>
      <c r="J51" s="68">
        <f>ROUND(J53-J54,4)</f>
        <v>0</v>
      </c>
      <c r="K51" s="68">
        <f>ROUND(K53-K54,4)</f>
        <v>0</v>
      </c>
    </row>
    <row r="52" spans="2:12" ht="13.5" customHeight="1" x14ac:dyDescent="0.3">
      <c r="B52" s="52"/>
      <c r="C52" s="117"/>
      <c r="D52" s="117"/>
      <c r="E52" s="12"/>
      <c r="F52" s="12"/>
      <c r="G52" s="114"/>
      <c r="H52" s="57"/>
      <c r="I52" s="12"/>
      <c r="J52" s="12"/>
      <c r="K52" s="12"/>
    </row>
    <row r="53" spans="2:12" ht="14" thickBot="1" x14ac:dyDescent="0.35">
      <c r="B53" s="52"/>
      <c r="C53" s="275" t="s">
        <v>1</v>
      </c>
      <c r="D53" s="275"/>
      <c r="E53" s="22">
        <f>SUM(E48+E22)</f>
        <v>5700000</v>
      </c>
      <c r="F53" s="23">
        <f>SUM(F15:F21,F26:F47)</f>
        <v>0.99999999999999989</v>
      </c>
      <c r="G53" s="115"/>
      <c r="H53" s="58"/>
      <c r="I53" s="23">
        <f>SUM(I26:I47,I50)</f>
        <v>1</v>
      </c>
      <c r="J53" s="23">
        <f>SUM(J26:J47,J50)</f>
        <v>1</v>
      </c>
      <c r="K53" s="23">
        <f>SUM(K26:K47,K50)</f>
        <v>1</v>
      </c>
    </row>
    <row r="54" spans="2:12" ht="14.25" hidden="1" customHeight="1" thickTop="1" x14ac:dyDescent="0.3">
      <c r="B54" s="33"/>
      <c r="C54" s="34"/>
      <c r="D54" s="276" t="s">
        <v>24</v>
      </c>
      <c r="E54" s="276"/>
      <c r="F54" s="35">
        <f>F22+F48</f>
        <v>1</v>
      </c>
      <c r="G54" s="31"/>
      <c r="I54" s="31">
        <f>I48+I50</f>
        <v>1</v>
      </c>
      <c r="J54" s="31">
        <f>J48+J50</f>
        <v>1</v>
      </c>
      <c r="K54" s="31">
        <f>K48+K50</f>
        <v>0.99999130434782602</v>
      </c>
    </row>
    <row r="55" spans="2:12" ht="16.5" customHeight="1" thickTop="1" x14ac:dyDescent="0.3">
      <c r="D55" s="50" t="s">
        <v>27</v>
      </c>
      <c r="E55" s="49">
        <f>E53-D11</f>
        <v>0</v>
      </c>
      <c r="G55" s="2"/>
    </row>
    <row r="56" spans="2:12" x14ac:dyDescent="0.3">
      <c r="C56" s="63" t="s">
        <v>41</v>
      </c>
      <c r="D56" s="44"/>
      <c r="E56" s="44"/>
      <c r="H56"/>
      <c r="I56"/>
      <c r="J56"/>
      <c r="K56"/>
      <c r="L56"/>
    </row>
    <row r="57" spans="2:12" x14ac:dyDescent="0.3">
      <c r="C57" s="41" t="s">
        <v>2</v>
      </c>
      <c r="D57" s="42"/>
      <c r="E57" s="29">
        <f>D11</f>
        <v>5700000</v>
      </c>
      <c r="H57" s="75" t="s">
        <v>33</v>
      </c>
      <c r="I57" s="76"/>
      <c r="J57" s="97"/>
      <c r="K57" s="77">
        <f>SUMIF(H15:H52,"Australian",F15:F52)</f>
        <v>0.85087719298245612</v>
      </c>
      <c r="L57"/>
    </row>
    <row r="58" spans="2:12" x14ac:dyDescent="0.3">
      <c r="C58" s="41" t="s">
        <v>9</v>
      </c>
      <c r="D58" s="42"/>
      <c r="E58" s="29">
        <f>J11</f>
        <v>5000000</v>
      </c>
      <c r="H58" s="75" t="s">
        <v>34</v>
      </c>
      <c r="I58" s="76"/>
      <c r="J58" s="97"/>
      <c r="K58" s="77">
        <f>SUMIF(H15:H52,"Non-Australian",F15:F52)</f>
        <v>8.771929824561403E-2</v>
      </c>
      <c r="L58"/>
    </row>
    <row r="59" spans="2:12" x14ac:dyDescent="0.3">
      <c r="C59" s="41" t="s">
        <v>16</v>
      </c>
      <c r="D59" s="42"/>
      <c r="E59" s="29">
        <f>+E58*0.4</f>
        <v>2000000</v>
      </c>
      <c r="H59" s="75" t="s">
        <v>35</v>
      </c>
      <c r="I59" s="76"/>
      <c r="J59" s="97"/>
      <c r="K59" s="77">
        <f>SUMIF(H26:H52,"Non-Australian",J26:J52)</f>
        <v>0</v>
      </c>
      <c r="L59"/>
    </row>
    <row r="60" spans="2:12" ht="14.25" customHeight="1" x14ac:dyDescent="0.3">
      <c r="C60" s="43" t="s">
        <v>15</v>
      </c>
      <c r="D60" s="78">
        <f>E60/E59</f>
        <v>0.9</v>
      </c>
      <c r="E60" s="85">
        <f>E29</f>
        <v>1800000</v>
      </c>
      <c r="F60" s="71" t="str">
        <f>IF(D60&lt;0.9,"NB.Not 90%"," ")</f>
        <v xml:space="preserve"> </v>
      </c>
      <c r="H60" s="75" t="s">
        <v>36</v>
      </c>
      <c r="I60" s="76"/>
      <c r="J60" s="97"/>
      <c r="K60" s="77">
        <f>SUMIF(H26:H52,"Non-Australian",K26:K52)</f>
        <v>0</v>
      </c>
      <c r="L60"/>
    </row>
    <row r="61" spans="2:12" ht="15" customHeight="1" x14ac:dyDescent="0.3">
      <c r="C61" s="41" t="s">
        <v>26</v>
      </c>
      <c r="D61" s="42"/>
      <c r="E61" s="29">
        <f>E26</f>
        <v>1000000</v>
      </c>
      <c r="H61" s="67" t="str">
        <f>IF(ISERROR(M67),"", IF(M67&lt;&gt;1,"Please check budget financed and country is chosen for all rows",""))</f>
        <v>Please check budget financed and country is chosen for all rows</v>
      </c>
      <c r="K61"/>
      <c r="L61"/>
    </row>
    <row r="62" spans="2:12" x14ac:dyDescent="0.3">
      <c r="C62" s="98" t="s">
        <v>40</v>
      </c>
      <c r="D62" s="42"/>
      <c r="E62" s="48">
        <f>(E59+E61)/D11</f>
        <v>0.52631578947368418</v>
      </c>
      <c r="I62"/>
      <c r="J62"/>
      <c r="K62"/>
      <c r="L62"/>
    </row>
    <row r="63" spans="2:12" hidden="1" x14ac:dyDescent="0.3">
      <c r="C63" s="86"/>
      <c r="D63" s="87"/>
      <c r="E63" s="88"/>
      <c r="H63"/>
      <c r="I63"/>
      <c r="J63"/>
      <c r="K63"/>
      <c r="L63"/>
    </row>
    <row r="64" spans="2:12" hidden="1" x14ac:dyDescent="0.3">
      <c r="H64"/>
      <c r="I64"/>
      <c r="J64"/>
      <c r="K64"/>
      <c r="L64"/>
    </row>
    <row r="65" spans="2:13" ht="13.5" hidden="1" customHeight="1" x14ac:dyDescent="0.3">
      <c r="H65"/>
      <c r="I65"/>
      <c r="J65"/>
      <c r="K65"/>
      <c r="L65"/>
    </row>
    <row r="66" spans="2:13" hidden="1" x14ac:dyDescent="0.3">
      <c r="H66"/>
      <c r="I66"/>
      <c r="J66"/>
      <c r="K66"/>
      <c r="L66"/>
    </row>
    <row r="67" spans="2:13" hidden="1" x14ac:dyDescent="0.3">
      <c r="H67"/>
      <c r="I67"/>
      <c r="J67"/>
      <c r="K67"/>
      <c r="L67"/>
      <c r="M67" s="83">
        <f>ROUND(+K57,2)+ROUND(K58,2)</f>
        <v>0.94</v>
      </c>
    </row>
    <row r="68" spans="2:13" ht="12.75" hidden="1" customHeight="1" x14ac:dyDescent="0.3">
      <c r="B68" s="36"/>
    </row>
    <row r="69" spans="2:13" ht="13.5" customHeight="1" x14ac:dyDescent="0.3">
      <c r="B69" s="36"/>
    </row>
    <row r="70" spans="2:13" ht="5.25" hidden="1" customHeight="1" x14ac:dyDescent="0.3">
      <c r="B70" s="36"/>
      <c r="C70" s="36"/>
      <c r="D70" s="36"/>
      <c r="E70" s="36"/>
      <c r="H70" s="73"/>
      <c r="I70" s="73"/>
      <c r="J70" s="73"/>
    </row>
    <row r="71" spans="2:13" ht="14" hidden="1" thickBot="1" x14ac:dyDescent="0.35">
      <c r="C71" s="62" t="str">
        <f>IF(E59&gt;0,"What is the name of the Offset cashflow lender? - Please provide the loan documentation :"," ")</f>
        <v>What is the name of the Offset cashflow lender? - Please provide the loan documentation :</v>
      </c>
      <c r="D71" s="62"/>
      <c r="E71" s="62"/>
      <c r="F71" s="62"/>
      <c r="G71" s="62"/>
      <c r="H71" s="62"/>
      <c r="J71" s="81"/>
      <c r="K71" s="82"/>
    </row>
    <row r="72" spans="2:13" ht="9" hidden="1" customHeight="1" x14ac:dyDescent="0.3">
      <c r="C72" s="74"/>
      <c r="D72" s="11"/>
    </row>
    <row r="73" spans="2:13" ht="17.149999999999999" customHeight="1" x14ac:dyDescent="0.3">
      <c r="C73" s="137" t="s">
        <v>116</v>
      </c>
      <c r="D73" s="11"/>
    </row>
    <row r="74" spans="2:13" ht="12" customHeight="1" x14ac:dyDescent="0.3">
      <c r="C74" s="45" t="str">
        <f>C27</f>
        <v>Screen Queensland</v>
      </c>
      <c r="D74" s="46"/>
      <c r="E74" s="47"/>
      <c r="G74" s="30"/>
      <c r="H74" s="277" t="str">
        <f>C28</f>
        <v>VicScreen</v>
      </c>
      <c r="I74" s="277"/>
      <c r="J74" s="277"/>
      <c r="K74" s="47"/>
    </row>
    <row r="75" spans="2:13" ht="12.75" customHeight="1" x14ac:dyDescent="0.3">
      <c r="C75" s="260" t="s">
        <v>23</v>
      </c>
      <c r="D75" s="260"/>
      <c r="E75" s="4">
        <v>4600000</v>
      </c>
      <c r="G75" s="30"/>
      <c r="H75" s="260" t="s">
        <v>23</v>
      </c>
      <c r="I75" s="260"/>
      <c r="J75" s="260"/>
      <c r="K75" s="131">
        <v>1200000</v>
      </c>
    </row>
    <row r="76" spans="2:13" ht="12.75" customHeight="1" x14ac:dyDescent="0.3">
      <c r="C76" s="260" t="s">
        <v>28</v>
      </c>
      <c r="D76" s="260"/>
      <c r="E76" s="21">
        <f>E75/D11</f>
        <v>0.80701754385964908</v>
      </c>
      <c r="G76" s="30"/>
      <c r="H76" s="260" t="s">
        <v>28</v>
      </c>
      <c r="I76" s="260"/>
      <c r="J76" s="260"/>
      <c r="K76" s="132">
        <f>(K75)/D11</f>
        <v>0.21052631578947367</v>
      </c>
    </row>
    <row r="77" spans="2:13" ht="12.75" customHeight="1" x14ac:dyDescent="0.3">
      <c r="C77" s="278" t="s">
        <v>107</v>
      </c>
      <c r="D77" s="279"/>
      <c r="E77" s="40">
        <f>E27</f>
        <v>680000</v>
      </c>
      <c r="G77" s="30"/>
      <c r="H77" s="280" t="s">
        <v>107</v>
      </c>
      <c r="I77" s="280"/>
      <c r="J77" s="280"/>
      <c r="K77" s="133">
        <f>E28</f>
        <v>120000</v>
      </c>
    </row>
    <row r="78" spans="2:13" ht="12.75" customHeight="1" x14ac:dyDescent="0.3">
      <c r="C78" s="260" t="s">
        <v>108</v>
      </c>
      <c r="D78" s="260"/>
      <c r="E78" s="4">
        <v>0</v>
      </c>
      <c r="G78" s="30"/>
      <c r="H78" s="260" t="s">
        <v>108</v>
      </c>
      <c r="I78" s="260"/>
      <c r="J78" s="260"/>
      <c r="K78" s="131">
        <v>0</v>
      </c>
    </row>
    <row r="79" spans="2:13" ht="12.75" customHeight="1" x14ac:dyDescent="0.3">
      <c r="C79" s="260" t="s">
        <v>29</v>
      </c>
      <c r="D79" s="260"/>
      <c r="E79" s="128">
        <f>E75/(E77+E78)</f>
        <v>6.7647058823529411</v>
      </c>
      <c r="G79" s="30"/>
      <c r="H79" s="260" t="s">
        <v>29</v>
      </c>
      <c r="I79" s="260"/>
      <c r="J79" s="260"/>
      <c r="K79" s="134">
        <f>K75/(K77+K78)</f>
        <v>10</v>
      </c>
    </row>
    <row r="80" spans="2:13" ht="12.75" customHeight="1" x14ac:dyDescent="0.3">
      <c r="C80" s="260" t="s">
        <v>30</v>
      </c>
      <c r="D80" s="260"/>
      <c r="E80" s="54">
        <f>(E77+E78)/E75</f>
        <v>0.14782608695652175</v>
      </c>
      <c r="G80" s="30"/>
      <c r="H80" s="260" t="s">
        <v>30</v>
      </c>
      <c r="I80" s="260"/>
      <c r="J80" s="260"/>
      <c r="K80" s="135">
        <f>(K77+K78)/K75</f>
        <v>0.1</v>
      </c>
    </row>
    <row r="81" spans="2:11" ht="14.15" customHeight="1" x14ac:dyDescent="0.3">
      <c r="C81" s="74"/>
      <c r="D81" s="11"/>
      <c r="J81" s="80"/>
      <c r="K81" s="79"/>
    </row>
    <row r="82" spans="2:11" ht="14.15" customHeight="1" x14ac:dyDescent="0.3">
      <c r="C82" s="74"/>
      <c r="D82" s="11"/>
      <c r="J82" s="80"/>
      <c r="K82" s="79"/>
    </row>
    <row r="83" spans="2:11" ht="42.75" customHeight="1" x14ac:dyDescent="0.3">
      <c r="B83" s="37" t="s">
        <v>14</v>
      </c>
      <c r="C83" s="282" t="s">
        <v>73</v>
      </c>
      <c r="D83" s="282"/>
      <c r="E83" s="282"/>
      <c r="F83" s="282"/>
      <c r="G83" s="282"/>
      <c r="H83" s="282"/>
      <c r="I83" s="282"/>
      <c r="J83" s="282"/>
      <c r="K83" s="282"/>
    </row>
    <row r="84" spans="2:11" ht="27.75" customHeight="1" x14ac:dyDescent="0.3">
      <c r="B84" s="37"/>
      <c r="C84" s="282" t="s">
        <v>240</v>
      </c>
      <c r="D84" s="282"/>
      <c r="E84" s="282"/>
      <c r="F84" s="282"/>
      <c r="G84" s="282"/>
      <c r="H84" s="282"/>
      <c r="I84" s="282"/>
      <c r="J84" s="282"/>
      <c r="K84" s="282"/>
    </row>
    <row r="85" spans="2:11" ht="51.75" customHeight="1" x14ac:dyDescent="0.3">
      <c r="B85" s="38"/>
      <c r="C85" s="281" t="s">
        <v>84</v>
      </c>
      <c r="D85" s="281"/>
      <c r="E85" s="281"/>
      <c r="F85" s="281"/>
      <c r="G85" s="281"/>
      <c r="H85" s="281"/>
      <c r="I85" s="281"/>
      <c r="J85" s="281"/>
      <c r="K85" s="281"/>
    </row>
    <row r="86" spans="2:11" ht="27.75" customHeight="1" x14ac:dyDescent="0.3">
      <c r="B86" s="39"/>
      <c r="C86" s="281" t="s">
        <v>85</v>
      </c>
      <c r="D86" s="281"/>
      <c r="E86" s="281"/>
      <c r="F86" s="281"/>
      <c r="G86" s="281"/>
      <c r="H86" s="281"/>
      <c r="I86" s="281"/>
      <c r="J86" s="281"/>
      <c r="K86" s="281"/>
    </row>
    <row r="87" spans="2:11" ht="42.75" customHeight="1" x14ac:dyDescent="0.3">
      <c r="B87" s="39"/>
      <c r="C87" s="281" t="s">
        <v>66</v>
      </c>
      <c r="D87" s="281"/>
      <c r="E87" s="281"/>
      <c r="F87" s="281"/>
      <c r="G87" s="281"/>
      <c r="H87" s="281"/>
      <c r="I87" s="281"/>
      <c r="J87" s="281"/>
      <c r="K87" s="281"/>
    </row>
    <row r="88" spans="2:11" x14ac:dyDescent="0.3">
      <c r="B88" s="39"/>
      <c r="C88" s="281" t="s">
        <v>62</v>
      </c>
      <c r="D88" s="281"/>
      <c r="E88" s="281"/>
      <c r="F88" s="281"/>
      <c r="G88" s="281"/>
      <c r="H88" s="281"/>
      <c r="I88" s="281"/>
      <c r="J88" s="281"/>
      <c r="K88" s="281"/>
    </row>
    <row r="89" spans="2:11" x14ac:dyDescent="0.3"/>
  </sheetData>
  <sheetProtection algorithmName="SHA-512" hashValue="mmu1RS6/VFvCbnEDBeZYccyb4hkFC/Dk2DZVMdTztRC82xlgvtn41uv9zmljCMmY1EM2SMRZi+XVtkAlSS1Nxg==" saltValue="djMeiT102oeUK/6/3OdRyA==" spinCount="100000" sheet="1" formatCells="0" formatRows="0" insertRows="0"/>
  <dataConsolidate/>
  <mergeCells count="30">
    <mergeCell ref="C75:D75"/>
    <mergeCell ref="B2:J2"/>
    <mergeCell ref="B3:J3"/>
    <mergeCell ref="D7:F7"/>
    <mergeCell ref="J7:K7"/>
    <mergeCell ref="D9:F9"/>
    <mergeCell ref="D11:F11"/>
    <mergeCell ref="J11:K11"/>
    <mergeCell ref="C14:D14"/>
    <mergeCell ref="C51:D51"/>
    <mergeCell ref="C53:D53"/>
    <mergeCell ref="D54:E54"/>
    <mergeCell ref="H74:J74"/>
    <mergeCell ref="H75:J75"/>
    <mergeCell ref="C76:D76"/>
    <mergeCell ref="C77:D77"/>
    <mergeCell ref="C78:D78"/>
    <mergeCell ref="H76:J76"/>
    <mergeCell ref="H77:J77"/>
    <mergeCell ref="H78:J78"/>
    <mergeCell ref="C85:K85"/>
    <mergeCell ref="C86:K86"/>
    <mergeCell ref="C87:K87"/>
    <mergeCell ref="C88:K88"/>
    <mergeCell ref="C79:D79"/>
    <mergeCell ref="C80:D80"/>
    <mergeCell ref="C83:K83"/>
    <mergeCell ref="C84:K84"/>
    <mergeCell ref="H79:J79"/>
    <mergeCell ref="H80:J80"/>
  </mergeCells>
  <conditionalFormatting sqref="E53 H53">
    <cfRule type="expression" dxfId="21" priority="25" stopIfTrue="1">
      <formula>$E$53&lt;$D$11</formula>
    </cfRule>
  </conditionalFormatting>
  <conditionalFormatting sqref="K50 F53 I53:K53 D60 E62:E63 F60 F15:F22 E76 F51 I51:K51 I26:J26 F45:F48 I27:K27 F31 K28:K47 F26:F29 I44:J47 F41:F43 I40:J40 F37:F39 I36:J36 F33:F35 I28:J32 I48:K48">
    <cfRule type="expression" dxfId="20" priority="24" stopIfTrue="1">
      <formula>$D$11=0</formula>
    </cfRule>
  </conditionalFormatting>
  <conditionalFormatting sqref="E79:E80">
    <cfRule type="expression" dxfId="19" priority="23" stopIfTrue="1">
      <formula>$D$11=0</formula>
    </cfRule>
  </conditionalFormatting>
  <conditionalFormatting sqref="K57:K60">
    <cfRule type="expression" dxfId="18" priority="19" stopIfTrue="1">
      <formula>$D$11=0</formula>
    </cfRule>
  </conditionalFormatting>
  <conditionalFormatting sqref="H22">
    <cfRule type="expression" dxfId="17" priority="18" stopIfTrue="1">
      <formula>$D$11=0</formula>
    </cfRule>
  </conditionalFormatting>
  <conditionalFormatting sqref="F44">
    <cfRule type="expression" dxfId="16" priority="17" stopIfTrue="1">
      <formula>$D$11=0</formula>
    </cfRule>
  </conditionalFormatting>
  <conditionalFormatting sqref="I41:J43">
    <cfRule type="expression" dxfId="15" priority="16" stopIfTrue="1">
      <formula>$D$11=0</formula>
    </cfRule>
  </conditionalFormatting>
  <conditionalFormatting sqref="F40">
    <cfRule type="expression" dxfId="14" priority="15" stopIfTrue="1">
      <formula>$D$11=0</formula>
    </cfRule>
  </conditionalFormatting>
  <conditionalFormatting sqref="I37:J39">
    <cfRule type="expression" dxfId="13" priority="14" stopIfTrue="1">
      <formula>$D$11=0</formula>
    </cfRule>
  </conditionalFormatting>
  <conditionalFormatting sqref="F36">
    <cfRule type="expression" dxfId="12" priority="13" stopIfTrue="1">
      <formula>$D$11=0</formula>
    </cfRule>
  </conditionalFormatting>
  <conditionalFormatting sqref="I33:J35">
    <cfRule type="expression" dxfId="11" priority="12" stopIfTrue="1">
      <formula>$D$11=0</formula>
    </cfRule>
  </conditionalFormatting>
  <conditionalFormatting sqref="F32">
    <cfRule type="expression" dxfId="10" priority="11" stopIfTrue="1">
      <formula>$D$11=0</formula>
    </cfRule>
  </conditionalFormatting>
  <conditionalFormatting sqref="F30">
    <cfRule type="expression" dxfId="9" priority="10" stopIfTrue="1">
      <formula>$D$11=0</formula>
    </cfRule>
  </conditionalFormatting>
  <conditionalFormatting sqref="D7:F7">
    <cfRule type="containsBlanks" dxfId="8" priority="9">
      <formula>LEN(TRIM(D7))=0</formula>
    </cfRule>
  </conditionalFormatting>
  <conditionalFormatting sqref="D9:F9">
    <cfRule type="containsBlanks" dxfId="7" priority="8">
      <formula>LEN(TRIM(D9))=0</formula>
    </cfRule>
  </conditionalFormatting>
  <conditionalFormatting sqref="D11:F11">
    <cfRule type="containsBlanks" dxfId="6" priority="7">
      <formula>LEN(TRIM(D11))=0</formula>
    </cfRule>
  </conditionalFormatting>
  <conditionalFormatting sqref="J7:K7">
    <cfRule type="containsBlanks" dxfId="5" priority="6">
      <formula>LEN(TRIM(J7))=0</formula>
    </cfRule>
  </conditionalFormatting>
  <conditionalFormatting sqref="J11:K11">
    <cfRule type="containsBlanks" dxfId="4" priority="5">
      <formula>LEN(TRIM(J11))=0</formula>
    </cfRule>
  </conditionalFormatting>
  <conditionalFormatting sqref="K76">
    <cfRule type="expression" dxfId="3" priority="4" stopIfTrue="1">
      <formula>$D$11=0</formula>
    </cfRule>
  </conditionalFormatting>
  <conditionalFormatting sqref="K79:K80">
    <cfRule type="expression" dxfId="2" priority="3" stopIfTrue="1">
      <formula>$D$11=0</formula>
    </cfRule>
  </conditionalFormatting>
  <conditionalFormatting sqref="K79:K80">
    <cfRule type="expression" dxfId="1" priority="2" stopIfTrue="1">
      <formula>$D$11=0</formula>
    </cfRule>
  </conditionalFormatting>
  <conditionalFormatting sqref="K79:K80">
    <cfRule type="expression" dxfId="0" priority="1" stopIfTrue="1">
      <formula>$D$11=0</formula>
    </cfRule>
  </conditionalFormatting>
  <dataValidations count="2">
    <dataValidation type="list" allowBlank="1" showInputMessage="1" showErrorMessage="1" error="Please choose an origin" prompt="Please select origin" sqref="H51" xr:uid="{7570CB50-8069-4FA9-B4DC-9DCE993665FA}">
      <formula1>$M$12:$M$13</formula1>
    </dataValidation>
    <dataValidation type="list" allowBlank="1" showInputMessage="1" showErrorMessage="1" sqref="C27:C28" xr:uid="{7D642977-7DDC-4AC5-8C18-B4D62B2E6E8A}">
      <formula1>StateAgencies</formula1>
    </dataValidation>
  </dataValidations>
  <pageMargins left="0.43307086614173229" right="0.31496062992125984" top="0.35433070866141736" bottom="0.43307086614173229" header="0.19685039370078741" footer="0.27559055118110237"/>
  <pageSetup paperSize="9" scale="59" fitToHeight="0" orientation="portrait" cellComments="asDisplayed" r:id="rId1"/>
  <headerFooter alignWithMargins="0">
    <oddFooter>&amp;LVersion 12, December 2015&amp;C&amp;F</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xr:uid="{F04D663F-437C-494B-ADD7-DAD774336BED}">
          <x14:formula1>
            <xm:f>'Do not delete this sheet'!$C$12:$C$20</xm:f>
          </x14:formula1>
          <xm:sqref>D30:D47</xm:sqref>
        </x14:dataValidation>
        <x14:dataValidation type="list" allowBlank="1" showInputMessage="1" showErrorMessage="1" xr:uid="{9CCDFBFE-7BEF-40A2-A2C8-B8969D0DC1C5}">
          <x14:formula1>
            <xm:f>'Do not delete this sheet'!$C$12:$C$20</xm:f>
          </x14:formula1>
          <xm:sqref>D27:D28</xm:sqref>
        </x14:dataValidation>
        <x14:dataValidation type="list" allowBlank="1" showInputMessage="1" xr:uid="{5BB6BCF2-E102-4F73-9FD7-0A70E9ED1809}">
          <x14:formula1>
            <xm:f>'Do not delete this sheet'!$C$12:$C$17</xm:f>
          </x14:formula1>
          <xm:sqref>D29</xm:sqref>
        </x14:dataValidation>
        <x14:dataValidation type="list" allowBlank="1" showInputMessage="1" showErrorMessage="1" xr:uid="{EB71E3BB-F996-49C4-B884-77D2B8A76ADA}">
          <x14:formula1>
            <xm:f>'Do not delete this sheet'!$B$2:$B$6</xm:f>
          </x14:formula1>
          <xm:sqref>B26:B47 B15:B21</xm:sqref>
        </x14:dataValidation>
        <x14:dataValidation type="list" allowBlank="1" showInputMessage="1" showErrorMessage="1" xr:uid="{D07E2864-15D5-4784-9428-BA1E1EF8D8DC}">
          <x14:formula1>
            <xm:f>'Do not delete this sheet'!$A$2:$A$10</xm:f>
          </x14:formula1>
          <xm:sqref>C74 H74</xm:sqref>
        </x14:dataValidation>
        <x14:dataValidation type="list" allowBlank="1" showInputMessage="1" showErrorMessage="1" error="Please choose an origin" prompt="Please select origin" xr:uid="{9B8A0939-7B47-4FFD-951B-ADFF98AB30B9}">
          <x14:formula1>
            <xm:f>'Do not delete this sheet'!$G$2:$G$4</xm:f>
          </x14:formula1>
          <xm:sqref>H15:H21 H26:H47 H50</xm:sqref>
        </x14:dataValidation>
        <x14:dataValidation type="list" allowBlank="1" showInputMessage="1" xr:uid="{75749FE9-F984-43A0-BB4C-8B7B75B6E9F6}">
          <x14:formula1>
            <xm:f>'Do not delete this sheet'!$F$11:$F$13</xm:f>
          </x14:formula1>
          <xm:sqref>D26</xm:sqref>
        </x14:dataValidation>
        <x14:dataValidation type="list" allowBlank="1" showInputMessage="1" xr:uid="{EB3D24DF-3502-4B98-A295-BBD57B7B9028}">
          <x14:formula1>
            <xm:f>'Do not delete this sheet'!$C$2:$C$9</xm:f>
          </x14:formula1>
          <xm:sqref>D15:D21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3015-4BAA-44F9-AAFD-BE2CB1DF3353}">
  <dimension ref="B1:C130"/>
  <sheetViews>
    <sheetView showGridLines="0" topLeftCell="A13" zoomScale="90" zoomScaleNormal="90" workbookViewId="0">
      <selection activeCell="C11" sqref="C11"/>
    </sheetView>
  </sheetViews>
  <sheetFormatPr defaultRowHeight="14.5" x14ac:dyDescent="0.35"/>
  <cols>
    <col min="2" max="2" width="33.453125" style="138" customWidth="1"/>
    <col min="3" max="3" width="148.453125" style="138" customWidth="1"/>
  </cols>
  <sheetData>
    <row r="1" spans="2:3" ht="15" thickBot="1" x14ac:dyDescent="0.4"/>
    <row r="2" spans="2:3" ht="13" x14ac:dyDescent="0.25">
      <c r="B2" s="139"/>
      <c r="C2" s="140"/>
    </row>
    <row r="3" spans="2:3" ht="26.5" thickBot="1" x14ac:dyDescent="0.3">
      <c r="B3" s="141" t="s">
        <v>140</v>
      </c>
      <c r="C3" s="142" t="s">
        <v>141</v>
      </c>
    </row>
    <row r="4" spans="2:3" ht="12.5" x14ac:dyDescent="0.25">
      <c r="B4" s="143"/>
      <c r="C4" s="144"/>
    </row>
    <row r="5" spans="2:3" ht="50.5" thickBot="1" x14ac:dyDescent="0.3">
      <c r="B5" s="145" t="s">
        <v>142</v>
      </c>
      <c r="C5" s="146" t="s">
        <v>143</v>
      </c>
    </row>
    <row r="6" spans="2:3" ht="12.5" x14ac:dyDescent="0.25">
      <c r="B6" s="143"/>
      <c r="C6" s="144"/>
    </row>
    <row r="7" spans="2:3" ht="38" thickBot="1" x14ac:dyDescent="0.3">
      <c r="B7" s="145" t="s">
        <v>144</v>
      </c>
      <c r="C7" s="146" t="s">
        <v>145</v>
      </c>
    </row>
    <row r="8" spans="2:3" ht="12.5" x14ac:dyDescent="0.25">
      <c r="B8" s="143"/>
      <c r="C8" s="144"/>
    </row>
    <row r="9" spans="2:3" ht="38" thickBot="1" x14ac:dyDescent="0.3">
      <c r="B9" s="145" t="s">
        <v>146</v>
      </c>
      <c r="C9" s="146" t="s">
        <v>147</v>
      </c>
    </row>
    <row r="10" spans="2:3" ht="12.5" x14ac:dyDescent="0.25">
      <c r="B10" s="143"/>
      <c r="C10" s="144"/>
    </row>
    <row r="11" spans="2:3" ht="63" thickBot="1" x14ac:dyDescent="0.3">
      <c r="B11" s="145" t="s">
        <v>187</v>
      </c>
      <c r="C11" s="146" t="s">
        <v>186</v>
      </c>
    </row>
    <row r="12" spans="2:3" ht="13.5" thickBot="1" x14ac:dyDescent="0.3">
      <c r="B12" s="147"/>
      <c r="C12"/>
    </row>
    <row r="13" spans="2:3" ht="13" x14ac:dyDescent="0.25">
      <c r="B13" s="148"/>
      <c r="C13" s="149"/>
    </row>
    <row r="14" spans="2:3" ht="13" x14ac:dyDescent="0.25">
      <c r="B14" s="150" t="s">
        <v>120</v>
      </c>
      <c r="C14" s="151" t="s">
        <v>119</v>
      </c>
    </row>
    <row r="15" spans="2:3" ht="13.5" thickBot="1" x14ac:dyDescent="0.3">
      <c r="B15" s="152"/>
      <c r="C15" s="153"/>
    </row>
    <row r="16" spans="2:3" ht="13" x14ac:dyDescent="0.25">
      <c r="B16" s="286"/>
      <c r="C16" s="287"/>
    </row>
    <row r="17" spans="2:3" ht="12.75" customHeight="1" x14ac:dyDescent="0.25">
      <c r="B17" s="288" t="s">
        <v>5</v>
      </c>
      <c r="C17" s="289"/>
    </row>
    <row r="18" spans="2:3" ht="13" thickBot="1" x14ac:dyDescent="0.3">
      <c r="B18" s="290"/>
      <c r="C18" s="291"/>
    </row>
    <row r="19" spans="2:3" ht="12.5" x14ac:dyDescent="0.25">
      <c r="B19" s="154"/>
      <c r="C19" s="155"/>
    </row>
    <row r="20" spans="2:3" ht="13" x14ac:dyDescent="0.25">
      <c r="B20" s="154" t="s">
        <v>98</v>
      </c>
      <c r="C20" s="155" t="s">
        <v>148</v>
      </c>
    </row>
    <row r="21" spans="2:3" ht="13" thickBot="1" x14ac:dyDescent="0.3">
      <c r="B21" s="156"/>
      <c r="C21" s="157"/>
    </row>
    <row r="22" spans="2:3" ht="12.5" x14ac:dyDescent="0.25">
      <c r="B22" s="154"/>
      <c r="C22" s="155"/>
    </row>
    <row r="23" spans="2:3" ht="25.5" x14ac:dyDescent="0.25">
      <c r="B23" s="154" t="s">
        <v>88</v>
      </c>
      <c r="C23" s="155" t="s">
        <v>149</v>
      </c>
    </row>
    <row r="24" spans="2:3" ht="13" thickBot="1" x14ac:dyDescent="0.3">
      <c r="B24" s="156"/>
      <c r="C24" s="157"/>
    </row>
    <row r="25" spans="2:3" ht="12.5" x14ac:dyDescent="0.25">
      <c r="B25" s="154"/>
      <c r="C25" s="155"/>
    </row>
    <row r="26" spans="2:3" ht="12.5" x14ac:dyDescent="0.25">
      <c r="B26" s="154" t="s">
        <v>89</v>
      </c>
      <c r="C26" s="155" t="s">
        <v>90</v>
      </c>
    </row>
    <row r="27" spans="2:3" ht="13" thickBot="1" x14ac:dyDescent="0.3">
      <c r="B27" s="156"/>
      <c r="C27" s="157"/>
    </row>
    <row r="28" spans="2:3" ht="12.5" x14ac:dyDescent="0.25">
      <c r="B28" s="154"/>
      <c r="C28" s="155"/>
    </row>
    <row r="29" spans="2:3" ht="12.5" x14ac:dyDescent="0.25">
      <c r="B29" s="154" t="s">
        <v>138</v>
      </c>
      <c r="C29" s="155" t="s">
        <v>91</v>
      </c>
    </row>
    <row r="30" spans="2:3" ht="13" thickBot="1" x14ac:dyDescent="0.3">
      <c r="B30" s="156"/>
      <c r="C30" s="157"/>
    </row>
    <row r="31" spans="2:3" ht="12.5" x14ac:dyDescent="0.25">
      <c r="B31" s="154"/>
      <c r="C31" s="155"/>
    </row>
    <row r="32" spans="2:3" ht="25" x14ac:dyDescent="0.25">
      <c r="B32" s="154" t="s">
        <v>92</v>
      </c>
      <c r="C32" s="155" t="s">
        <v>150</v>
      </c>
    </row>
    <row r="33" spans="2:3" ht="13" x14ac:dyDescent="0.25">
      <c r="B33" s="158"/>
      <c r="C33" s="159" t="s">
        <v>151</v>
      </c>
    </row>
    <row r="34" spans="2:3" ht="13" x14ac:dyDescent="0.25">
      <c r="B34" s="158"/>
      <c r="C34" s="159" t="s">
        <v>152</v>
      </c>
    </row>
    <row r="35" spans="2:3" ht="25.5" x14ac:dyDescent="0.25">
      <c r="B35" s="158"/>
      <c r="C35" s="159" t="s">
        <v>153</v>
      </c>
    </row>
    <row r="36" spans="2:3" ht="13" thickBot="1" x14ac:dyDescent="0.3">
      <c r="B36" s="156"/>
      <c r="C36" s="160"/>
    </row>
    <row r="37" spans="2:3" ht="13" x14ac:dyDescent="0.25">
      <c r="B37" s="286"/>
      <c r="C37" s="287"/>
    </row>
    <row r="38" spans="2:3" ht="12.75" customHeight="1" x14ac:dyDescent="0.25">
      <c r="B38" s="288" t="s">
        <v>121</v>
      </c>
      <c r="C38" s="289"/>
    </row>
    <row r="39" spans="2:3" ht="13" thickBot="1" x14ac:dyDescent="0.3">
      <c r="B39" s="290"/>
      <c r="C39" s="291"/>
    </row>
    <row r="40" spans="2:3" ht="12.5" x14ac:dyDescent="0.25">
      <c r="B40" s="154"/>
      <c r="C40" s="292" t="s">
        <v>122</v>
      </c>
    </row>
    <row r="41" spans="2:3" ht="25.5" thickBot="1" x14ac:dyDescent="0.3">
      <c r="B41" s="161" t="s">
        <v>154</v>
      </c>
      <c r="C41" s="293"/>
    </row>
    <row r="42" spans="2:3" ht="12.5" x14ac:dyDescent="0.25">
      <c r="B42" s="154"/>
      <c r="C42" s="155"/>
    </row>
    <row r="43" spans="2:3" ht="12.5" x14ac:dyDescent="0.25">
      <c r="B43" s="154" t="s">
        <v>94</v>
      </c>
      <c r="C43" s="155" t="s">
        <v>123</v>
      </c>
    </row>
    <row r="44" spans="2:3" ht="13" thickBot="1" x14ac:dyDescent="0.3">
      <c r="B44" s="156"/>
      <c r="C44" s="157"/>
    </row>
    <row r="45" spans="2:3" ht="12.5" x14ac:dyDescent="0.25">
      <c r="B45" s="154"/>
      <c r="C45" s="155"/>
    </row>
    <row r="46" spans="2:3" ht="25" x14ac:dyDescent="0.25">
      <c r="B46" s="154" t="s">
        <v>155</v>
      </c>
      <c r="C46" s="155" t="s">
        <v>156</v>
      </c>
    </row>
    <row r="47" spans="2:3" ht="13" thickBot="1" x14ac:dyDescent="0.3">
      <c r="B47" s="156"/>
      <c r="C47" s="157"/>
    </row>
    <row r="48" spans="2:3" ht="12.5" x14ac:dyDescent="0.25">
      <c r="B48" s="154"/>
      <c r="C48" s="155"/>
    </row>
    <row r="49" spans="2:3" ht="25" x14ac:dyDescent="0.25">
      <c r="B49" s="154" t="s">
        <v>124</v>
      </c>
      <c r="C49" s="144" t="s">
        <v>157</v>
      </c>
    </row>
    <row r="50" spans="2:3" ht="13" thickBot="1" x14ac:dyDescent="0.3">
      <c r="B50" s="156"/>
      <c r="C50" s="157"/>
    </row>
    <row r="51" spans="2:3" ht="12.5" x14ac:dyDescent="0.25">
      <c r="B51" s="154"/>
      <c r="C51" s="155"/>
    </row>
    <row r="52" spans="2:3" ht="12.5" x14ac:dyDescent="0.25">
      <c r="B52" s="154" t="s">
        <v>65</v>
      </c>
      <c r="C52" s="155" t="s">
        <v>95</v>
      </c>
    </row>
    <row r="53" spans="2:3" ht="13" thickBot="1" x14ac:dyDescent="0.3">
      <c r="B53" s="156"/>
      <c r="C53" s="157"/>
    </row>
    <row r="54" spans="2:3" ht="12.5" x14ac:dyDescent="0.25">
      <c r="B54" s="154"/>
      <c r="C54" s="162"/>
    </row>
    <row r="55" spans="2:3" ht="12.5" x14ac:dyDescent="0.25">
      <c r="B55" s="154" t="s">
        <v>96</v>
      </c>
      <c r="C55" s="163" t="s">
        <v>158</v>
      </c>
    </row>
    <row r="56" spans="2:3" ht="13" x14ac:dyDescent="0.25">
      <c r="B56" s="158"/>
      <c r="C56" s="164" t="s">
        <v>159</v>
      </c>
    </row>
    <row r="57" spans="2:3" ht="13" x14ac:dyDescent="0.25">
      <c r="B57" s="158"/>
      <c r="C57" s="164" t="s">
        <v>160</v>
      </c>
    </row>
    <row r="58" spans="2:3" ht="13" x14ac:dyDescent="0.25">
      <c r="B58" s="158"/>
      <c r="C58" s="164" t="s">
        <v>161</v>
      </c>
    </row>
    <row r="59" spans="2:3" ht="18" customHeight="1" x14ac:dyDescent="0.25">
      <c r="B59" s="158"/>
      <c r="C59" s="164" t="s">
        <v>162</v>
      </c>
    </row>
    <row r="60" spans="2:3" ht="13" thickBot="1" x14ac:dyDescent="0.3">
      <c r="B60" s="156"/>
      <c r="C60" s="165"/>
    </row>
    <row r="61" spans="2:3" ht="12.5" x14ac:dyDescent="0.25">
      <c r="B61" s="154"/>
      <c r="C61" s="162"/>
    </row>
    <row r="62" spans="2:3" ht="12.5" x14ac:dyDescent="0.25">
      <c r="B62" s="154" t="s">
        <v>125</v>
      </c>
      <c r="C62" s="163" t="s">
        <v>97</v>
      </c>
    </row>
    <row r="63" spans="2:3" ht="13" x14ac:dyDescent="0.25">
      <c r="B63" s="158"/>
      <c r="C63" s="164" t="s">
        <v>163</v>
      </c>
    </row>
    <row r="64" spans="2:3" ht="25.5" x14ac:dyDescent="0.25">
      <c r="B64" s="158"/>
      <c r="C64" s="164" t="s">
        <v>164</v>
      </c>
    </row>
    <row r="65" spans="2:3" ht="13" x14ac:dyDescent="0.25">
      <c r="B65" s="158"/>
      <c r="C65" s="164" t="s">
        <v>165</v>
      </c>
    </row>
    <row r="66" spans="2:3" ht="13" x14ac:dyDescent="0.25">
      <c r="B66" s="158"/>
      <c r="C66" s="164" t="s">
        <v>166</v>
      </c>
    </row>
    <row r="67" spans="2:3" ht="25.5" x14ac:dyDescent="0.25">
      <c r="B67" s="158"/>
      <c r="C67" s="164" t="s">
        <v>167</v>
      </c>
    </row>
    <row r="68" spans="2:3" ht="13" x14ac:dyDescent="0.25">
      <c r="B68" s="158"/>
      <c r="C68" s="164" t="s">
        <v>168</v>
      </c>
    </row>
    <row r="69" spans="2:3" ht="13" thickBot="1" x14ac:dyDescent="0.3">
      <c r="B69" s="156"/>
      <c r="C69" s="166"/>
    </row>
    <row r="70" spans="2:3" ht="13" thickBot="1" x14ac:dyDescent="0.3">
      <c r="B70" s="167"/>
      <c r="C70"/>
    </row>
    <row r="71" spans="2:3" ht="13" x14ac:dyDescent="0.25">
      <c r="B71" s="148"/>
      <c r="C71" s="149"/>
    </row>
    <row r="72" spans="2:3" ht="13" x14ac:dyDescent="0.25">
      <c r="B72" s="150" t="s">
        <v>126</v>
      </c>
      <c r="C72" s="151" t="s">
        <v>119</v>
      </c>
    </row>
    <row r="73" spans="2:3" ht="13.5" thickBot="1" x14ac:dyDescent="0.3">
      <c r="B73" s="152"/>
      <c r="C73" s="153"/>
    </row>
    <row r="74" spans="2:3" ht="13" x14ac:dyDescent="0.25">
      <c r="B74" s="286"/>
      <c r="C74" s="287"/>
    </row>
    <row r="75" spans="2:3" ht="12.75" customHeight="1" x14ac:dyDescent="0.25">
      <c r="B75" s="288" t="s">
        <v>5</v>
      </c>
      <c r="C75" s="289"/>
    </row>
    <row r="76" spans="2:3" ht="13" thickBot="1" x14ac:dyDescent="0.3">
      <c r="B76" s="290"/>
      <c r="C76" s="291"/>
    </row>
    <row r="77" spans="2:3" ht="12.5" x14ac:dyDescent="0.25">
      <c r="B77" s="154"/>
      <c r="C77" s="155"/>
    </row>
    <row r="78" spans="2:3" ht="12.5" x14ac:dyDescent="0.25">
      <c r="B78" s="154" t="s">
        <v>139</v>
      </c>
      <c r="C78" s="155" t="s">
        <v>127</v>
      </c>
    </row>
    <row r="79" spans="2:3" ht="13" thickBot="1" x14ac:dyDescent="0.3">
      <c r="B79" s="161"/>
      <c r="C79" s="168"/>
    </row>
    <row r="80" spans="2:3" ht="12.5" x14ac:dyDescent="0.25">
      <c r="B80" s="154"/>
      <c r="C80" s="155"/>
    </row>
    <row r="81" spans="2:3" ht="25" x14ac:dyDescent="0.25">
      <c r="B81" s="154" t="s">
        <v>8</v>
      </c>
      <c r="C81" s="155" t="s">
        <v>128</v>
      </c>
    </row>
    <row r="82" spans="2:3" ht="12.5" x14ac:dyDescent="0.25">
      <c r="B82" s="158"/>
      <c r="C82" s="155"/>
    </row>
    <row r="83" spans="2:3" ht="13" x14ac:dyDescent="0.25">
      <c r="B83" s="158"/>
      <c r="C83" s="155" t="s">
        <v>169</v>
      </c>
    </row>
    <row r="84" spans="2:3" ht="13" thickBot="1" x14ac:dyDescent="0.3">
      <c r="B84" s="156"/>
      <c r="C84" s="157"/>
    </row>
    <row r="85" spans="2:3" ht="12.5" x14ac:dyDescent="0.25">
      <c r="B85" s="154"/>
      <c r="C85" s="155"/>
    </row>
    <row r="86" spans="2:3" ht="25" x14ac:dyDescent="0.25">
      <c r="B86" s="154" t="s">
        <v>129</v>
      </c>
      <c r="C86" s="155" t="s">
        <v>130</v>
      </c>
    </row>
    <row r="87" spans="2:3" ht="13" thickBot="1" x14ac:dyDescent="0.3">
      <c r="B87" s="156"/>
      <c r="C87" s="157"/>
    </row>
    <row r="88" spans="2:3" ht="12.5" x14ac:dyDescent="0.25">
      <c r="B88" s="154"/>
      <c r="C88" s="155"/>
    </row>
    <row r="89" spans="2:3" ht="38" thickBot="1" x14ac:dyDescent="0.3">
      <c r="B89" s="161" t="s">
        <v>170</v>
      </c>
      <c r="C89" s="157" t="s">
        <v>171</v>
      </c>
    </row>
    <row r="90" spans="2:3" ht="12.5" x14ac:dyDescent="0.25">
      <c r="B90" s="154"/>
      <c r="C90" s="155"/>
    </row>
    <row r="91" spans="2:3" ht="25" x14ac:dyDescent="0.25">
      <c r="B91" s="154" t="s">
        <v>55</v>
      </c>
      <c r="C91" s="155" t="s">
        <v>131</v>
      </c>
    </row>
    <row r="92" spans="2:3" ht="13" thickBot="1" x14ac:dyDescent="0.3">
      <c r="B92" s="156"/>
      <c r="C92" s="157"/>
    </row>
    <row r="93" spans="2:3" ht="12.5" x14ac:dyDescent="0.25">
      <c r="B93" s="154"/>
      <c r="C93" s="155"/>
    </row>
    <row r="94" spans="2:3" ht="25" x14ac:dyDescent="0.25">
      <c r="B94" s="154" t="s">
        <v>82</v>
      </c>
      <c r="C94" s="155" t="s">
        <v>132</v>
      </c>
    </row>
    <row r="95" spans="2:3" ht="13" thickBot="1" x14ac:dyDescent="0.3">
      <c r="B95" s="156"/>
      <c r="C95" s="157"/>
    </row>
    <row r="96" spans="2:3" ht="13" x14ac:dyDescent="0.25">
      <c r="B96" s="286"/>
      <c r="C96" s="287"/>
    </row>
    <row r="97" spans="2:3" ht="12.75" customHeight="1" x14ac:dyDescent="0.25">
      <c r="B97" s="288" t="s">
        <v>121</v>
      </c>
      <c r="C97" s="289"/>
    </row>
    <row r="98" spans="2:3" ht="13.5" thickBot="1" x14ac:dyDescent="0.3">
      <c r="B98" s="284"/>
      <c r="C98" s="285"/>
    </row>
    <row r="99" spans="2:3" ht="12.5" x14ac:dyDescent="0.25">
      <c r="B99" s="154"/>
      <c r="C99" s="155"/>
    </row>
    <row r="100" spans="2:3" ht="12.5" x14ac:dyDescent="0.25">
      <c r="B100" s="154" t="s">
        <v>6</v>
      </c>
      <c r="C100" s="155" t="s">
        <v>133</v>
      </c>
    </row>
    <row r="101" spans="2:3" ht="13" thickBot="1" x14ac:dyDescent="0.3">
      <c r="B101" s="156"/>
      <c r="C101" s="157"/>
    </row>
    <row r="102" spans="2:3" ht="12.5" x14ac:dyDescent="0.25">
      <c r="B102" s="154"/>
      <c r="C102" s="155"/>
    </row>
    <row r="103" spans="2:3" ht="14.15" customHeight="1" x14ac:dyDescent="0.25">
      <c r="B103" s="154" t="s">
        <v>57</v>
      </c>
      <c r="C103" s="155" t="s">
        <v>134</v>
      </c>
    </row>
    <row r="104" spans="2:3" ht="13" thickBot="1" x14ac:dyDescent="0.3">
      <c r="B104" s="161"/>
      <c r="C104" s="157"/>
    </row>
    <row r="105" spans="2:3" ht="12.5" x14ac:dyDescent="0.25">
      <c r="B105" s="154"/>
      <c r="C105" s="155"/>
    </row>
    <row r="106" spans="2:3" ht="28" customHeight="1" x14ac:dyDescent="0.25">
      <c r="B106" s="154" t="s">
        <v>172</v>
      </c>
      <c r="C106" s="155" t="s">
        <v>173</v>
      </c>
    </row>
    <row r="107" spans="2:3" ht="13" thickBot="1" x14ac:dyDescent="0.3">
      <c r="B107" s="161"/>
      <c r="C107" s="157"/>
    </row>
    <row r="108" spans="2:3" ht="12.5" x14ac:dyDescent="0.25">
      <c r="B108" s="154"/>
      <c r="C108" s="155"/>
    </row>
    <row r="109" spans="2:3" ht="25" x14ac:dyDescent="0.25">
      <c r="B109" s="154" t="s">
        <v>135</v>
      </c>
      <c r="C109" s="155" t="s">
        <v>174</v>
      </c>
    </row>
    <row r="110" spans="2:3" ht="13" thickBot="1" x14ac:dyDescent="0.3">
      <c r="B110" s="156"/>
      <c r="C110" s="157"/>
    </row>
    <row r="111" spans="2:3" ht="12.5" x14ac:dyDescent="0.25">
      <c r="B111" s="154"/>
      <c r="C111" s="155"/>
    </row>
    <row r="112" spans="2:3" ht="25" x14ac:dyDescent="0.25">
      <c r="B112" s="154" t="s">
        <v>58</v>
      </c>
      <c r="C112" s="155" t="s">
        <v>175</v>
      </c>
    </row>
    <row r="113" spans="2:3" ht="13" thickBot="1" x14ac:dyDescent="0.3">
      <c r="B113" s="156"/>
      <c r="C113" s="157"/>
    </row>
    <row r="114" spans="2:3" ht="12.5" x14ac:dyDescent="0.25">
      <c r="B114" s="154"/>
      <c r="C114" s="155"/>
    </row>
    <row r="115" spans="2:3" ht="29.15" customHeight="1" x14ac:dyDescent="0.25">
      <c r="B115" s="154" t="s">
        <v>59</v>
      </c>
      <c r="C115" s="155" t="s">
        <v>176</v>
      </c>
    </row>
    <row r="116" spans="2:3" ht="13" thickBot="1" x14ac:dyDescent="0.3">
      <c r="B116" s="156"/>
      <c r="C116" s="157"/>
    </row>
    <row r="117" spans="2:3" ht="12.5" x14ac:dyDescent="0.25">
      <c r="B117" s="154"/>
      <c r="C117" s="155"/>
    </row>
    <row r="118" spans="2:3" ht="25" x14ac:dyDescent="0.25">
      <c r="B118" s="154" t="s">
        <v>117</v>
      </c>
      <c r="C118" s="155" t="s">
        <v>136</v>
      </c>
    </row>
    <row r="119" spans="2:3" ht="13" x14ac:dyDescent="0.25">
      <c r="B119" s="158"/>
      <c r="C119" s="159" t="s">
        <v>177</v>
      </c>
    </row>
    <row r="120" spans="2:3" ht="13" x14ac:dyDescent="0.25">
      <c r="B120" s="158"/>
      <c r="C120" s="159" t="s">
        <v>178</v>
      </c>
    </row>
    <row r="121" spans="2:3" ht="13" x14ac:dyDescent="0.25">
      <c r="B121" s="158"/>
      <c r="C121" s="159" t="s">
        <v>179</v>
      </c>
    </row>
    <row r="122" spans="2:3" ht="13" x14ac:dyDescent="0.25">
      <c r="B122" s="158"/>
      <c r="C122" s="159" t="s">
        <v>180</v>
      </c>
    </row>
    <row r="123" spans="2:3" ht="17.149999999999999" customHeight="1" x14ac:dyDescent="0.25">
      <c r="B123" s="158"/>
      <c r="C123" s="159" t="s">
        <v>181</v>
      </c>
    </row>
    <row r="124" spans="2:3" ht="12.5" x14ac:dyDescent="0.25">
      <c r="B124" s="158"/>
      <c r="C124" s="155"/>
    </row>
    <row r="125" spans="2:3" ht="15" customHeight="1" x14ac:dyDescent="0.25">
      <c r="B125" s="158"/>
      <c r="C125" s="155" t="s">
        <v>182</v>
      </c>
    </row>
    <row r="126" spans="2:3" ht="13" thickBot="1" x14ac:dyDescent="0.3">
      <c r="B126" s="156"/>
      <c r="C126" s="157"/>
    </row>
    <row r="127" spans="2:3" ht="12.5" x14ac:dyDescent="0.25">
      <c r="B127" s="154"/>
      <c r="C127" s="155"/>
    </row>
    <row r="128" spans="2:3" ht="25" x14ac:dyDescent="0.25">
      <c r="B128" s="154" t="s">
        <v>82</v>
      </c>
      <c r="C128" s="155" t="s">
        <v>137</v>
      </c>
    </row>
    <row r="129" spans="2:3" ht="13" thickBot="1" x14ac:dyDescent="0.3">
      <c r="B129" s="156"/>
      <c r="C129" s="157"/>
    </row>
    <row r="130" spans="2:3" ht="13" x14ac:dyDescent="0.25">
      <c r="B130" s="147"/>
      <c r="C130"/>
    </row>
  </sheetData>
  <sheetProtection algorithmName="SHA-512" hashValue="EXhylWgvHl2OVVp6kubOyCfUy8pITxLsyomNCtvEYmzVD1rQM2EU+YSz1AgbbWBVZMke96aVjCa5UJ7DQjqxiA==" saltValue="P7BJFFT7WLzYaHX6IxZSVg==" spinCount="100000" sheet="1" objects="1" scenarios="1"/>
  <mergeCells count="13">
    <mergeCell ref="B39:C39"/>
    <mergeCell ref="C40:C41"/>
    <mergeCell ref="B18:C18"/>
    <mergeCell ref="B16:C16"/>
    <mergeCell ref="B17:C17"/>
    <mergeCell ref="B37:C37"/>
    <mergeCell ref="B38:C38"/>
    <mergeCell ref="B98:C98"/>
    <mergeCell ref="B74:C74"/>
    <mergeCell ref="B75:C75"/>
    <mergeCell ref="B76:C76"/>
    <mergeCell ref="B96:C96"/>
    <mergeCell ref="B97:C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3"/>
  <sheetViews>
    <sheetView workbookViewId="0">
      <selection activeCell="K19" sqref="K19"/>
    </sheetView>
  </sheetViews>
  <sheetFormatPr defaultColWidth="8.81640625" defaultRowHeight="12.5" x14ac:dyDescent="0.25"/>
  <cols>
    <col min="1" max="1" width="28" customWidth="1"/>
    <col min="2" max="2" width="13.7265625" customWidth="1"/>
  </cols>
  <sheetData>
    <row r="1" spans="1:7" x14ac:dyDescent="0.25">
      <c r="A1" t="s">
        <v>20</v>
      </c>
      <c r="B1" t="s">
        <v>48</v>
      </c>
      <c r="C1" t="s">
        <v>52</v>
      </c>
      <c r="G1" t="s">
        <v>78</v>
      </c>
    </row>
    <row r="2" spans="1:7" x14ac:dyDescent="0.25">
      <c r="A2" t="s">
        <v>67</v>
      </c>
      <c r="B2" s="125" t="s">
        <v>49</v>
      </c>
      <c r="C2" t="s">
        <v>53</v>
      </c>
      <c r="G2" t="s">
        <v>77</v>
      </c>
    </row>
    <row r="3" spans="1:7" x14ac:dyDescent="0.25">
      <c r="A3" t="s">
        <v>17</v>
      </c>
      <c r="B3" s="126" t="s">
        <v>50</v>
      </c>
      <c r="C3" t="s">
        <v>7</v>
      </c>
      <c r="G3" t="s">
        <v>31</v>
      </c>
    </row>
    <row r="4" spans="1:7" x14ac:dyDescent="0.25">
      <c r="A4" t="s">
        <v>68</v>
      </c>
      <c r="B4" s="126" t="s">
        <v>86</v>
      </c>
      <c r="C4" t="s">
        <v>8</v>
      </c>
      <c r="G4" t="s">
        <v>32</v>
      </c>
    </row>
    <row r="5" spans="1:7" x14ac:dyDescent="0.25">
      <c r="A5" t="s">
        <v>18</v>
      </c>
      <c r="B5" s="126" t="s">
        <v>51</v>
      </c>
      <c r="C5" t="s">
        <v>129</v>
      </c>
    </row>
    <row r="6" spans="1:7" x14ac:dyDescent="0.25">
      <c r="A6" t="s">
        <v>19</v>
      </c>
      <c r="B6" s="126" t="s">
        <v>87</v>
      </c>
      <c r="C6" t="s">
        <v>46</v>
      </c>
    </row>
    <row r="7" spans="1:7" x14ac:dyDescent="0.25">
      <c r="A7" t="s">
        <v>60</v>
      </c>
      <c r="C7" t="s">
        <v>55</v>
      </c>
    </row>
    <row r="8" spans="1:7" x14ac:dyDescent="0.25">
      <c r="A8" t="s">
        <v>21</v>
      </c>
      <c r="C8" t="s">
        <v>82</v>
      </c>
    </row>
    <row r="9" spans="1:7" x14ac:dyDescent="0.25">
      <c r="A9" t="s">
        <v>22</v>
      </c>
      <c r="C9" t="s">
        <v>77</v>
      </c>
    </row>
    <row r="10" spans="1:7" x14ac:dyDescent="0.25">
      <c r="A10" t="s">
        <v>39</v>
      </c>
    </row>
    <row r="11" spans="1:7" x14ac:dyDescent="0.25">
      <c r="C11" t="s">
        <v>56</v>
      </c>
      <c r="F11" t="s">
        <v>6</v>
      </c>
    </row>
    <row r="12" spans="1:7" x14ac:dyDescent="0.25">
      <c r="C12" t="s">
        <v>6</v>
      </c>
      <c r="F12" t="s">
        <v>110</v>
      </c>
    </row>
    <row r="13" spans="1:7" x14ac:dyDescent="0.25">
      <c r="C13" t="s">
        <v>57</v>
      </c>
      <c r="F13" t="s">
        <v>77</v>
      </c>
    </row>
    <row r="14" spans="1:7" x14ac:dyDescent="0.25">
      <c r="C14" t="s">
        <v>172</v>
      </c>
    </row>
    <row r="15" spans="1:7" x14ac:dyDescent="0.25">
      <c r="C15" t="s">
        <v>110</v>
      </c>
    </row>
    <row r="16" spans="1:7" x14ac:dyDescent="0.25">
      <c r="A16" t="s">
        <v>42</v>
      </c>
      <c r="C16" t="s">
        <v>58</v>
      </c>
      <c r="F16" t="s">
        <v>45</v>
      </c>
    </row>
    <row r="17" spans="1:6" x14ac:dyDescent="0.25">
      <c r="A17" s="89" t="s">
        <v>43</v>
      </c>
      <c r="C17" t="s">
        <v>59</v>
      </c>
      <c r="F17" s="89"/>
    </row>
    <row r="18" spans="1:6" x14ac:dyDescent="0.25">
      <c r="A18" s="89" t="s">
        <v>44</v>
      </c>
      <c r="C18" t="s">
        <v>82</v>
      </c>
      <c r="F18" s="89"/>
    </row>
    <row r="19" spans="1:6" x14ac:dyDescent="0.25">
      <c r="A19" s="89"/>
      <c r="C19" t="s">
        <v>117</v>
      </c>
      <c r="F19" s="89"/>
    </row>
    <row r="20" spans="1:6" x14ac:dyDescent="0.25">
      <c r="C20" t="s">
        <v>77</v>
      </c>
      <c r="F20" s="89"/>
    </row>
    <row r="21" spans="1:6" x14ac:dyDescent="0.25">
      <c r="C21" t="s">
        <v>69</v>
      </c>
    </row>
    <row r="22" spans="1:6" x14ac:dyDescent="0.25">
      <c r="C22" t="s">
        <v>6</v>
      </c>
    </row>
    <row r="23" spans="1:6" x14ac:dyDescent="0.25">
      <c r="C23" t="s">
        <v>110</v>
      </c>
    </row>
  </sheetData>
  <dataConsolidate/>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Feature Finance Plan</vt:lpstr>
      <vt:lpstr>PIA Figures</vt:lpstr>
      <vt:lpstr>PGA Figures</vt:lpstr>
      <vt:lpstr>Example - SA Grant</vt:lpstr>
      <vt:lpstr>Example - SA Equity</vt:lpstr>
      <vt:lpstr>Definitions</vt:lpstr>
      <vt:lpstr>Do not delete this sheet</vt:lpstr>
      <vt:lpstr>'Example - SA Equity'!Print_Area</vt:lpstr>
      <vt:lpstr>'Example - SA Grant'!Print_Area</vt:lpstr>
      <vt:lpstr>'Feature Finance Plan'!Print_Area</vt:lpstr>
      <vt:lpstr>State_agcy</vt:lpstr>
      <vt:lpstr>STATE_AGENCIES</vt:lpstr>
      <vt:lpstr>STATE_AGENCY</vt:lpstr>
      <vt:lpstr>State_agency__select</vt:lpstr>
      <vt:lpstr>StateAgcy</vt:lpstr>
      <vt:lpstr>StateAgencies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Feature film finance plan template</dc:title>
  <dc:creator>Screen Australia</dc:creator>
  <cp:lastModifiedBy>Amy Powter</cp:lastModifiedBy>
  <cp:lastPrinted>2015-12-17T22:44:00Z</cp:lastPrinted>
  <dcterms:created xsi:type="dcterms:W3CDTF">2010-07-15T02:36:02Z</dcterms:created>
  <dcterms:modified xsi:type="dcterms:W3CDTF">2025-03-21T03:29:29Z</dcterms:modified>
</cp:coreProperties>
</file>