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codeName="ThisWorkbook"/>
  <mc:AlternateContent xmlns:mc="http://schemas.openxmlformats.org/markup-compatibility/2006">
    <mc:Choice Requires="x15">
      <x15ac:absPath xmlns:x15ac="http://schemas.microsoft.com/office/spreadsheetml/2010/11/ac" url="U:\1. SCRIPTED\Access Coordinators - A-Z\"/>
    </mc:Choice>
  </mc:AlternateContent>
  <xr:revisionPtr revIDLastSave="0" documentId="8_{5590E85D-13E6-410F-8847-FE626DA2A731}" xr6:coauthVersionLast="47" xr6:coauthVersionMax="47" xr10:uidLastSave="{00000000-0000-0000-0000-000000000000}"/>
  <bookViews>
    <workbookView xWindow="28680" yWindow="1170" windowWidth="29040" windowHeight="15840" tabRatio="944" activeTab="2" xr2:uid="{00000000-000D-0000-FFFF-FFFF00000000}"/>
  </bookViews>
  <sheets>
    <sheet name="INFO" sheetId="15" r:id="rId1"/>
    <sheet name="Cover" sheetId="7" r:id="rId2"/>
    <sheet name="Budget" sheetId="1" r:id="rId3"/>
    <sheet name="Summary" sheetId="2" r:id="rId4"/>
    <sheet name="QAPE_30%" sheetId="24" r:id="rId5"/>
    <sheet name="Season of a Series" sheetId="25" r:id="rId6"/>
    <sheet name="1.Dev" sheetId="18" r:id="rId7"/>
    <sheet name="2.Crew" sheetId="5" r:id="rId8"/>
    <sheet name="3.Cast" sheetId="3" r:id="rId9"/>
    <sheet name="3a. Broadcast TV Calc" sheetId="27" r:id="rId10"/>
    <sheet name="3b. SVOD calc" sheetId="28" r:id="rId11"/>
    <sheet name="3c. FreeOnline calc" sheetId="29" r:id="rId12"/>
    <sheet name="4.Extr" sheetId="4" r:id="rId13"/>
    <sheet name="5.Allce" sheetId="9" r:id="rId14"/>
    <sheet name="6.Trav" sheetId="8" r:id="rId15"/>
    <sheet name="7.Video" sheetId="10" r:id="rId16"/>
    <sheet name="8.Cost" sheetId="12" r:id="rId17"/>
    <sheet name="9.Art" sheetId="13" r:id="rId18"/>
    <sheet name="10.Locn" sheetId="14" r:id="rId19"/>
    <sheet name="11.Del" sheetId="16" r:id="rId20"/>
    <sheet name="12.EPK" sheetId="17" r:id="rId21"/>
    <sheet name="13.Mktg" sheetId="11" r:id="rId22"/>
    <sheet name="14.Fringe" sheetId="6" r:id="rId23"/>
    <sheet name="Sheet1" sheetId="26" r:id="rId24"/>
  </sheets>
  <definedNames>
    <definedName name="Dramas">'QAPE_30%'!$U$9:$U$10</definedName>
    <definedName name="DThresh">'QAPE_30%'!$U$9:$W$10</definedName>
    <definedName name="_xlnm.Print_Area" localSheetId="18">'10.Locn'!$A$1:$P$34</definedName>
    <definedName name="_xlnm.Print_Area" localSheetId="19">'11.Del'!$A$1:$I$91</definedName>
    <definedName name="_xlnm.Print_Area" localSheetId="22">'14.Fringe'!$A$1:$M$172</definedName>
    <definedName name="_xlnm.Print_Area" localSheetId="7">'2.Crew'!$A$1:$O$187</definedName>
    <definedName name="_xlnm.Print_Area" localSheetId="8">'3.Cast'!$A$1:$R$76</definedName>
    <definedName name="_xlnm.Print_Area" localSheetId="9">'3a. Broadcast TV Calc'!$A$1:$N$43</definedName>
    <definedName name="_xlnm.Print_Area" localSheetId="10">'3b. SVOD calc'!$A$1:$N$39</definedName>
    <definedName name="_xlnm.Print_Area" localSheetId="11">'3c. FreeOnline calc'!$A$1:$N$36</definedName>
    <definedName name="_xlnm.Print_Area" localSheetId="12">'4.Extr'!$A$1:$Q$40</definedName>
    <definedName name="_xlnm.Print_Area" localSheetId="13">'5.Allce'!$A$1:$J$171</definedName>
    <definedName name="_xlnm.Print_Area" localSheetId="14">'6.Trav'!$A$1:$O$213</definedName>
    <definedName name="_xlnm.Print_Area" localSheetId="15">'7.Video'!$B$1:$M$58</definedName>
    <definedName name="_xlnm.Print_Area" localSheetId="17">'9.Art'!$A$1:$M$64</definedName>
    <definedName name="_xlnm.Print_Area" localSheetId="2">Budget!$A$1:$P$1563</definedName>
    <definedName name="_xlnm.Print_Area" localSheetId="1">Cover!$A$1:$M$49</definedName>
    <definedName name="_xlnm.Print_Area" localSheetId="0">INFO!$A$1:$B$103</definedName>
    <definedName name="_xlnm.Print_Area" localSheetId="4">'QAPE_30%'!$A$1:$J$152</definedName>
    <definedName name="_xlnm.Print_Area" localSheetId="3">Summary!$A$1:$H$108</definedName>
    <definedName name="_xlnm.Print_Titles" localSheetId="6">'1.Dev'!$2:$3</definedName>
    <definedName name="_xlnm.Print_Titles" localSheetId="19">'11.Del'!$2:$2</definedName>
    <definedName name="_xlnm.Print_Titles" localSheetId="20">'12.EPK'!$2:$2</definedName>
    <definedName name="_xlnm.Print_Titles" localSheetId="21">'13.Mktg'!$2:$2</definedName>
    <definedName name="_xlnm.Print_Titles" localSheetId="22">'14.Fringe'!$2:$4</definedName>
    <definedName name="_xlnm.Print_Titles" localSheetId="7">'2.Crew'!$1:$5</definedName>
    <definedName name="_xlnm.Print_Titles" localSheetId="8">'3.Cast'!$2:$5</definedName>
    <definedName name="_xlnm.Print_Titles" localSheetId="12">'4.Extr'!$2:$5</definedName>
    <definedName name="_xlnm.Print_Titles" localSheetId="13">'5.Allce'!$2:$3</definedName>
    <definedName name="_xlnm.Print_Titles" localSheetId="14">'6.Trav'!$2:$4</definedName>
    <definedName name="_xlnm.Print_Titles" localSheetId="15">'7.Video'!$8:$8</definedName>
    <definedName name="_xlnm.Print_Titles" localSheetId="16">'8.Cost'!$2:$2</definedName>
    <definedName name="_xlnm.Print_Titles" localSheetId="17">'9.Art'!$2:$2</definedName>
    <definedName name="_xlnm.Print_Titles" localSheetId="2">Budget!$1:$2</definedName>
    <definedName name="_xlnm.Print_Titles" localSheetId="1">Cover!$1:$1</definedName>
    <definedName name="_xlnm.Print_Titles" localSheetId="3">Summary!$A:$C,Summary!$2:$3</definedName>
    <definedName name="Seas">'QAPE_30%'!$M$13:$M$21</definedName>
    <definedName name="YesNo">'QAPE_30%'!$O$21:$O$22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01" i="1" l="1"/>
  <c r="H401" i="1"/>
  <c r="I401" i="1"/>
  <c r="K401" i="1"/>
  <c r="G917" i="1"/>
  <c r="I917" i="1"/>
  <c r="L401" i="1" l="1"/>
  <c r="P401" i="1" s="1"/>
  <c r="L917" i="1"/>
  <c r="P917" i="1" s="1"/>
  <c r="C14" i="27"/>
  <c r="C18" i="27" s="1"/>
  <c r="N10" i="27"/>
  <c r="N14" i="27" s="1"/>
  <c r="M10" i="27"/>
  <c r="M14" i="27" s="1"/>
  <c r="K10" i="27"/>
  <c r="K14" i="27" s="1"/>
  <c r="I14" i="27"/>
  <c r="I34" i="27" s="1"/>
  <c r="H14" i="27"/>
  <c r="H34" i="27" s="1"/>
  <c r="G14" i="27"/>
  <c r="G34" i="27" s="1"/>
  <c r="E14" i="27"/>
  <c r="E34" i="27" s="1"/>
  <c r="D14" i="27"/>
  <c r="D34" i="27" s="1"/>
  <c r="N10" i="29"/>
  <c r="N14" i="29" s="1"/>
  <c r="M10" i="29"/>
  <c r="M14" i="29" s="1"/>
  <c r="K10" i="29"/>
  <c r="K14" i="29" s="1"/>
  <c r="I14" i="29"/>
  <c r="I18" i="29" s="1"/>
  <c r="H14" i="29"/>
  <c r="H18" i="29" s="1"/>
  <c r="G14" i="29"/>
  <c r="E14" i="29"/>
  <c r="E21" i="29" s="1"/>
  <c r="D14" i="29"/>
  <c r="D18" i="29" s="1"/>
  <c r="C14" i="29"/>
  <c r="C18" i="29" s="1"/>
  <c r="N10" i="28"/>
  <c r="N14" i="28" s="1"/>
  <c r="N21" i="28" s="1"/>
  <c r="M10" i="28"/>
  <c r="M14" i="28" s="1"/>
  <c r="K10" i="28"/>
  <c r="K14" i="28" s="1"/>
  <c r="I14" i="28"/>
  <c r="I18" i="28" s="1"/>
  <c r="I21" i="28"/>
  <c r="I24" i="28"/>
  <c r="H14" i="28"/>
  <c r="H18" i="28" s="1"/>
  <c r="H19" i="28"/>
  <c r="H21" i="28"/>
  <c r="G14" i="28"/>
  <c r="G21" i="28" s="1"/>
  <c r="E14" i="28"/>
  <c r="E24" i="28"/>
  <c r="D14" i="28"/>
  <c r="D24" i="28" s="1"/>
  <c r="D19" i="28"/>
  <c r="D21" i="28"/>
  <c r="C14" i="28"/>
  <c r="C21" i="28" s="1"/>
  <c r="N19" i="27"/>
  <c r="M19" i="27"/>
  <c r="I18" i="27"/>
  <c r="I19" i="27"/>
  <c r="I21" i="27"/>
  <c r="I24" i="27"/>
  <c r="H18" i="27"/>
  <c r="H19" i="27"/>
  <c r="H21" i="27"/>
  <c r="H24" i="27"/>
  <c r="G18" i="27"/>
  <c r="G19" i="27"/>
  <c r="G21" i="27"/>
  <c r="G24" i="27"/>
  <c r="E18" i="27"/>
  <c r="E19" i="27"/>
  <c r="E21" i="27"/>
  <c r="E24" i="27"/>
  <c r="D18" i="27"/>
  <c r="D26" i="27" s="1"/>
  <c r="D19" i="27"/>
  <c r="D21" i="27"/>
  <c r="D24" i="27"/>
  <c r="L1292" i="1"/>
  <c r="K1293" i="1"/>
  <c r="L1293" i="1" s="1"/>
  <c r="P1293" i="1" s="1"/>
  <c r="L1294" i="1"/>
  <c r="L1298" i="1"/>
  <c r="K1299" i="1"/>
  <c r="L1299" i="1" s="1"/>
  <c r="P1299" i="1" s="1"/>
  <c r="K1300" i="1"/>
  <c r="L1300" i="1" s="1"/>
  <c r="K1301" i="1"/>
  <c r="L1302" i="1"/>
  <c r="L1306" i="1"/>
  <c r="K1307" i="1"/>
  <c r="L1307" i="1" s="1"/>
  <c r="P1307" i="1" s="1"/>
  <c r="L1308" i="1"/>
  <c r="L1311" i="1"/>
  <c r="L1312" i="1"/>
  <c r="L1313" i="1"/>
  <c r="P1313" i="1" s="1"/>
  <c r="L1314" i="1"/>
  <c r="P1314" i="1" s="1"/>
  <c r="K1315" i="1"/>
  <c r="L1315" i="1" s="1"/>
  <c r="P1315" i="1" s="1"/>
  <c r="L1316" i="1"/>
  <c r="L1320" i="1"/>
  <c r="K1321" i="1"/>
  <c r="L1321" i="1" s="1"/>
  <c r="K1322" i="1"/>
  <c r="L1322" i="1" s="1"/>
  <c r="L1323" i="1"/>
  <c r="L1326" i="1"/>
  <c r="P1326" i="1" s="1"/>
  <c r="K1327" i="1"/>
  <c r="L1327" i="1" s="1"/>
  <c r="P1327" i="1" s="1"/>
  <c r="K1328" i="1"/>
  <c r="L1328" i="1" s="1"/>
  <c r="L1329" i="1"/>
  <c r="K1330" i="1"/>
  <c r="L1330" i="1" s="1"/>
  <c r="L1331" i="1"/>
  <c r="L1332" i="1"/>
  <c r="L1335" i="1"/>
  <c r="P1335" i="1" s="1"/>
  <c r="L1338" i="1"/>
  <c r="P1338" i="1" s="1"/>
  <c r="L1339" i="1"/>
  <c r="P1339" i="1" s="1"/>
  <c r="L1340" i="1"/>
  <c r="L1341" i="1"/>
  <c r="L1342" i="1"/>
  <c r="L1345" i="1"/>
  <c r="L1346" i="1"/>
  <c r="L1347" i="1"/>
  <c r="L1348" i="1"/>
  <c r="P1348" i="1" s="1"/>
  <c r="L1351" i="1"/>
  <c r="P1351" i="1" s="1"/>
  <c r="L1352" i="1"/>
  <c r="L1353" i="1"/>
  <c r="L1354" i="1"/>
  <c r="L1355" i="1"/>
  <c r="L1358" i="1"/>
  <c r="L1359" i="1"/>
  <c r="P1359" i="1" s="1"/>
  <c r="L1360" i="1"/>
  <c r="P1360" i="1" s="1"/>
  <c r="L1361" i="1"/>
  <c r="P1361" i="1" s="1"/>
  <c r="L1362" i="1"/>
  <c r="L1363" i="1"/>
  <c r="L1367" i="1"/>
  <c r="L1368" i="1"/>
  <c r="L1369" i="1"/>
  <c r="L1370" i="1"/>
  <c r="P1370" i="1" s="1"/>
  <c r="L1371" i="1"/>
  <c r="P1371" i="1" s="1"/>
  <c r="L1372" i="1"/>
  <c r="P1372" i="1" s="1"/>
  <c r="L1376" i="1"/>
  <c r="L1379" i="1"/>
  <c r="L1380" i="1"/>
  <c r="L1381" i="1"/>
  <c r="L1382" i="1"/>
  <c r="L1383" i="1"/>
  <c r="L1384" i="1"/>
  <c r="P1384" i="1" s="1"/>
  <c r="L1385" i="1"/>
  <c r="P1385" i="1" s="1"/>
  <c r="L1386" i="1"/>
  <c r="L1387" i="1"/>
  <c r="L1388" i="1"/>
  <c r="L1389" i="1"/>
  <c r="L1390" i="1"/>
  <c r="L1391" i="1"/>
  <c r="P1391" i="1" s="1"/>
  <c r="L1494" i="1"/>
  <c r="P1494" i="1" s="1"/>
  <c r="L1495" i="1"/>
  <c r="P1495" i="1" s="1"/>
  <c r="P1500" i="1" s="1"/>
  <c r="H81" i="2" s="1"/>
  <c r="L1496" i="1"/>
  <c r="L1497" i="1"/>
  <c r="L1498" i="1"/>
  <c r="L1499" i="1"/>
  <c r="L1482" i="1"/>
  <c r="L1483" i="1"/>
  <c r="L1484" i="1"/>
  <c r="P1484" i="1" s="1"/>
  <c r="L1485" i="1"/>
  <c r="P1485" i="1" s="1"/>
  <c r="L1486" i="1"/>
  <c r="L1487" i="1"/>
  <c r="L1488" i="1"/>
  <c r="L1489" i="1"/>
  <c r="L1490" i="1"/>
  <c r="L1491" i="1"/>
  <c r="L1395" i="1"/>
  <c r="M1398" i="1" s="1"/>
  <c r="D77" i="2" s="1"/>
  <c r="D91" i="24" s="1"/>
  <c r="G1063" i="1"/>
  <c r="L1063" i="1" s="1"/>
  <c r="O1063" i="1" s="1"/>
  <c r="G1060" i="1"/>
  <c r="I966" i="1"/>
  <c r="I967" i="1"/>
  <c r="I941" i="1"/>
  <c r="I929" i="1"/>
  <c r="I900" i="1"/>
  <c r="I887" i="1"/>
  <c r="I875" i="1"/>
  <c r="I865" i="1"/>
  <c r="I853" i="1"/>
  <c r="I790" i="1"/>
  <c r="I729" i="1"/>
  <c r="I721" i="1"/>
  <c r="I703" i="1"/>
  <c r="I687" i="1"/>
  <c r="I674" i="1"/>
  <c r="K664" i="1"/>
  <c r="G664" i="1"/>
  <c r="I664" i="1"/>
  <c r="I657" i="1"/>
  <c r="I643" i="1"/>
  <c r="I631" i="1"/>
  <c r="I612" i="1"/>
  <c r="I600" i="1"/>
  <c r="I583" i="1"/>
  <c r="I576" i="1"/>
  <c r="I564" i="1"/>
  <c r="I555" i="1"/>
  <c r="I542" i="1"/>
  <c r="I531" i="1"/>
  <c r="I518" i="1"/>
  <c r="I508" i="1"/>
  <c r="I452" i="1"/>
  <c r="L1554" i="1"/>
  <c r="L1553" i="1"/>
  <c r="L1538" i="1"/>
  <c r="L1537" i="1"/>
  <c r="L1534" i="1"/>
  <c r="L1532" i="1"/>
  <c r="L1531" i="1"/>
  <c r="L1528" i="1"/>
  <c r="L1527" i="1"/>
  <c r="L1526" i="1"/>
  <c r="L1525" i="1"/>
  <c r="L1523" i="1"/>
  <c r="L1522" i="1"/>
  <c r="L1521" i="1"/>
  <c r="L1518" i="1"/>
  <c r="L1517" i="1"/>
  <c r="L1515" i="1"/>
  <c r="L1514" i="1"/>
  <c r="L1512" i="1"/>
  <c r="L1511" i="1"/>
  <c r="L1510" i="1"/>
  <c r="L1509" i="1"/>
  <c r="L1478" i="1"/>
  <c r="N1478" i="1" s="1"/>
  <c r="P1478" i="1" s="1"/>
  <c r="L1477" i="1"/>
  <c r="L1476" i="1"/>
  <c r="L1475" i="1"/>
  <c r="L1474" i="1"/>
  <c r="L1471" i="1"/>
  <c r="L1470" i="1"/>
  <c r="L1469" i="1"/>
  <c r="P1469" i="1" s="1"/>
  <c r="L1467" i="1"/>
  <c r="P1467" i="1" s="1"/>
  <c r="L1464" i="1"/>
  <c r="L1463" i="1"/>
  <c r="L1462" i="1"/>
  <c r="L1461" i="1"/>
  <c r="L1460" i="1"/>
  <c r="L1459" i="1"/>
  <c r="L1458" i="1"/>
  <c r="P1458" i="1" s="1"/>
  <c r="L1457" i="1"/>
  <c r="P1457" i="1" s="1"/>
  <c r="L1456" i="1"/>
  <c r="L1455" i="1"/>
  <c r="L1454" i="1"/>
  <c r="L1453" i="1"/>
  <c r="L1452" i="1"/>
  <c r="L1451" i="1"/>
  <c r="L1450" i="1"/>
  <c r="P1450" i="1" s="1"/>
  <c r="L1449" i="1"/>
  <c r="L1448" i="1"/>
  <c r="L1447" i="1"/>
  <c r="L1446" i="1"/>
  <c r="L1442" i="1"/>
  <c r="L1428" i="1"/>
  <c r="L1400" i="1"/>
  <c r="L1226" i="1"/>
  <c r="P1226" i="1" s="1"/>
  <c r="L1220" i="1"/>
  <c r="P1220" i="1" s="1"/>
  <c r="L1101" i="1"/>
  <c r="L1092" i="1"/>
  <c r="L1091" i="1"/>
  <c r="L1090" i="1"/>
  <c r="L1067" i="1"/>
  <c r="L794" i="1"/>
  <c r="L793" i="1"/>
  <c r="P793" i="1" s="1"/>
  <c r="L790" i="1"/>
  <c r="P790" i="1" s="1"/>
  <c r="L725" i="1"/>
  <c r="L710" i="1"/>
  <c r="L680" i="1"/>
  <c r="L679" i="1"/>
  <c r="L662" i="1"/>
  <c r="L530" i="1"/>
  <c r="L503" i="1"/>
  <c r="P503" i="1" s="1"/>
  <c r="L502" i="1"/>
  <c r="P502" i="1" s="1"/>
  <c r="L501" i="1"/>
  <c r="L500" i="1"/>
  <c r="L499" i="1"/>
  <c r="L495" i="1"/>
  <c r="L494" i="1"/>
  <c r="L492" i="1"/>
  <c r="L491" i="1"/>
  <c r="P491" i="1" s="1"/>
  <c r="L488" i="1"/>
  <c r="P488" i="1" s="1"/>
  <c r="L481" i="1"/>
  <c r="L479" i="1"/>
  <c r="L477" i="1"/>
  <c r="L476" i="1"/>
  <c r="L181" i="1"/>
  <c r="L180" i="1"/>
  <c r="L178" i="1"/>
  <c r="P178" i="1" s="1"/>
  <c r="L177" i="1"/>
  <c r="I169" i="1"/>
  <c r="L169" i="1" s="1"/>
  <c r="K169" i="1"/>
  <c r="L166" i="1"/>
  <c r="L165" i="1"/>
  <c r="G164" i="1"/>
  <c r="I164" i="1"/>
  <c r="K164" i="1"/>
  <c r="G161" i="1"/>
  <c r="I161" i="1"/>
  <c r="K161" i="1"/>
  <c r="L159" i="1"/>
  <c r="L158" i="1"/>
  <c r="L157" i="1"/>
  <c r="L155" i="1"/>
  <c r="L154" i="1"/>
  <c r="L153" i="1"/>
  <c r="L152" i="1"/>
  <c r="G148" i="1"/>
  <c r="I148" i="1"/>
  <c r="L148" i="1" s="1"/>
  <c r="K148" i="1"/>
  <c r="L146" i="1"/>
  <c r="L145" i="1"/>
  <c r="G144" i="1"/>
  <c r="L144" i="1" s="1"/>
  <c r="I144" i="1"/>
  <c r="K144" i="1"/>
  <c r="L139" i="1"/>
  <c r="G137" i="1"/>
  <c r="I137" i="1"/>
  <c r="K137" i="1"/>
  <c r="I134" i="1"/>
  <c r="K134" i="1"/>
  <c r="L124" i="1"/>
  <c r="L123" i="1"/>
  <c r="L122" i="1"/>
  <c r="L116" i="1"/>
  <c r="L115" i="1"/>
  <c r="L114" i="1"/>
  <c r="K113" i="1"/>
  <c r="L113" i="1" s="1"/>
  <c r="O113" i="1" s="1"/>
  <c r="P113" i="1" s="1"/>
  <c r="K112" i="1"/>
  <c r="L112" i="1" s="1"/>
  <c r="L108" i="1"/>
  <c r="L107" i="1"/>
  <c r="G104" i="1"/>
  <c r="I104" i="1"/>
  <c r="K104" i="1"/>
  <c r="L99" i="1"/>
  <c r="L98" i="1"/>
  <c r="L97" i="1"/>
  <c r="P97" i="1" s="1"/>
  <c r="L96" i="1"/>
  <c r="L95" i="1"/>
  <c r="L94" i="1"/>
  <c r="L93" i="1"/>
  <c r="L92" i="1"/>
  <c r="L91" i="1"/>
  <c r="L90" i="1"/>
  <c r="L89" i="1"/>
  <c r="P89" i="1" s="1"/>
  <c r="L88" i="1"/>
  <c r="L87" i="1"/>
  <c r="L86" i="1"/>
  <c r="L85" i="1"/>
  <c r="L84" i="1"/>
  <c r="L83" i="1"/>
  <c r="L82" i="1"/>
  <c r="L81" i="1"/>
  <c r="O81" i="1" s="1"/>
  <c r="P81" i="1" s="1"/>
  <c r="L80" i="1"/>
  <c r="L79" i="1"/>
  <c r="L78" i="1"/>
  <c r="L77" i="1"/>
  <c r="L76" i="1"/>
  <c r="L75" i="1"/>
  <c r="G66" i="1"/>
  <c r="I66" i="1"/>
  <c r="K66" i="1"/>
  <c r="L61" i="1"/>
  <c r="L60" i="1"/>
  <c r="L59" i="1"/>
  <c r="L58" i="1"/>
  <c r="L57" i="1"/>
  <c r="L56" i="1"/>
  <c r="L55" i="1"/>
  <c r="P55" i="1" s="1"/>
  <c r="L54" i="1"/>
  <c r="L53" i="1"/>
  <c r="L52" i="1"/>
  <c r="L51" i="1"/>
  <c r="L50" i="1"/>
  <c r="L49" i="1"/>
  <c r="L48" i="1"/>
  <c r="P48" i="1" s="1"/>
  <c r="L47" i="1"/>
  <c r="P47" i="1" s="1"/>
  <c r="L46" i="1"/>
  <c r="L45" i="1"/>
  <c r="L43" i="1"/>
  <c r="L42" i="1"/>
  <c r="L40" i="1"/>
  <c r="L38" i="1"/>
  <c r="G37" i="1"/>
  <c r="L37" i="1" s="1"/>
  <c r="L36" i="1"/>
  <c r="N36" i="1" s="1"/>
  <c r="L33" i="1"/>
  <c r="L32" i="1"/>
  <c r="G31" i="1"/>
  <c r="L31" i="1" s="1"/>
  <c r="G24" i="1"/>
  <c r="L24" i="1" s="1"/>
  <c r="L22" i="1"/>
  <c r="G20" i="1"/>
  <c r="L20" i="1" s="1"/>
  <c r="G18" i="1"/>
  <c r="L18" i="1" s="1"/>
  <c r="O18" i="1" s="1"/>
  <c r="P18" i="1" s="1"/>
  <c r="L16" i="1"/>
  <c r="L13" i="1"/>
  <c r="G12" i="1"/>
  <c r="G11" i="1"/>
  <c r="L11" i="1" s="1"/>
  <c r="P11" i="1" s="1"/>
  <c r="G9" i="1"/>
  <c r="L9" i="1" s="1"/>
  <c r="C25" i="25"/>
  <c r="G211" i="1"/>
  <c r="G34" i="1"/>
  <c r="G8" i="1"/>
  <c r="L8" i="1" s="1"/>
  <c r="P8" i="1" s="1"/>
  <c r="C20" i="25"/>
  <c r="C22" i="25"/>
  <c r="C23" i="25" s="1"/>
  <c r="D5" i="25"/>
  <c r="D37" i="25" s="1"/>
  <c r="G39" i="1"/>
  <c r="L39" i="1" s="1"/>
  <c r="G14" i="1"/>
  <c r="L14" i="1" s="1"/>
  <c r="P14" i="1" s="1"/>
  <c r="G15" i="1"/>
  <c r="L15" i="1" s="1"/>
  <c r="G17" i="1"/>
  <c r="L17" i="1" s="1"/>
  <c r="P17" i="1" s="1"/>
  <c r="G19" i="1"/>
  <c r="L19" i="1" s="1"/>
  <c r="P19" i="1" s="1"/>
  <c r="G21" i="1"/>
  <c r="L21" i="1" s="1"/>
  <c r="P21" i="1" s="1"/>
  <c r="G23" i="1"/>
  <c r="L23" i="1" s="1"/>
  <c r="P23" i="1" s="1"/>
  <c r="G25" i="1"/>
  <c r="L25" i="1" s="1"/>
  <c r="G26" i="1"/>
  <c r="L26" i="1" s="1"/>
  <c r="I27" i="1"/>
  <c r="K27" i="1"/>
  <c r="G35" i="1"/>
  <c r="L35" i="1" s="1"/>
  <c r="P35" i="1" s="1"/>
  <c r="G41" i="1"/>
  <c r="L41" i="1"/>
  <c r="G44" i="1"/>
  <c r="L44" i="1" s="1"/>
  <c r="I62" i="1"/>
  <c r="K62" i="1"/>
  <c r="G65" i="1"/>
  <c r="G68" i="1"/>
  <c r="G71" i="1"/>
  <c r="G72" i="1"/>
  <c r="G73" i="1"/>
  <c r="G74" i="1"/>
  <c r="I65" i="1"/>
  <c r="K65" i="1"/>
  <c r="I67" i="1"/>
  <c r="K67" i="1"/>
  <c r="L67" i="1" s="1"/>
  <c r="I68" i="1"/>
  <c r="K68" i="1"/>
  <c r="I69" i="1"/>
  <c r="K69" i="1"/>
  <c r="I70" i="1"/>
  <c r="K70" i="1"/>
  <c r="I71" i="1"/>
  <c r="K71" i="1"/>
  <c r="K72" i="1"/>
  <c r="I73" i="1"/>
  <c r="K73" i="1"/>
  <c r="L74" i="1"/>
  <c r="G103" i="1"/>
  <c r="G105" i="1"/>
  <c r="L105" i="1" s="1"/>
  <c r="I103" i="1"/>
  <c r="K103" i="1"/>
  <c r="K109" i="1"/>
  <c r="L109" i="1" s="1"/>
  <c r="O109" i="1" s="1"/>
  <c r="P109" i="1" s="1"/>
  <c r="K110" i="1"/>
  <c r="L110" i="1"/>
  <c r="K111" i="1"/>
  <c r="I117" i="1"/>
  <c r="L117" i="1"/>
  <c r="I118" i="1"/>
  <c r="L118" i="1" s="1"/>
  <c r="I119" i="1"/>
  <c r="L119" i="1" s="1"/>
  <c r="P119" i="1" s="1"/>
  <c r="I120" i="1"/>
  <c r="I121" i="1"/>
  <c r="L121" i="1" s="1"/>
  <c r="P121" i="1" s="1"/>
  <c r="I125" i="1"/>
  <c r="K125" i="1"/>
  <c r="L125" i="1" s="1"/>
  <c r="I126" i="1"/>
  <c r="K126" i="1"/>
  <c r="I127" i="1"/>
  <c r="K127" i="1"/>
  <c r="I128" i="1"/>
  <c r="L128" i="1" s="1"/>
  <c r="P128" i="1" s="1"/>
  <c r="K128" i="1"/>
  <c r="G135" i="1"/>
  <c r="I135" i="1"/>
  <c r="K135" i="1"/>
  <c r="G136" i="1"/>
  <c r="I136" i="1"/>
  <c r="K136" i="1"/>
  <c r="G138" i="1"/>
  <c r="I138" i="1"/>
  <c r="K138" i="1"/>
  <c r="G140" i="1"/>
  <c r="I140" i="1"/>
  <c r="K140" i="1"/>
  <c r="G141" i="1"/>
  <c r="I141" i="1"/>
  <c r="K141" i="1"/>
  <c r="G142" i="1"/>
  <c r="I142" i="1"/>
  <c r="K142" i="1"/>
  <c r="G143" i="1"/>
  <c r="I143" i="1"/>
  <c r="L143" i="1" s="1"/>
  <c r="O143" i="1" s="1"/>
  <c r="P143" i="1" s="1"/>
  <c r="K143" i="1"/>
  <c r="G147" i="1"/>
  <c r="I147" i="1"/>
  <c r="K147" i="1"/>
  <c r="G149" i="1"/>
  <c r="I149" i="1"/>
  <c r="K149" i="1"/>
  <c r="G150" i="1"/>
  <c r="I150" i="1"/>
  <c r="K150" i="1"/>
  <c r="G151" i="1"/>
  <c r="I151" i="1"/>
  <c r="K151" i="1"/>
  <c r="G156" i="1"/>
  <c r="I156" i="1"/>
  <c r="K156" i="1"/>
  <c r="G160" i="1"/>
  <c r="I160" i="1"/>
  <c r="K160" i="1"/>
  <c r="G162" i="1"/>
  <c r="I162" i="1"/>
  <c r="K162" i="1"/>
  <c r="L162" i="1" s="1"/>
  <c r="P162" i="1" s="1"/>
  <c r="G163" i="1"/>
  <c r="I163" i="1"/>
  <c r="K163" i="1"/>
  <c r="I167" i="1"/>
  <c r="K167" i="1"/>
  <c r="I168" i="1"/>
  <c r="K168" i="1"/>
  <c r="L168" i="1" s="1"/>
  <c r="P168" i="1" s="1"/>
  <c r="I170" i="1"/>
  <c r="K170" i="1"/>
  <c r="I171" i="1"/>
  <c r="L171" i="1" s="1"/>
  <c r="K171" i="1"/>
  <c r="C4" i="24"/>
  <c r="D4" i="24" s="1"/>
  <c r="L127" i="1"/>
  <c r="P127" i="1" s="1"/>
  <c r="I194" i="1"/>
  <c r="P1482" i="1"/>
  <c r="E3" i="1"/>
  <c r="H72" i="1" s="1"/>
  <c r="I72" i="1" s="1"/>
  <c r="F134" i="24"/>
  <c r="D11" i="24"/>
  <c r="A37" i="25"/>
  <c r="D35" i="25"/>
  <c r="A43" i="25" s="1"/>
  <c r="D34" i="25"/>
  <c r="K11" i="25"/>
  <c r="D10" i="25"/>
  <c r="C9" i="25"/>
  <c r="E7" i="25"/>
  <c r="L50" i="24"/>
  <c r="L51" i="24"/>
  <c r="L52" i="24"/>
  <c r="L53" i="24"/>
  <c r="L54" i="24"/>
  <c r="L55" i="24"/>
  <c r="L56" i="24"/>
  <c r="L57" i="24"/>
  <c r="L58" i="24"/>
  <c r="L59" i="24"/>
  <c r="L60" i="24"/>
  <c r="L61" i="24"/>
  <c r="L62" i="24"/>
  <c r="L63" i="24"/>
  <c r="L64" i="24"/>
  <c r="L65" i="24"/>
  <c r="L66" i="24"/>
  <c r="L67" i="24"/>
  <c r="L68" i="24"/>
  <c r="L69" i="24"/>
  <c r="L70" i="24"/>
  <c r="L71" i="24"/>
  <c r="L72" i="24"/>
  <c r="L73" i="24"/>
  <c r="L74" i="24"/>
  <c r="L75" i="24"/>
  <c r="L76" i="24"/>
  <c r="L77" i="24"/>
  <c r="L78" i="24"/>
  <c r="F116" i="24"/>
  <c r="L116" i="24" s="1"/>
  <c r="L115" i="24"/>
  <c r="L114" i="24"/>
  <c r="L111" i="24"/>
  <c r="F110" i="24"/>
  <c r="L110" i="24"/>
  <c r="L109" i="24"/>
  <c r="F96" i="24"/>
  <c r="L95" i="24"/>
  <c r="L94" i="24"/>
  <c r="L93" i="24"/>
  <c r="L92" i="24"/>
  <c r="L91" i="24"/>
  <c r="L90" i="24"/>
  <c r="L89" i="24"/>
  <c r="L88" i="24"/>
  <c r="L87" i="24"/>
  <c r="F83" i="24"/>
  <c r="F82" i="24"/>
  <c r="L82" i="24" s="1"/>
  <c r="L49" i="24"/>
  <c r="F48" i="24"/>
  <c r="L48" i="24" s="1"/>
  <c r="L44" i="24"/>
  <c r="L43" i="24"/>
  <c r="L42" i="24"/>
  <c r="L41" i="24"/>
  <c r="L40" i="24"/>
  <c r="L39" i="24"/>
  <c r="L38" i="24"/>
  <c r="L37" i="24"/>
  <c r="L36" i="24"/>
  <c r="L35" i="24"/>
  <c r="L34" i="24"/>
  <c r="L33" i="24"/>
  <c r="L32" i="24"/>
  <c r="L31" i="24"/>
  <c r="L30" i="24"/>
  <c r="L29" i="24"/>
  <c r="L28" i="24"/>
  <c r="L27" i="24"/>
  <c r="F26" i="24"/>
  <c r="L25" i="24"/>
  <c r="L24" i="24"/>
  <c r="L23" i="24"/>
  <c r="L22" i="24"/>
  <c r="L21" i="24"/>
  <c r="L20" i="24"/>
  <c r="F16" i="24"/>
  <c r="D10" i="24"/>
  <c r="A10" i="24"/>
  <c r="D8" i="24"/>
  <c r="D6" i="24"/>
  <c r="D3" i="25"/>
  <c r="J11" i="25"/>
  <c r="J25" i="25" s="1"/>
  <c r="J22" i="25"/>
  <c r="G11" i="25"/>
  <c r="G25" i="25" s="1"/>
  <c r="H11" i="25"/>
  <c r="H22" i="25" s="1"/>
  <c r="F11" i="25"/>
  <c r="K25" i="25"/>
  <c r="D38" i="25"/>
  <c r="E11" i="25"/>
  <c r="I11" i="25"/>
  <c r="I22" i="25" s="1"/>
  <c r="K22" i="25"/>
  <c r="K23" i="25"/>
  <c r="D11" i="25"/>
  <c r="D20" i="25" s="1"/>
  <c r="L26" i="24"/>
  <c r="F22" i="25"/>
  <c r="F23" i="25"/>
  <c r="F25" i="25"/>
  <c r="G23" i="25"/>
  <c r="A41" i="25"/>
  <c r="D19" i="25"/>
  <c r="D27" i="25" s="1"/>
  <c r="I25" i="25"/>
  <c r="F19" i="25"/>
  <c r="F27" i="25" s="1"/>
  <c r="F20" i="25"/>
  <c r="H20" i="25"/>
  <c r="H19" i="25"/>
  <c r="H27" i="25"/>
  <c r="I19" i="25"/>
  <c r="I27" i="25" s="1"/>
  <c r="I20" i="25"/>
  <c r="K19" i="25"/>
  <c r="K27" i="25"/>
  <c r="K20" i="25"/>
  <c r="H3" i="4"/>
  <c r="H7" i="4" s="1"/>
  <c r="F3" i="4"/>
  <c r="H443" i="1"/>
  <c r="I443" i="1" s="1"/>
  <c r="G443" i="1"/>
  <c r="K443" i="1"/>
  <c r="K1439" i="1"/>
  <c r="L1439" i="1" s="1"/>
  <c r="P1439" i="1" s="1"/>
  <c r="I1439" i="1"/>
  <c r="K1438" i="1"/>
  <c r="I1438" i="1"/>
  <c r="K1435" i="1"/>
  <c r="I1435" i="1"/>
  <c r="L1435" i="1" s="1"/>
  <c r="P1435" i="1" s="1"/>
  <c r="K1434" i="1"/>
  <c r="L1434" i="1" s="1"/>
  <c r="P1434" i="1" s="1"/>
  <c r="I1434" i="1"/>
  <c r="K1433" i="1"/>
  <c r="I1433" i="1"/>
  <c r="I1432" i="1"/>
  <c r="K1432" i="1"/>
  <c r="K1431" i="1"/>
  <c r="I1431" i="1"/>
  <c r="L1431" i="1" s="1"/>
  <c r="P1431" i="1" s="1"/>
  <c r="K1430" i="1"/>
  <c r="I1430" i="1"/>
  <c r="K1429" i="1"/>
  <c r="I1429" i="1"/>
  <c r="K1427" i="1"/>
  <c r="I1427" i="1"/>
  <c r="K1426" i="1"/>
  <c r="I1426" i="1"/>
  <c r="L1426" i="1" s="1"/>
  <c r="P1426" i="1" s="1"/>
  <c r="K1425" i="1"/>
  <c r="L1425" i="1" s="1"/>
  <c r="P1425" i="1" s="1"/>
  <c r="I1425" i="1"/>
  <c r="K1424" i="1"/>
  <c r="L1424" i="1" s="1"/>
  <c r="I1424" i="1"/>
  <c r="K1423" i="1"/>
  <c r="I1423" i="1"/>
  <c r="K1420" i="1"/>
  <c r="I1420" i="1"/>
  <c r="L1420" i="1" s="1"/>
  <c r="O1420" i="1" s="1"/>
  <c r="K1419" i="1"/>
  <c r="I1419" i="1"/>
  <c r="K1418" i="1"/>
  <c r="L1418" i="1" s="1"/>
  <c r="P1418" i="1" s="1"/>
  <c r="I1418" i="1"/>
  <c r="K1417" i="1"/>
  <c r="I1417" i="1"/>
  <c r="K1416" i="1"/>
  <c r="I1416" i="1"/>
  <c r="L1416" i="1" s="1"/>
  <c r="P1416" i="1" s="1"/>
  <c r="K1415" i="1"/>
  <c r="I1415" i="1"/>
  <c r="L1415" i="1" s="1"/>
  <c r="P1415" i="1" s="1"/>
  <c r="K1414" i="1"/>
  <c r="I1414" i="1"/>
  <c r="I1413" i="1"/>
  <c r="K1413" i="1"/>
  <c r="I1412" i="1"/>
  <c r="K1412" i="1"/>
  <c r="I1411" i="1"/>
  <c r="K1411" i="1"/>
  <c r="K1410" i="1"/>
  <c r="I1410" i="1"/>
  <c r="K1409" i="1"/>
  <c r="I1409" i="1"/>
  <c r="K1408" i="1"/>
  <c r="I1408" i="1"/>
  <c r="L1408" i="1" s="1"/>
  <c r="P1408" i="1" s="1"/>
  <c r="K1407" i="1"/>
  <c r="I1407" i="1"/>
  <c r="K1404" i="1"/>
  <c r="I1404" i="1"/>
  <c r="K1403" i="1"/>
  <c r="I1403" i="1"/>
  <c r="L1403" i="1" s="1"/>
  <c r="P1403" i="1" s="1"/>
  <c r="K1402" i="1"/>
  <c r="I1402" i="1"/>
  <c r="L1402" i="1" s="1"/>
  <c r="K1286" i="1"/>
  <c r="I1286" i="1"/>
  <c r="G1286" i="1"/>
  <c r="K1285" i="1"/>
  <c r="I1285" i="1"/>
  <c r="G1285" i="1"/>
  <c r="L1285" i="1" s="1"/>
  <c r="K1284" i="1"/>
  <c r="I1284" i="1"/>
  <c r="G1284" i="1"/>
  <c r="K1283" i="1"/>
  <c r="I1283" i="1"/>
  <c r="G1283" i="1"/>
  <c r="K1282" i="1"/>
  <c r="I1282" i="1"/>
  <c r="G1282" i="1"/>
  <c r="K1281" i="1"/>
  <c r="I1281" i="1"/>
  <c r="G1281" i="1"/>
  <c r="K1280" i="1"/>
  <c r="I1280" i="1"/>
  <c r="G1280" i="1"/>
  <c r="K1279" i="1"/>
  <c r="I1279" i="1"/>
  <c r="G1279" i="1"/>
  <c r="K1278" i="1"/>
  <c r="I1278" i="1"/>
  <c r="G1278" i="1"/>
  <c r="K1277" i="1"/>
  <c r="I1277" i="1"/>
  <c r="G1277" i="1"/>
  <c r="K1275" i="1"/>
  <c r="I1275" i="1"/>
  <c r="G1275" i="1"/>
  <c r="K1274" i="1"/>
  <c r="I1274" i="1"/>
  <c r="G1274" i="1"/>
  <c r="K1273" i="1"/>
  <c r="I1273" i="1"/>
  <c r="G1273" i="1"/>
  <c r="L1273" i="1" s="1"/>
  <c r="O1273" i="1" s="1"/>
  <c r="K1272" i="1"/>
  <c r="I1272" i="1"/>
  <c r="G1272" i="1"/>
  <c r="K1271" i="1"/>
  <c r="I1271" i="1"/>
  <c r="G1271" i="1"/>
  <c r="K1269" i="1"/>
  <c r="I1269" i="1"/>
  <c r="G1269" i="1"/>
  <c r="K1268" i="1"/>
  <c r="I1268" i="1"/>
  <c r="G1268" i="1"/>
  <c r="K1267" i="1"/>
  <c r="I1267" i="1"/>
  <c r="G1267" i="1"/>
  <c r="K1263" i="1"/>
  <c r="I1263" i="1"/>
  <c r="G1263" i="1"/>
  <c r="K1262" i="1"/>
  <c r="I1262" i="1"/>
  <c r="G1262" i="1"/>
  <c r="K1259" i="1"/>
  <c r="I1259" i="1"/>
  <c r="G1259" i="1"/>
  <c r="L1259" i="1" s="1"/>
  <c r="P1259" i="1" s="1"/>
  <c r="K1258" i="1"/>
  <c r="I1258" i="1"/>
  <c r="G1258" i="1"/>
  <c r="K1257" i="1"/>
  <c r="I1257" i="1"/>
  <c r="G1257" i="1"/>
  <c r="K1256" i="1"/>
  <c r="I1256" i="1"/>
  <c r="G1256" i="1"/>
  <c r="K1255" i="1"/>
  <c r="I1255" i="1"/>
  <c r="G1255" i="1"/>
  <c r="K1254" i="1"/>
  <c r="I1254" i="1"/>
  <c r="G1254" i="1"/>
  <c r="K1253" i="1"/>
  <c r="I1253" i="1"/>
  <c r="G1253" i="1"/>
  <c r="K1252" i="1"/>
  <c r="I1252" i="1"/>
  <c r="G1252" i="1"/>
  <c r="K1251" i="1"/>
  <c r="I1251" i="1"/>
  <c r="G1251" i="1"/>
  <c r="L1251" i="1" s="1"/>
  <c r="P1251" i="1" s="1"/>
  <c r="K1250" i="1"/>
  <c r="I1250" i="1"/>
  <c r="G1250" i="1"/>
  <c r="K1247" i="1"/>
  <c r="I1247" i="1"/>
  <c r="G1247" i="1"/>
  <c r="K1246" i="1"/>
  <c r="I1246" i="1"/>
  <c r="G1246" i="1"/>
  <c r="L1246" i="1" s="1"/>
  <c r="P1246" i="1" s="1"/>
  <c r="K1244" i="1"/>
  <c r="I1244" i="1"/>
  <c r="G1244" i="1"/>
  <c r="K1243" i="1"/>
  <c r="I1243" i="1"/>
  <c r="G1243" i="1"/>
  <c r="K1240" i="1"/>
  <c r="I1240" i="1"/>
  <c r="G1240" i="1"/>
  <c r="K1239" i="1"/>
  <c r="I1239" i="1"/>
  <c r="G1239" i="1"/>
  <c r="K1238" i="1"/>
  <c r="I1238" i="1"/>
  <c r="G1238" i="1"/>
  <c r="L1238" i="1" s="1"/>
  <c r="P1238" i="1" s="1"/>
  <c r="K1237" i="1"/>
  <c r="I1237" i="1"/>
  <c r="I1230" i="1"/>
  <c r="I1231" i="1"/>
  <c r="I1232" i="1"/>
  <c r="I1235" i="1"/>
  <c r="I1236" i="1"/>
  <c r="G1237" i="1"/>
  <c r="K1236" i="1"/>
  <c r="L1236" i="1" s="1"/>
  <c r="P1236" i="1" s="1"/>
  <c r="G1236" i="1"/>
  <c r="K1235" i="1"/>
  <c r="G1235" i="1"/>
  <c r="K1232" i="1"/>
  <c r="G1232" i="1"/>
  <c r="K1231" i="1"/>
  <c r="G1231" i="1"/>
  <c r="G1230" i="1"/>
  <c r="L1230" i="1" s="1"/>
  <c r="K1230" i="1"/>
  <c r="K1217" i="1"/>
  <c r="I1217" i="1"/>
  <c r="G1217" i="1"/>
  <c r="K1216" i="1"/>
  <c r="I1216" i="1"/>
  <c r="G1216" i="1"/>
  <c r="L1216" i="1" s="1"/>
  <c r="P1216" i="1" s="1"/>
  <c r="K1213" i="1"/>
  <c r="I1213" i="1"/>
  <c r="G1213" i="1"/>
  <c r="K1212" i="1"/>
  <c r="I1212" i="1"/>
  <c r="G1212" i="1"/>
  <c r="K1211" i="1"/>
  <c r="I1211" i="1"/>
  <c r="G1211" i="1"/>
  <c r="K1210" i="1"/>
  <c r="I1210" i="1"/>
  <c r="G1210" i="1"/>
  <c r="K1209" i="1"/>
  <c r="I1209" i="1"/>
  <c r="G1209" i="1"/>
  <c r="K1208" i="1"/>
  <c r="I1208" i="1"/>
  <c r="G1208" i="1"/>
  <c r="K1207" i="1"/>
  <c r="I1207" i="1"/>
  <c r="G1207" i="1"/>
  <c r="K1206" i="1"/>
  <c r="I1206" i="1"/>
  <c r="G1206" i="1"/>
  <c r="L1206" i="1" s="1"/>
  <c r="P1206" i="1" s="1"/>
  <c r="K1205" i="1"/>
  <c r="L1205" i="1" s="1"/>
  <c r="P1205" i="1" s="1"/>
  <c r="I1205" i="1"/>
  <c r="G1205" i="1"/>
  <c r="K1204" i="1"/>
  <c r="I1204" i="1"/>
  <c r="G1204" i="1"/>
  <c r="K1203" i="1"/>
  <c r="I1203" i="1"/>
  <c r="G1203" i="1"/>
  <c r="K1202" i="1"/>
  <c r="I1202" i="1"/>
  <c r="G1202" i="1"/>
  <c r="K1201" i="1"/>
  <c r="I1201" i="1"/>
  <c r="G1201" i="1"/>
  <c r="K1200" i="1"/>
  <c r="I1200" i="1"/>
  <c r="G1200" i="1"/>
  <c r="K1197" i="1"/>
  <c r="I1197" i="1"/>
  <c r="G1197" i="1"/>
  <c r="K1196" i="1"/>
  <c r="I1196" i="1"/>
  <c r="G1196" i="1"/>
  <c r="L1196" i="1" s="1"/>
  <c r="P1196" i="1" s="1"/>
  <c r="K1195" i="1"/>
  <c r="L1195" i="1" s="1"/>
  <c r="P1195" i="1" s="1"/>
  <c r="I1195" i="1"/>
  <c r="G1195" i="1"/>
  <c r="K1194" i="1"/>
  <c r="I1194" i="1"/>
  <c r="G1194" i="1"/>
  <c r="K1193" i="1"/>
  <c r="I1193" i="1"/>
  <c r="G1193" i="1"/>
  <c r="K1192" i="1"/>
  <c r="I1192" i="1"/>
  <c r="G1192" i="1"/>
  <c r="K1189" i="1"/>
  <c r="I1189" i="1"/>
  <c r="G1189" i="1"/>
  <c r="K1188" i="1"/>
  <c r="I1188" i="1"/>
  <c r="G1188" i="1"/>
  <c r="K1187" i="1"/>
  <c r="I1179" i="1"/>
  <c r="L1179" i="1" s="1"/>
  <c r="I1178" i="1"/>
  <c r="L1178" i="1" s="1"/>
  <c r="I1177" i="1"/>
  <c r="L1177" i="1" s="1"/>
  <c r="O1177" i="1" s="1"/>
  <c r="I1176" i="1"/>
  <c r="L1176" i="1"/>
  <c r="I1175" i="1"/>
  <c r="I1174" i="1"/>
  <c r="L1174" i="1" s="1"/>
  <c r="I1173" i="1"/>
  <c r="I1172" i="1"/>
  <c r="L1172" i="1" s="1"/>
  <c r="I1171" i="1"/>
  <c r="L1171" i="1" s="1"/>
  <c r="K1167" i="1"/>
  <c r="I1167" i="1"/>
  <c r="G1167" i="1"/>
  <c r="K1166" i="1"/>
  <c r="I1166" i="1"/>
  <c r="G1166" i="1"/>
  <c r="K1165" i="1"/>
  <c r="I1165" i="1"/>
  <c r="G1165" i="1"/>
  <c r="K1164" i="1"/>
  <c r="I1164" i="1"/>
  <c r="G1164" i="1"/>
  <c r="K1163" i="1"/>
  <c r="I1163" i="1"/>
  <c r="G1163" i="1"/>
  <c r="K1162" i="1"/>
  <c r="I1162" i="1"/>
  <c r="G1162" i="1"/>
  <c r="L1162" i="1" s="1"/>
  <c r="P1162" i="1" s="1"/>
  <c r="K1161" i="1"/>
  <c r="L1161" i="1" s="1"/>
  <c r="P1161" i="1" s="1"/>
  <c r="I1161" i="1"/>
  <c r="G1161" i="1"/>
  <c r="K1160" i="1"/>
  <c r="I1160" i="1"/>
  <c r="G1160" i="1"/>
  <c r="K1159" i="1"/>
  <c r="I1159" i="1"/>
  <c r="G1159" i="1"/>
  <c r="K1158" i="1"/>
  <c r="I1158" i="1"/>
  <c r="G1158" i="1"/>
  <c r="K1157" i="1"/>
  <c r="I1157" i="1"/>
  <c r="G1157" i="1"/>
  <c r="K1156" i="1"/>
  <c r="I1156" i="1"/>
  <c r="G1156" i="1"/>
  <c r="K1155" i="1"/>
  <c r="I1155" i="1"/>
  <c r="G1155" i="1"/>
  <c r="K1154" i="1"/>
  <c r="I1154" i="1"/>
  <c r="G1154" i="1"/>
  <c r="K1153" i="1"/>
  <c r="G1149" i="1"/>
  <c r="L1149" i="1" s="1"/>
  <c r="N1149" i="1" s="1"/>
  <c r="N1150" i="1" s="1"/>
  <c r="F68" i="2" s="1"/>
  <c r="G1147" i="1"/>
  <c r="G1146" i="1"/>
  <c r="L1146" i="1" s="1"/>
  <c r="P1146" i="1" s="1"/>
  <c r="G1145" i="1"/>
  <c r="L1145" i="1" s="1"/>
  <c r="P1145" i="1" s="1"/>
  <c r="G1144" i="1"/>
  <c r="L1144" i="1" s="1"/>
  <c r="G1143" i="1"/>
  <c r="L1143" i="1" s="1"/>
  <c r="P1143" i="1" s="1"/>
  <c r="G1142" i="1"/>
  <c r="L1142" i="1" s="1"/>
  <c r="P1142" i="1" s="1"/>
  <c r="G1141" i="1"/>
  <c r="G1140" i="1"/>
  <c r="L1140" i="1" s="1"/>
  <c r="G1139" i="1"/>
  <c r="G1138" i="1"/>
  <c r="L1138" i="1" s="1"/>
  <c r="P1138" i="1" s="1"/>
  <c r="G1137" i="1"/>
  <c r="G1135" i="1"/>
  <c r="G1134" i="1"/>
  <c r="G1133" i="1"/>
  <c r="L1133" i="1" s="1"/>
  <c r="P1133" i="1" s="1"/>
  <c r="G1132" i="1"/>
  <c r="L1132" i="1" s="1"/>
  <c r="P1132" i="1" s="1"/>
  <c r="G1131" i="1"/>
  <c r="G1130" i="1"/>
  <c r="I1121" i="1"/>
  <c r="L1121" i="1" s="1"/>
  <c r="I1120" i="1"/>
  <c r="L1120" i="1" s="1"/>
  <c r="I1117" i="1"/>
  <c r="L1117" i="1" s="1"/>
  <c r="P1117" i="1" s="1"/>
  <c r="I1116" i="1"/>
  <c r="L1116" i="1" s="1"/>
  <c r="P1116" i="1" s="1"/>
  <c r="I1115" i="1"/>
  <c r="L1115" i="1" s="1"/>
  <c r="I1112" i="1"/>
  <c r="L1112" i="1" s="1"/>
  <c r="I1111" i="1"/>
  <c r="L1111" i="1" s="1"/>
  <c r="P1111" i="1" s="1"/>
  <c r="I1110" i="1"/>
  <c r="L1110" i="1" s="1"/>
  <c r="P1110" i="1" s="1"/>
  <c r="K1106" i="1"/>
  <c r="I1106" i="1"/>
  <c r="G1106" i="1"/>
  <c r="K1105" i="1"/>
  <c r="I1105" i="1"/>
  <c r="G1105" i="1"/>
  <c r="K1104" i="1"/>
  <c r="I1104" i="1"/>
  <c r="G1104" i="1"/>
  <c r="K1103" i="1"/>
  <c r="I1103" i="1"/>
  <c r="G1103" i="1"/>
  <c r="L1103" i="1" s="1"/>
  <c r="P1103" i="1" s="1"/>
  <c r="K1102" i="1"/>
  <c r="I1102" i="1"/>
  <c r="G1102" i="1"/>
  <c r="K1088" i="1"/>
  <c r="I1088" i="1"/>
  <c r="G1088" i="1"/>
  <c r="K1087" i="1"/>
  <c r="I1087" i="1"/>
  <c r="G1087" i="1"/>
  <c r="L1087" i="1" s="1"/>
  <c r="O1087" i="1" s="1"/>
  <c r="P1087" i="1" s="1"/>
  <c r="K1085" i="1"/>
  <c r="I1085" i="1"/>
  <c r="G1085" i="1"/>
  <c r="K1084" i="1"/>
  <c r="I1084" i="1"/>
  <c r="G1084" i="1"/>
  <c r="K1081" i="1"/>
  <c r="I1081" i="1"/>
  <c r="G1081" i="1"/>
  <c r="K1080" i="1"/>
  <c r="I1080" i="1"/>
  <c r="G1080" i="1"/>
  <c r="K1078" i="1"/>
  <c r="I1078" i="1"/>
  <c r="G1078" i="1"/>
  <c r="L1078" i="1" s="1"/>
  <c r="O1078" i="1" s="1"/>
  <c r="P1078" i="1" s="1"/>
  <c r="K1077" i="1"/>
  <c r="L1077" i="1" s="1"/>
  <c r="I1077" i="1"/>
  <c r="G1077" i="1"/>
  <c r="K1073" i="1"/>
  <c r="I1073" i="1"/>
  <c r="L1073" i="1" s="1"/>
  <c r="P1073" i="1" s="1"/>
  <c r="G1073" i="1"/>
  <c r="K1072" i="1"/>
  <c r="I1072" i="1"/>
  <c r="G1072" i="1"/>
  <c r="L1072" i="1" s="1"/>
  <c r="P1072" i="1" s="1"/>
  <c r="K1070" i="1"/>
  <c r="I1070" i="1"/>
  <c r="G1070" i="1"/>
  <c r="K1069" i="1"/>
  <c r="L1069" i="1" s="1"/>
  <c r="P1069" i="1" s="1"/>
  <c r="I1069" i="1"/>
  <c r="G1069" i="1"/>
  <c r="K1064" i="1"/>
  <c r="I1064" i="1"/>
  <c r="G1064" i="1"/>
  <c r="K1063" i="1"/>
  <c r="I1063" i="1"/>
  <c r="K1061" i="1"/>
  <c r="I1061" i="1"/>
  <c r="G1061" i="1"/>
  <c r="K1060" i="1"/>
  <c r="I1060" i="1"/>
  <c r="L1060" i="1" s="1"/>
  <c r="P1060" i="1" s="1"/>
  <c r="K1056" i="1"/>
  <c r="I1056" i="1"/>
  <c r="G1056" i="1"/>
  <c r="K1055" i="1"/>
  <c r="L1055" i="1" s="1"/>
  <c r="P1055" i="1" s="1"/>
  <c r="I1055" i="1"/>
  <c r="G1055" i="1"/>
  <c r="K1054" i="1"/>
  <c r="I1054" i="1"/>
  <c r="G1054" i="1"/>
  <c r="K1053" i="1"/>
  <c r="I1053" i="1"/>
  <c r="G1053" i="1"/>
  <c r="K1052" i="1"/>
  <c r="I1052" i="1"/>
  <c r="G1052" i="1"/>
  <c r="L1052" i="1" s="1"/>
  <c r="P1052" i="1" s="1"/>
  <c r="K1051" i="1"/>
  <c r="L1051" i="1" s="1"/>
  <c r="P1051" i="1" s="1"/>
  <c r="I1051" i="1"/>
  <c r="G1051" i="1"/>
  <c r="K1050" i="1"/>
  <c r="I1050" i="1"/>
  <c r="G1050" i="1"/>
  <c r="K1049" i="1"/>
  <c r="I1049" i="1"/>
  <c r="G1049" i="1"/>
  <c r="K1047" i="1"/>
  <c r="I1047" i="1"/>
  <c r="G1047" i="1"/>
  <c r="K1046" i="1"/>
  <c r="I1046" i="1"/>
  <c r="G1046" i="1"/>
  <c r="K1045" i="1"/>
  <c r="I1045" i="1"/>
  <c r="G1045" i="1"/>
  <c r="K1044" i="1"/>
  <c r="I1044" i="1"/>
  <c r="L1044" i="1" s="1"/>
  <c r="P1044" i="1" s="1"/>
  <c r="G1044" i="1"/>
  <c r="K1041" i="1"/>
  <c r="I1041" i="1"/>
  <c r="G1041" i="1"/>
  <c r="K1040" i="1"/>
  <c r="L1040" i="1" s="1"/>
  <c r="I1040" i="1"/>
  <c r="G1040" i="1"/>
  <c r="K1039" i="1"/>
  <c r="L1039" i="1" s="1"/>
  <c r="P1039" i="1" s="1"/>
  <c r="I1039" i="1"/>
  <c r="G1039" i="1"/>
  <c r="K1038" i="1"/>
  <c r="I1038" i="1"/>
  <c r="G1038" i="1"/>
  <c r="L1038" i="1" s="1"/>
  <c r="O1038" i="1" s="1"/>
  <c r="K1036" i="1"/>
  <c r="I1036" i="1"/>
  <c r="L1036" i="1" s="1"/>
  <c r="P1036" i="1" s="1"/>
  <c r="G1036" i="1"/>
  <c r="K1035" i="1"/>
  <c r="I1035" i="1"/>
  <c r="G1035" i="1"/>
  <c r="K1034" i="1"/>
  <c r="I1034" i="1"/>
  <c r="G1034" i="1"/>
  <c r="K1033" i="1"/>
  <c r="I1033" i="1"/>
  <c r="G1033" i="1"/>
  <c r="K1022" i="1"/>
  <c r="I1022" i="1"/>
  <c r="L1022" i="1" s="1"/>
  <c r="G1022" i="1"/>
  <c r="K1021" i="1"/>
  <c r="I1021" i="1"/>
  <c r="G1021" i="1"/>
  <c r="K1020" i="1"/>
  <c r="I1020" i="1"/>
  <c r="G1020" i="1"/>
  <c r="K1017" i="1"/>
  <c r="I1017" i="1"/>
  <c r="G1017" i="1"/>
  <c r="K1016" i="1"/>
  <c r="I1016" i="1"/>
  <c r="G1016" i="1"/>
  <c r="K1015" i="1"/>
  <c r="I1015" i="1"/>
  <c r="G1015" i="1"/>
  <c r="L1015" i="1" s="1"/>
  <c r="K1011" i="1"/>
  <c r="L1011" i="1" s="1"/>
  <c r="I1011" i="1"/>
  <c r="G1011" i="1"/>
  <c r="K1010" i="1"/>
  <c r="I1010" i="1"/>
  <c r="G1010" i="1"/>
  <c r="K1009" i="1"/>
  <c r="I1009" i="1"/>
  <c r="G1009" i="1"/>
  <c r="I1008" i="1"/>
  <c r="G1007" i="1"/>
  <c r="I1007" i="1"/>
  <c r="G1005" i="1"/>
  <c r="I1005" i="1"/>
  <c r="K1006" i="1"/>
  <c r="I1006" i="1"/>
  <c r="G1006" i="1"/>
  <c r="K1004" i="1"/>
  <c r="I1004" i="1"/>
  <c r="G1004" i="1"/>
  <c r="L1004" i="1" s="1"/>
  <c r="P1004" i="1" s="1"/>
  <c r="K1003" i="1"/>
  <c r="I1003" i="1"/>
  <c r="G1003" i="1"/>
  <c r="K1002" i="1"/>
  <c r="I1002" i="1"/>
  <c r="G1002" i="1"/>
  <c r="K1001" i="1"/>
  <c r="I1001" i="1"/>
  <c r="G1001" i="1"/>
  <c r="K1000" i="1"/>
  <c r="I1000" i="1"/>
  <c r="G1000" i="1"/>
  <c r="L1000" i="1" s="1"/>
  <c r="P1000" i="1" s="1"/>
  <c r="K995" i="1"/>
  <c r="I995" i="1"/>
  <c r="G995" i="1"/>
  <c r="K994" i="1"/>
  <c r="I994" i="1"/>
  <c r="G994" i="1"/>
  <c r="K993" i="1"/>
  <c r="I993" i="1"/>
  <c r="G993" i="1"/>
  <c r="K992" i="1"/>
  <c r="I992" i="1"/>
  <c r="G992" i="1"/>
  <c r="K990" i="1"/>
  <c r="I990" i="1"/>
  <c r="G990" i="1"/>
  <c r="K989" i="1"/>
  <c r="I989" i="1"/>
  <c r="G989" i="1"/>
  <c r="K985" i="1"/>
  <c r="I985" i="1"/>
  <c r="G985" i="1"/>
  <c r="K984" i="1"/>
  <c r="I984" i="1"/>
  <c r="G984" i="1"/>
  <c r="L984" i="1" s="1"/>
  <c r="P984" i="1" s="1"/>
  <c r="K983" i="1"/>
  <c r="L983" i="1" s="1"/>
  <c r="P983" i="1" s="1"/>
  <c r="I983" i="1"/>
  <c r="I963" i="1"/>
  <c r="I964" i="1"/>
  <c r="I968" i="1"/>
  <c r="I972" i="1"/>
  <c r="I973" i="1"/>
  <c r="I977" i="1"/>
  <c r="I978" i="1"/>
  <c r="I979" i="1"/>
  <c r="I980" i="1"/>
  <c r="I982" i="1"/>
  <c r="I997" i="1"/>
  <c r="I1026" i="1"/>
  <c r="I1027" i="1"/>
  <c r="I1028" i="1"/>
  <c r="I1029" i="1"/>
  <c r="G983" i="1"/>
  <c r="K982" i="1"/>
  <c r="G982" i="1"/>
  <c r="K980" i="1"/>
  <c r="G980" i="1"/>
  <c r="K979" i="1"/>
  <c r="G979" i="1"/>
  <c r="L979" i="1" s="1"/>
  <c r="O979" i="1" s="1"/>
  <c r="P979" i="1" s="1"/>
  <c r="K978" i="1"/>
  <c r="G978" i="1"/>
  <c r="K977" i="1"/>
  <c r="G977" i="1"/>
  <c r="K973" i="1"/>
  <c r="G973" i="1"/>
  <c r="K968" i="1"/>
  <c r="G968" i="1"/>
  <c r="L968" i="1" s="1"/>
  <c r="O968" i="1" s="1"/>
  <c r="P968" i="1" s="1"/>
  <c r="K967" i="1"/>
  <c r="G967" i="1"/>
  <c r="K966" i="1"/>
  <c r="G966" i="1"/>
  <c r="K964" i="1"/>
  <c r="G964" i="1"/>
  <c r="I959" i="1"/>
  <c r="G959" i="1"/>
  <c r="L959" i="1" s="1"/>
  <c r="P959" i="1" s="1"/>
  <c r="I958" i="1"/>
  <c r="L958" i="1" s="1"/>
  <c r="P958" i="1" s="1"/>
  <c r="G958" i="1"/>
  <c r="I957" i="1"/>
  <c r="G957" i="1"/>
  <c r="I956" i="1"/>
  <c r="G956" i="1"/>
  <c r="I955" i="1"/>
  <c r="G955" i="1"/>
  <c r="I954" i="1"/>
  <c r="L954" i="1" s="1"/>
  <c r="P954" i="1" s="1"/>
  <c r="G954" i="1"/>
  <c r="I953" i="1"/>
  <c r="L953" i="1" s="1"/>
  <c r="G953" i="1"/>
  <c r="I952" i="1"/>
  <c r="G952" i="1"/>
  <c r="I951" i="1"/>
  <c r="G951" i="1"/>
  <c r="I950" i="1"/>
  <c r="L950" i="1" s="1"/>
  <c r="P950" i="1" s="1"/>
  <c r="G950" i="1"/>
  <c r="I949" i="1"/>
  <c r="L949" i="1" s="1"/>
  <c r="P949" i="1" s="1"/>
  <c r="G949" i="1"/>
  <c r="I948" i="1"/>
  <c r="G948" i="1"/>
  <c r="L948" i="1" s="1"/>
  <c r="I947" i="1"/>
  <c r="G947" i="1"/>
  <c r="I946" i="1"/>
  <c r="L946" i="1" s="1"/>
  <c r="P946" i="1" s="1"/>
  <c r="G946" i="1"/>
  <c r="I945" i="1"/>
  <c r="L945" i="1" s="1"/>
  <c r="P945" i="1" s="1"/>
  <c r="G945" i="1"/>
  <c r="I944" i="1"/>
  <c r="G944" i="1"/>
  <c r="L944" i="1" s="1"/>
  <c r="P944" i="1" s="1"/>
  <c r="I943" i="1"/>
  <c r="G943" i="1"/>
  <c r="L943" i="1" s="1"/>
  <c r="P943" i="1" s="1"/>
  <c r="I942" i="1"/>
  <c r="G942" i="1"/>
  <c r="G941" i="1"/>
  <c r="I937" i="1"/>
  <c r="G937" i="1"/>
  <c r="I936" i="1"/>
  <c r="G936" i="1"/>
  <c r="I935" i="1"/>
  <c r="G935" i="1"/>
  <c r="I934" i="1"/>
  <c r="G934" i="1"/>
  <c r="I933" i="1"/>
  <c r="G933" i="1"/>
  <c r="I932" i="1"/>
  <c r="G932" i="1"/>
  <c r="I931" i="1"/>
  <c r="G931" i="1"/>
  <c r="I930" i="1"/>
  <c r="G930" i="1"/>
  <c r="G929" i="1"/>
  <c r="L929" i="1" s="1"/>
  <c r="I926" i="1"/>
  <c r="G926" i="1"/>
  <c r="I925" i="1"/>
  <c r="G925" i="1"/>
  <c r="I924" i="1"/>
  <c r="L924" i="1" s="1"/>
  <c r="G924" i="1"/>
  <c r="I923" i="1"/>
  <c r="L923" i="1" s="1"/>
  <c r="G923" i="1"/>
  <c r="I922" i="1"/>
  <c r="G922" i="1"/>
  <c r="I921" i="1"/>
  <c r="G921" i="1"/>
  <c r="I920" i="1"/>
  <c r="L920" i="1" s="1"/>
  <c r="P920" i="1" s="1"/>
  <c r="G920" i="1"/>
  <c r="I919" i="1"/>
  <c r="L919" i="1" s="1"/>
  <c r="P919" i="1" s="1"/>
  <c r="G919" i="1"/>
  <c r="I918" i="1"/>
  <c r="G918" i="1"/>
  <c r="I916" i="1"/>
  <c r="G916" i="1"/>
  <c r="I915" i="1"/>
  <c r="L915" i="1" s="1"/>
  <c r="P915" i="1" s="1"/>
  <c r="G915" i="1"/>
  <c r="I914" i="1"/>
  <c r="G914" i="1"/>
  <c r="I913" i="1"/>
  <c r="G913" i="1"/>
  <c r="I912" i="1"/>
  <c r="G912" i="1"/>
  <c r="L912" i="1" s="1"/>
  <c r="P912" i="1" s="1"/>
  <c r="I911" i="1"/>
  <c r="L911" i="1" s="1"/>
  <c r="P911" i="1" s="1"/>
  <c r="G911" i="1"/>
  <c r="I910" i="1"/>
  <c r="G910" i="1"/>
  <c r="I909" i="1"/>
  <c r="G909" i="1"/>
  <c r="I908" i="1"/>
  <c r="G908" i="1"/>
  <c r="L908" i="1" s="1"/>
  <c r="P908" i="1" s="1"/>
  <c r="I907" i="1"/>
  <c r="G907" i="1"/>
  <c r="I906" i="1"/>
  <c r="G906" i="1"/>
  <c r="I905" i="1"/>
  <c r="G905" i="1"/>
  <c r="I904" i="1"/>
  <c r="G904" i="1"/>
  <c r="L904" i="1" s="1"/>
  <c r="P904" i="1" s="1"/>
  <c r="I903" i="1"/>
  <c r="G903" i="1"/>
  <c r="I902" i="1"/>
  <c r="G902" i="1"/>
  <c r="I901" i="1"/>
  <c r="G901" i="1"/>
  <c r="G900" i="1"/>
  <c r="L900" i="1" s="1"/>
  <c r="P900" i="1" s="1"/>
  <c r="I897" i="1"/>
  <c r="L897" i="1" s="1"/>
  <c r="P897" i="1" s="1"/>
  <c r="G897" i="1"/>
  <c r="I896" i="1"/>
  <c r="G896" i="1"/>
  <c r="I895" i="1"/>
  <c r="G895" i="1"/>
  <c r="I894" i="1"/>
  <c r="G894" i="1"/>
  <c r="I893" i="1"/>
  <c r="L893" i="1" s="1"/>
  <c r="P893" i="1" s="1"/>
  <c r="G893" i="1"/>
  <c r="I892" i="1"/>
  <c r="G892" i="1"/>
  <c r="I891" i="1"/>
  <c r="G891" i="1"/>
  <c r="L891" i="1" s="1"/>
  <c r="I890" i="1"/>
  <c r="G890" i="1"/>
  <c r="L890" i="1"/>
  <c r="P890" i="1" s="1"/>
  <c r="I889" i="1"/>
  <c r="G889" i="1"/>
  <c r="I888" i="1"/>
  <c r="G888" i="1"/>
  <c r="I884" i="1"/>
  <c r="G884" i="1"/>
  <c r="I883" i="1"/>
  <c r="G883" i="1"/>
  <c r="I882" i="1"/>
  <c r="G882" i="1"/>
  <c r="L882" i="1" s="1"/>
  <c r="P882" i="1" s="1"/>
  <c r="I881" i="1"/>
  <c r="G881" i="1"/>
  <c r="I880" i="1"/>
  <c r="G880" i="1"/>
  <c r="I879" i="1"/>
  <c r="G879" i="1"/>
  <c r="I878" i="1"/>
  <c r="G878" i="1"/>
  <c r="L878" i="1" s="1"/>
  <c r="P878" i="1" s="1"/>
  <c r="I877" i="1"/>
  <c r="G877" i="1"/>
  <c r="I876" i="1"/>
  <c r="G876" i="1"/>
  <c r="I872" i="1"/>
  <c r="G872" i="1"/>
  <c r="L872" i="1" s="1"/>
  <c r="P872" i="1" s="1"/>
  <c r="I871" i="1"/>
  <c r="G871" i="1"/>
  <c r="L871" i="1" s="1"/>
  <c r="P871" i="1" s="1"/>
  <c r="I870" i="1"/>
  <c r="G870" i="1"/>
  <c r="I869" i="1"/>
  <c r="G869" i="1"/>
  <c r="I868" i="1"/>
  <c r="I873" i="1" s="1"/>
  <c r="G868" i="1"/>
  <c r="I867" i="1"/>
  <c r="G867" i="1"/>
  <c r="I866" i="1"/>
  <c r="G866" i="1"/>
  <c r="I862" i="1"/>
  <c r="G862" i="1"/>
  <c r="I861" i="1"/>
  <c r="G861" i="1"/>
  <c r="I860" i="1"/>
  <c r="G860" i="1"/>
  <c r="I859" i="1"/>
  <c r="G859" i="1"/>
  <c r="I858" i="1"/>
  <c r="G858" i="1"/>
  <c r="I857" i="1"/>
  <c r="G857" i="1"/>
  <c r="I856" i="1"/>
  <c r="I854" i="1"/>
  <c r="I855" i="1"/>
  <c r="G856" i="1"/>
  <c r="G855" i="1"/>
  <c r="L855" i="1" s="1"/>
  <c r="G854" i="1"/>
  <c r="G853" i="1"/>
  <c r="L853" i="1" s="1"/>
  <c r="I799" i="1"/>
  <c r="L799" i="1" s="1"/>
  <c r="P799" i="1" s="1"/>
  <c r="I798" i="1"/>
  <c r="L798" i="1" s="1"/>
  <c r="P798" i="1" s="1"/>
  <c r="I797" i="1"/>
  <c r="L797" i="1" s="1"/>
  <c r="I796" i="1"/>
  <c r="I795" i="1"/>
  <c r="I767" i="1"/>
  <c r="L767" i="1" s="1"/>
  <c r="I766" i="1"/>
  <c r="L766" i="1" s="1"/>
  <c r="P766" i="1" s="1"/>
  <c r="I763" i="1"/>
  <c r="I762" i="1"/>
  <c r="L762" i="1" s="1"/>
  <c r="P762" i="1" s="1"/>
  <c r="I761" i="1"/>
  <c r="L761" i="1" s="1"/>
  <c r="I760" i="1"/>
  <c r="L760" i="1" s="1"/>
  <c r="P760" i="1" s="1"/>
  <c r="I759" i="1"/>
  <c r="I758" i="1"/>
  <c r="I757" i="1"/>
  <c r="L757" i="1" s="1"/>
  <c r="P757" i="1" s="1"/>
  <c r="I755" i="1"/>
  <c r="L755" i="1" s="1"/>
  <c r="P755" i="1" s="1"/>
  <c r="I754" i="1"/>
  <c r="L754" i="1" s="1"/>
  <c r="P754" i="1" s="1"/>
  <c r="I753" i="1"/>
  <c r="L753" i="1" s="1"/>
  <c r="P753" i="1" s="1"/>
  <c r="I752" i="1"/>
  <c r="L752" i="1" s="1"/>
  <c r="I751" i="1"/>
  <c r="L751" i="1" s="1"/>
  <c r="P751" i="1" s="1"/>
  <c r="I750" i="1"/>
  <c r="I748" i="1"/>
  <c r="I747" i="1"/>
  <c r="L747" i="1" s="1"/>
  <c r="P747" i="1" s="1"/>
  <c r="I746" i="1"/>
  <c r="K732" i="1"/>
  <c r="K729" i="1"/>
  <c r="K730" i="1"/>
  <c r="K731" i="1"/>
  <c r="I732" i="1"/>
  <c r="G732" i="1"/>
  <c r="I731" i="1"/>
  <c r="G731" i="1"/>
  <c r="I730" i="1"/>
  <c r="G730" i="1"/>
  <c r="L730" i="1" s="1"/>
  <c r="P730" i="1" s="1"/>
  <c r="G729" i="1"/>
  <c r="K724" i="1"/>
  <c r="I724" i="1"/>
  <c r="G724" i="1"/>
  <c r="K722" i="1"/>
  <c r="K721" i="1"/>
  <c r="K723" i="1"/>
  <c r="L723" i="1" s="1"/>
  <c r="P723" i="1" s="1"/>
  <c r="I722" i="1"/>
  <c r="L722" i="1" s="1"/>
  <c r="P722" i="1" s="1"/>
  <c r="G722" i="1"/>
  <c r="K716" i="1"/>
  <c r="I716" i="1"/>
  <c r="G716" i="1"/>
  <c r="K715" i="1"/>
  <c r="I715" i="1"/>
  <c r="G715" i="1"/>
  <c r="K714" i="1"/>
  <c r="L714" i="1" s="1"/>
  <c r="P714" i="1" s="1"/>
  <c r="I714" i="1"/>
  <c r="G714" i="1"/>
  <c r="K713" i="1"/>
  <c r="I713" i="1"/>
  <c r="G713" i="1"/>
  <c r="K712" i="1"/>
  <c r="I712" i="1"/>
  <c r="G712" i="1"/>
  <c r="K711" i="1"/>
  <c r="I711" i="1"/>
  <c r="G711" i="1"/>
  <c r="K709" i="1"/>
  <c r="I709" i="1"/>
  <c r="G709" i="1"/>
  <c r="K708" i="1"/>
  <c r="I708" i="1"/>
  <c r="L708" i="1" s="1"/>
  <c r="P708" i="1" s="1"/>
  <c r="G708" i="1"/>
  <c r="K707" i="1"/>
  <c r="I707" i="1"/>
  <c r="G707" i="1"/>
  <c r="K706" i="1"/>
  <c r="I706" i="1"/>
  <c r="G706" i="1"/>
  <c r="L706" i="1" s="1"/>
  <c r="P706" i="1" s="1"/>
  <c r="K705" i="1"/>
  <c r="L705" i="1" s="1"/>
  <c r="P705" i="1" s="1"/>
  <c r="I705" i="1"/>
  <c r="G705" i="1"/>
  <c r="K704" i="1"/>
  <c r="I704" i="1"/>
  <c r="G704" i="1"/>
  <c r="K703" i="1"/>
  <c r="G703" i="1"/>
  <c r="L703" i="1" s="1"/>
  <c r="P703" i="1" s="1"/>
  <c r="K699" i="1"/>
  <c r="L699" i="1" s="1"/>
  <c r="P699" i="1" s="1"/>
  <c r="I699" i="1"/>
  <c r="G699" i="1"/>
  <c r="K698" i="1"/>
  <c r="I698" i="1"/>
  <c r="G698" i="1"/>
  <c r="K697" i="1"/>
  <c r="I697" i="1"/>
  <c r="G697" i="1"/>
  <c r="L697" i="1" s="1"/>
  <c r="P697" i="1" s="1"/>
  <c r="K696" i="1"/>
  <c r="I696" i="1"/>
  <c r="G696" i="1"/>
  <c r="K695" i="1"/>
  <c r="I695" i="1"/>
  <c r="G695" i="1"/>
  <c r="K694" i="1"/>
  <c r="I694" i="1"/>
  <c r="L694" i="1" s="1"/>
  <c r="P694" i="1" s="1"/>
  <c r="G694" i="1"/>
  <c r="K693" i="1"/>
  <c r="I693" i="1"/>
  <c r="G693" i="1"/>
  <c r="K692" i="1"/>
  <c r="I692" i="1"/>
  <c r="G692" i="1"/>
  <c r="L692" i="1" s="1"/>
  <c r="P692" i="1" s="1"/>
  <c r="K691" i="1"/>
  <c r="L691" i="1" s="1"/>
  <c r="P691" i="1" s="1"/>
  <c r="I691" i="1"/>
  <c r="G691" i="1"/>
  <c r="K690" i="1"/>
  <c r="K687" i="1"/>
  <c r="K688" i="1"/>
  <c r="K689" i="1"/>
  <c r="I690" i="1"/>
  <c r="G690" i="1"/>
  <c r="I689" i="1"/>
  <c r="G689" i="1"/>
  <c r="I688" i="1"/>
  <c r="G688" i="1"/>
  <c r="K684" i="1"/>
  <c r="I684" i="1"/>
  <c r="G684" i="1"/>
  <c r="L684" i="1" s="1"/>
  <c r="P684" i="1" s="1"/>
  <c r="K683" i="1"/>
  <c r="L683" i="1" s="1"/>
  <c r="P683" i="1" s="1"/>
  <c r="I683" i="1"/>
  <c r="G683" i="1"/>
  <c r="K682" i="1"/>
  <c r="I682" i="1"/>
  <c r="G682" i="1"/>
  <c r="K681" i="1"/>
  <c r="I681" i="1"/>
  <c r="I675" i="1"/>
  <c r="I676" i="1"/>
  <c r="I677" i="1"/>
  <c r="I678" i="1"/>
  <c r="G681" i="1"/>
  <c r="K678" i="1"/>
  <c r="G678" i="1"/>
  <c r="K677" i="1"/>
  <c r="G677" i="1"/>
  <c r="K676" i="1"/>
  <c r="G676" i="1"/>
  <c r="K675" i="1"/>
  <c r="G675" i="1"/>
  <c r="K671" i="1"/>
  <c r="I671" i="1"/>
  <c r="G671" i="1"/>
  <c r="L671" i="1" s="1"/>
  <c r="P671" i="1" s="1"/>
  <c r="K670" i="1"/>
  <c r="L670" i="1" s="1"/>
  <c r="P670" i="1" s="1"/>
  <c r="I670" i="1"/>
  <c r="G670" i="1"/>
  <c r="K669" i="1"/>
  <c r="I669" i="1"/>
  <c r="G669" i="1"/>
  <c r="K668" i="1"/>
  <c r="I668" i="1"/>
  <c r="G668" i="1"/>
  <c r="L668" i="1" s="1"/>
  <c r="P668" i="1" s="1"/>
  <c r="K667" i="1"/>
  <c r="I667" i="1"/>
  <c r="G667" i="1"/>
  <c r="K666" i="1"/>
  <c r="I666" i="1"/>
  <c r="I658" i="1"/>
  <c r="I659" i="1"/>
  <c r="L659" i="1" s="1"/>
  <c r="P659" i="1" s="1"/>
  <c r="I660" i="1"/>
  <c r="I661" i="1"/>
  <c r="I663" i="1"/>
  <c r="I665" i="1"/>
  <c r="G666" i="1"/>
  <c r="L666" i="1" s="1"/>
  <c r="P666" i="1" s="1"/>
  <c r="K665" i="1"/>
  <c r="G665" i="1"/>
  <c r="K663" i="1"/>
  <c r="G663" i="1"/>
  <c r="L663" i="1" s="1"/>
  <c r="P663" i="1" s="1"/>
  <c r="K661" i="1"/>
  <c r="G661" i="1"/>
  <c r="K660" i="1"/>
  <c r="G660" i="1"/>
  <c r="K659" i="1"/>
  <c r="G659" i="1"/>
  <c r="K658" i="1"/>
  <c r="G658" i="1"/>
  <c r="K654" i="1"/>
  <c r="I654" i="1"/>
  <c r="G654" i="1"/>
  <c r="K653" i="1"/>
  <c r="I653" i="1"/>
  <c r="G653" i="1"/>
  <c r="K652" i="1"/>
  <c r="I652" i="1"/>
  <c r="L652" i="1" s="1"/>
  <c r="P652" i="1" s="1"/>
  <c r="G652" i="1"/>
  <c r="K651" i="1"/>
  <c r="I651" i="1"/>
  <c r="G651" i="1"/>
  <c r="L651" i="1" s="1"/>
  <c r="K650" i="1"/>
  <c r="I650" i="1"/>
  <c r="G650" i="1"/>
  <c r="L650" i="1" s="1"/>
  <c r="P650" i="1" s="1"/>
  <c r="K649" i="1"/>
  <c r="L649" i="1" s="1"/>
  <c r="P649" i="1" s="1"/>
  <c r="I649" i="1"/>
  <c r="G649" i="1"/>
  <c r="K648" i="1"/>
  <c r="L648" i="1" s="1"/>
  <c r="K647" i="1"/>
  <c r="I647" i="1"/>
  <c r="G647" i="1"/>
  <c r="K646" i="1"/>
  <c r="I646" i="1"/>
  <c r="L646" i="1" s="1"/>
  <c r="P646" i="1" s="1"/>
  <c r="G646" i="1"/>
  <c r="K645" i="1"/>
  <c r="I645" i="1"/>
  <c r="G645" i="1"/>
  <c r="K644" i="1"/>
  <c r="I644" i="1"/>
  <c r="G644" i="1"/>
  <c r="L644" i="1" s="1"/>
  <c r="P644" i="1" s="1"/>
  <c r="K639" i="1"/>
  <c r="L639" i="1" s="1"/>
  <c r="P639" i="1" s="1"/>
  <c r="I639" i="1"/>
  <c r="G639" i="1"/>
  <c r="K638" i="1"/>
  <c r="I638" i="1"/>
  <c r="G638" i="1"/>
  <c r="K637" i="1"/>
  <c r="I637" i="1"/>
  <c r="G637" i="1"/>
  <c r="L637" i="1" s="1"/>
  <c r="P637" i="1" s="1"/>
  <c r="K636" i="1"/>
  <c r="I636" i="1"/>
  <c r="G636" i="1"/>
  <c r="K635" i="1"/>
  <c r="L635" i="1" s="1"/>
  <c r="I635" i="1"/>
  <c r="G635" i="1"/>
  <c r="K634" i="1"/>
  <c r="L634" i="1" s="1"/>
  <c r="P634" i="1" s="1"/>
  <c r="K631" i="1"/>
  <c r="K632" i="1"/>
  <c r="K633" i="1"/>
  <c r="I634" i="1"/>
  <c r="G634" i="1"/>
  <c r="I633" i="1"/>
  <c r="G633" i="1"/>
  <c r="I632" i="1"/>
  <c r="G632" i="1"/>
  <c r="K628" i="1"/>
  <c r="I628" i="1"/>
  <c r="G628" i="1"/>
  <c r="K627" i="1"/>
  <c r="I627" i="1"/>
  <c r="G627" i="1"/>
  <c r="K626" i="1"/>
  <c r="I626" i="1"/>
  <c r="L626" i="1" s="1"/>
  <c r="P626" i="1" s="1"/>
  <c r="G626" i="1"/>
  <c r="K625" i="1"/>
  <c r="I625" i="1"/>
  <c r="G625" i="1"/>
  <c r="L625" i="1" s="1"/>
  <c r="P625" i="1" s="1"/>
  <c r="K624" i="1"/>
  <c r="I624" i="1"/>
  <c r="G624" i="1"/>
  <c r="L624" i="1" s="1"/>
  <c r="P624" i="1" s="1"/>
  <c r="K623" i="1"/>
  <c r="L623" i="1" s="1"/>
  <c r="P623" i="1" s="1"/>
  <c r="I623" i="1"/>
  <c r="G623" i="1"/>
  <c r="K622" i="1"/>
  <c r="I622" i="1"/>
  <c r="G622" i="1"/>
  <c r="K621" i="1"/>
  <c r="I621" i="1"/>
  <c r="G621" i="1"/>
  <c r="L621" i="1" s="1"/>
  <c r="P621" i="1" s="1"/>
  <c r="K620" i="1"/>
  <c r="I620" i="1"/>
  <c r="G620" i="1"/>
  <c r="K619" i="1"/>
  <c r="I619" i="1"/>
  <c r="G619" i="1"/>
  <c r="K618" i="1"/>
  <c r="I618" i="1"/>
  <c r="L618" i="1" s="1"/>
  <c r="P618" i="1" s="1"/>
  <c r="G618" i="1"/>
  <c r="K617" i="1"/>
  <c r="I617" i="1"/>
  <c r="G617" i="1"/>
  <c r="K616" i="1"/>
  <c r="I616" i="1"/>
  <c r="G616" i="1"/>
  <c r="L616" i="1" s="1"/>
  <c r="P616" i="1" s="1"/>
  <c r="K615" i="1"/>
  <c r="L615" i="1" s="1"/>
  <c r="I615" i="1"/>
  <c r="G615" i="1"/>
  <c r="K614" i="1"/>
  <c r="I614" i="1"/>
  <c r="G614" i="1"/>
  <c r="K613" i="1"/>
  <c r="I613" i="1"/>
  <c r="G613" i="1"/>
  <c r="L613" i="1" s="1"/>
  <c r="P613" i="1" s="1"/>
  <c r="K612" i="1"/>
  <c r="G612" i="1"/>
  <c r="K608" i="1"/>
  <c r="I608" i="1"/>
  <c r="L608" i="1" s="1"/>
  <c r="P608" i="1" s="1"/>
  <c r="G608" i="1"/>
  <c r="K607" i="1"/>
  <c r="I607" i="1"/>
  <c r="G607" i="1"/>
  <c r="L607" i="1" s="1"/>
  <c r="P607" i="1" s="1"/>
  <c r="K606" i="1"/>
  <c r="I606" i="1"/>
  <c r="G606" i="1"/>
  <c r="K605" i="1"/>
  <c r="I605" i="1"/>
  <c r="G605" i="1"/>
  <c r="K604" i="1"/>
  <c r="I604" i="1"/>
  <c r="L604" i="1" s="1"/>
  <c r="P604" i="1" s="1"/>
  <c r="G604" i="1"/>
  <c r="K603" i="1"/>
  <c r="I603" i="1"/>
  <c r="G603" i="1"/>
  <c r="K602" i="1"/>
  <c r="I602" i="1"/>
  <c r="G602" i="1"/>
  <c r="K601" i="1"/>
  <c r="L601" i="1" s="1"/>
  <c r="P601" i="1" s="1"/>
  <c r="I601" i="1"/>
  <c r="G601" i="1"/>
  <c r="K597" i="1"/>
  <c r="I597" i="1"/>
  <c r="L597" i="1" s="1"/>
  <c r="P597" i="1" s="1"/>
  <c r="G597" i="1"/>
  <c r="K596" i="1"/>
  <c r="I596" i="1"/>
  <c r="G596" i="1"/>
  <c r="L596" i="1" s="1"/>
  <c r="P596" i="1" s="1"/>
  <c r="K595" i="1"/>
  <c r="I595" i="1"/>
  <c r="G595" i="1"/>
  <c r="K594" i="1"/>
  <c r="I594" i="1"/>
  <c r="G594" i="1"/>
  <c r="K593" i="1"/>
  <c r="I593" i="1"/>
  <c r="L593" i="1" s="1"/>
  <c r="P593" i="1" s="1"/>
  <c r="G593" i="1"/>
  <c r="K592" i="1"/>
  <c r="I592" i="1"/>
  <c r="G592" i="1"/>
  <c r="K591" i="1"/>
  <c r="I591" i="1"/>
  <c r="G591" i="1"/>
  <c r="L591" i="1" s="1"/>
  <c r="P591" i="1" s="1"/>
  <c r="K590" i="1"/>
  <c r="I590" i="1"/>
  <c r="G590" i="1"/>
  <c r="K589" i="1"/>
  <c r="I589" i="1"/>
  <c r="G589" i="1"/>
  <c r="K588" i="1"/>
  <c r="I588" i="1"/>
  <c r="G588" i="1"/>
  <c r="L588" i="1" s="1"/>
  <c r="P588" i="1" s="1"/>
  <c r="K587" i="1"/>
  <c r="I587" i="1"/>
  <c r="G587" i="1"/>
  <c r="K586" i="1"/>
  <c r="I586" i="1"/>
  <c r="G586" i="1"/>
  <c r="K585" i="1"/>
  <c r="I585" i="1"/>
  <c r="L585" i="1" s="1"/>
  <c r="P585" i="1" s="1"/>
  <c r="G585" i="1"/>
  <c r="K584" i="1"/>
  <c r="K583" i="1"/>
  <c r="I584" i="1"/>
  <c r="G584" i="1"/>
  <c r="K579" i="1"/>
  <c r="I579" i="1"/>
  <c r="G579" i="1"/>
  <c r="L579" i="1" s="1"/>
  <c r="P579" i="1" s="1"/>
  <c r="K578" i="1"/>
  <c r="I578" i="1"/>
  <c r="I577" i="1"/>
  <c r="G578" i="1"/>
  <c r="L578" i="1" s="1"/>
  <c r="P578" i="1" s="1"/>
  <c r="K577" i="1"/>
  <c r="G577" i="1"/>
  <c r="K573" i="1"/>
  <c r="I573" i="1"/>
  <c r="G573" i="1"/>
  <c r="K572" i="1"/>
  <c r="I572" i="1"/>
  <c r="G572" i="1"/>
  <c r="K571" i="1"/>
  <c r="I571" i="1"/>
  <c r="G571" i="1"/>
  <c r="K570" i="1"/>
  <c r="L570" i="1" s="1"/>
  <c r="P570" i="1" s="1"/>
  <c r="I570" i="1"/>
  <c r="G570" i="1"/>
  <c r="K569" i="1"/>
  <c r="I569" i="1"/>
  <c r="G569" i="1"/>
  <c r="K568" i="1"/>
  <c r="I568" i="1"/>
  <c r="G568" i="1"/>
  <c r="L568" i="1" s="1"/>
  <c r="P568" i="1" s="1"/>
  <c r="K567" i="1"/>
  <c r="I567" i="1"/>
  <c r="G567" i="1"/>
  <c r="K566" i="1"/>
  <c r="L566" i="1" s="1"/>
  <c r="P566" i="1" s="1"/>
  <c r="I566" i="1"/>
  <c r="G566" i="1"/>
  <c r="K565" i="1"/>
  <c r="L565" i="1" s="1"/>
  <c r="P565" i="1" s="1"/>
  <c r="K564" i="1"/>
  <c r="L564" i="1" s="1"/>
  <c r="P564" i="1" s="1"/>
  <c r="I565" i="1"/>
  <c r="G565" i="1"/>
  <c r="K561" i="1"/>
  <c r="I561" i="1"/>
  <c r="L561" i="1" s="1"/>
  <c r="P561" i="1" s="1"/>
  <c r="G561" i="1"/>
  <c r="K560" i="1"/>
  <c r="I560" i="1"/>
  <c r="I556" i="1"/>
  <c r="I557" i="1"/>
  <c r="I558" i="1"/>
  <c r="I559" i="1"/>
  <c r="G560" i="1"/>
  <c r="K559" i="1"/>
  <c r="G559" i="1"/>
  <c r="L559" i="1" s="1"/>
  <c r="P559" i="1" s="1"/>
  <c r="K558" i="1"/>
  <c r="G558" i="1"/>
  <c r="L558" i="1" s="1"/>
  <c r="P558" i="1" s="1"/>
  <c r="K557" i="1"/>
  <c r="G557" i="1"/>
  <c r="K556" i="1"/>
  <c r="G556" i="1"/>
  <c r="K552" i="1"/>
  <c r="I552" i="1"/>
  <c r="G552" i="1"/>
  <c r="L552" i="1" s="1"/>
  <c r="P552" i="1" s="1"/>
  <c r="K551" i="1"/>
  <c r="L551" i="1" s="1"/>
  <c r="P551" i="1" s="1"/>
  <c r="I551" i="1"/>
  <c r="G551" i="1"/>
  <c r="K550" i="1"/>
  <c r="I550" i="1"/>
  <c r="G550" i="1"/>
  <c r="K549" i="1"/>
  <c r="I549" i="1"/>
  <c r="G549" i="1"/>
  <c r="L549" i="1" s="1"/>
  <c r="P549" i="1" s="1"/>
  <c r="K548" i="1"/>
  <c r="I548" i="1"/>
  <c r="G548" i="1"/>
  <c r="K547" i="1"/>
  <c r="I547" i="1"/>
  <c r="G547" i="1"/>
  <c r="K546" i="1"/>
  <c r="I546" i="1"/>
  <c r="G546" i="1"/>
  <c r="K545" i="1"/>
  <c r="I545" i="1"/>
  <c r="G545" i="1"/>
  <c r="K544" i="1"/>
  <c r="I544" i="1"/>
  <c r="G544" i="1"/>
  <c r="L544" i="1" s="1"/>
  <c r="P544" i="1" s="1"/>
  <c r="K543" i="1"/>
  <c r="L543" i="1" s="1"/>
  <c r="P543" i="1" s="1"/>
  <c r="I543" i="1"/>
  <c r="G543" i="1"/>
  <c r="K542" i="1"/>
  <c r="G542" i="1"/>
  <c r="K538" i="1"/>
  <c r="I538" i="1"/>
  <c r="G538" i="1"/>
  <c r="L538" i="1" s="1"/>
  <c r="P538" i="1" s="1"/>
  <c r="K537" i="1"/>
  <c r="L537" i="1" s="1"/>
  <c r="P537" i="1" s="1"/>
  <c r="I537" i="1"/>
  <c r="G537" i="1"/>
  <c r="K536" i="1"/>
  <c r="I536" i="1"/>
  <c r="G536" i="1"/>
  <c r="K535" i="1"/>
  <c r="I535" i="1"/>
  <c r="G535" i="1"/>
  <c r="L535" i="1" s="1"/>
  <c r="P535" i="1" s="1"/>
  <c r="K534" i="1"/>
  <c r="I534" i="1"/>
  <c r="G534" i="1"/>
  <c r="K533" i="1"/>
  <c r="I533" i="1"/>
  <c r="G533" i="1"/>
  <c r="K532" i="1"/>
  <c r="I532" i="1"/>
  <c r="G532" i="1"/>
  <c r="K531" i="1"/>
  <c r="G531" i="1"/>
  <c r="L531" i="1" s="1"/>
  <c r="K521" i="1"/>
  <c r="K524" i="1"/>
  <c r="I524" i="1"/>
  <c r="G524" i="1"/>
  <c r="L524" i="1" s="1"/>
  <c r="O524" i="1" s="1"/>
  <c r="P524" i="1" s="1"/>
  <c r="K523" i="1"/>
  <c r="L523" i="1" s="1"/>
  <c r="I523" i="1"/>
  <c r="G523" i="1"/>
  <c r="K522" i="1"/>
  <c r="I522" i="1"/>
  <c r="G522" i="1"/>
  <c r="I521" i="1"/>
  <c r="G521" i="1"/>
  <c r="L521" i="1" s="1"/>
  <c r="O521" i="1" s="1"/>
  <c r="P521" i="1" s="1"/>
  <c r="K520" i="1"/>
  <c r="L520" i="1" s="1"/>
  <c r="I520" i="1"/>
  <c r="G520" i="1"/>
  <c r="K519" i="1"/>
  <c r="I519" i="1"/>
  <c r="G519" i="1"/>
  <c r="K518" i="1"/>
  <c r="G518" i="1"/>
  <c r="L518" i="1" s="1"/>
  <c r="O518" i="1" s="1"/>
  <c r="K515" i="1"/>
  <c r="L515" i="1" s="1"/>
  <c r="P515" i="1" s="1"/>
  <c r="I515" i="1"/>
  <c r="G515" i="1"/>
  <c r="K514" i="1"/>
  <c r="I514" i="1"/>
  <c r="G514" i="1"/>
  <c r="K513" i="1"/>
  <c r="I513" i="1"/>
  <c r="G513" i="1"/>
  <c r="G528" i="1" s="1"/>
  <c r="K512" i="1"/>
  <c r="I512" i="1"/>
  <c r="G512" i="1"/>
  <c r="K511" i="1"/>
  <c r="I511" i="1"/>
  <c r="G511" i="1"/>
  <c r="K510" i="1"/>
  <c r="I510" i="1"/>
  <c r="L510" i="1" s="1"/>
  <c r="P510" i="1" s="1"/>
  <c r="G510" i="1"/>
  <c r="K509" i="1"/>
  <c r="I509" i="1"/>
  <c r="G509" i="1"/>
  <c r="K459" i="1"/>
  <c r="I459" i="1"/>
  <c r="G459" i="1"/>
  <c r="L459" i="1" s="1"/>
  <c r="P459" i="1" s="1"/>
  <c r="K458" i="1"/>
  <c r="L458" i="1" s="1"/>
  <c r="P458" i="1" s="1"/>
  <c r="I458" i="1"/>
  <c r="G458" i="1"/>
  <c r="K457" i="1"/>
  <c r="I457" i="1"/>
  <c r="G457" i="1"/>
  <c r="K456" i="1"/>
  <c r="I456" i="1"/>
  <c r="G456" i="1"/>
  <c r="L456" i="1" s="1"/>
  <c r="P456" i="1" s="1"/>
  <c r="K455" i="1"/>
  <c r="I455" i="1"/>
  <c r="L455" i="1" s="1"/>
  <c r="P455" i="1" s="1"/>
  <c r="G455" i="1"/>
  <c r="K453" i="1"/>
  <c r="I453" i="1"/>
  <c r="G453" i="1"/>
  <c r="K448" i="1"/>
  <c r="G448" i="1"/>
  <c r="L448" i="1" s="1"/>
  <c r="O448" i="1" s="1"/>
  <c r="K447" i="1"/>
  <c r="G447" i="1"/>
  <c r="K446" i="1"/>
  <c r="G446" i="1"/>
  <c r="K445" i="1"/>
  <c r="G445" i="1"/>
  <c r="K444" i="1"/>
  <c r="G444" i="1"/>
  <c r="K442" i="1"/>
  <c r="G442" i="1"/>
  <c r="K441" i="1"/>
  <c r="G441" i="1"/>
  <c r="K440" i="1"/>
  <c r="G440" i="1"/>
  <c r="K439" i="1"/>
  <c r="G439" i="1"/>
  <c r="K438" i="1"/>
  <c r="G438" i="1"/>
  <c r="K437" i="1"/>
  <c r="G437" i="1"/>
  <c r="K436" i="1"/>
  <c r="G436" i="1"/>
  <c r="K435" i="1"/>
  <c r="K449" i="1" s="1"/>
  <c r="G435" i="1"/>
  <c r="L435" i="1" s="1"/>
  <c r="O435" i="1" s="1"/>
  <c r="K434" i="1"/>
  <c r="G434" i="1"/>
  <c r="H434" i="1"/>
  <c r="I434" i="1" s="1"/>
  <c r="K433" i="1"/>
  <c r="G433" i="1"/>
  <c r="K428" i="1"/>
  <c r="G428" i="1"/>
  <c r="L428" i="1" s="1"/>
  <c r="P428" i="1" s="1"/>
  <c r="K427" i="1"/>
  <c r="G427" i="1"/>
  <c r="K426" i="1"/>
  <c r="G426" i="1"/>
  <c r="K425" i="1"/>
  <c r="G425" i="1"/>
  <c r="K424" i="1"/>
  <c r="G424" i="1"/>
  <c r="L424" i="1" s="1"/>
  <c r="P424" i="1" s="1"/>
  <c r="K423" i="1"/>
  <c r="G423" i="1"/>
  <c r="K422" i="1"/>
  <c r="G422" i="1"/>
  <c r="K421" i="1"/>
  <c r="G421" i="1"/>
  <c r="K420" i="1"/>
  <c r="G420" i="1"/>
  <c r="L420" i="1" s="1"/>
  <c r="P420" i="1" s="1"/>
  <c r="K419" i="1"/>
  <c r="G419" i="1"/>
  <c r="K418" i="1"/>
  <c r="G418" i="1"/>
  <c r="K417" i="1"/>
  <c r="G417" i="1"/>
  <c r="K412" i="1"/>
  <c r="G412" i="1"/>
  <c r="K411" i="1"/>
  <c r="G411" i="1"/>
  <c r="K410" i="1"/>
  <c r="G410" i="1"/>
  <c r="K409" i="1"/>
  <c r="G409" i="1"/>
  <c r="K408" i="1"/>
  <c r="G408" i="1"/>
  <c r="K407" i="1"/>
  <c r="G407" i="1"/>
  <c r="K406" i="1"/>
  <c r="G406" i="1"/>
  <c r="K405" i="1"/>
  <c r="G405" i="1"/>
  <c r="K404" i="1"/>
  <c r="G404" i="1"/>
  <c r="L404" i="1" s="1"/>
  <c r="P404" i="1" s="1"/>
  <c r="K403" i="1"/>
  <c r="L403" i="1" s="1"/>
  <c r="P403" i="1" s="1"/>
  <c r="G403" i="1"/>
  <c r="K402" i="1"/>
  <c r="G402" i="1"/>
  <c r="K400" i="1"/>
  <c r="G400" i="1"/>
  <c r="K399" i="1"/>
  <c r="G399" i="1"/>
  <c r="L399" i="1" s="1"/>
  <c r="P399" i="1" s="1"/>
  <c r="K398" i="1"/>
  <c r="G398" i="1"/>
  <c r="K397" i="1"/>
  <c r="G397" i="1"/>
  <c r="K396" i="1"/>
  <c r="K393" i="1"/>
  <c r="K394" i="1"/>
  <c r="K395" i="1"/>
  <c r="G396" i="1"/>
  <c r="L396" i="1" s="1"/>
  <c r="P396" i="1" s="1"/>
  <c r="G393" i="1"/>
  <c r="G394" i="1"/>
  <c r="G395" i="1"/>
  <c r="G388" i="1"/>
  <c r="K389" i="1"/>
  <c r="K375" i="1"/>
  <c r="K376" i="1"/>
  <c r="K377" i="1"/>
  <c r="K378" i="1"/>
  <c r="K379" i="1"/>
  <c r="K380" i="1"/>
  <c r="K381" i="1"/>
  <c r="K382" i="1"/>
  <c r="K383" i="1"/>
  <c r="K384" i="1"/>
  <c r="K385" i="1"/>
  <c r="K386" i="1"/>
  <c r="K387" i="1"/>
  <c r="K388" i="1"/>
  <c r="G389" i="1"/>
  <c r="G387" i="1"/>
  <c r="G386" i="1"/>
  <c r="G385" i="1"/>
  <c r="G384" i="1"/>
  <c r="G383" i="1"/>
  <c r="G382" i="1"/>
  <c r="G381" i="1"/>
  <c r="G380" i="1"/>
  <c r="G379" i="1"/>
  <c r="G378" i="1"/>
  <c r="G377" i="1"/>
  <c r="G376" i="1"/>
  <c r="G375" i="1"/>
  <c r="K371" i="1"/>
  <c r="G371" i="1"/>
  <c r="K370" i="1"/>
  <c r="G370" i="1"/>
  <c r="G368" i="1"/>
  <c r="G369" i="1"/>
  <c r="K369" i="1"/>
  <c r="K368" i="1"/>
  <c r="K363" i="1"/>
  <c r="G363" i="1"/>
  <c r="K362" i="1"/>
  <c r="G362" i="1"/>
  <c r="K361" i="1"/>
  <c r="G361" i="1"/>
  <c r="K360" i="1"/>
  <c r="L360" i="1" s="1"/>
  <c r="P360" i="1" s="1"/>
  <c r="G360" i="1"/>
  <c r="K359" i="1"/>
  <c r="G359" i="1"/>
  <c r="K358" i="1"/>
  <c r="G358" i="1"/>
  <c r="K357" i="1"/>
  <c r="G357" i="1"/>
  <c r="K356" i="1"/>
  <c r="K353" i="1"/>
  <c r="K354" i="1"/>
  <c r="K355" i="1"/>
  <c r="G356" i="1"/>
  <c r="G355" i="1"/>
  <c r="G354" i="1"/>
  <c r="K349" i="1"/>
  <c r="G349" i="1"/>
  <c r="L349" i="1" s="1"/>
  <c r="P349" i="1" s="1"/>
  <c r="K348" i="1"/>
  <c r="G348" i="1"/>
  <c r="K347" i="1"/>
  <c r="G347" i="1"/>
  <c r="K346" i="1"/>
  <c r="G346" i="1"/>
  <c r="K345" i="1"/>
  <c r="G345" i="1"/>
  <c r="L345" i="1" s="1"/>
  <c r="P345" i="1" s="1"/>
  <c r="K344" i="1"/>
  <c r="G344" i="1"/>
  <c r="K343" i="1"/>
  <c r="G343" i="1"/>
  <c r="K342" i="1"/>
  <c r="G342" i="1"/>
  <c r="K341" i="1"/>
  <c r="G341" i="1"/>
  <c r="K340" i="1"/>
  <c r="G340" i="1"/>
  <c r="K339" i="1"/>
  <c r="G339" i="1"/>
  <c r="K338" i="1"/>
  <c r="G338" i="1"/>
  <c r="K337" i="1"/>
  <c r="G337" i="1"/>
  <c r="K336" i="1"/>
  <c r="G336" i="1"/>
  <c r="K335" i="1"/>
  <c r="G335" i="1"/>
  <c r="K334" i="1"/>
  <c r="G334" i="1"/>
  <c r="K330" i="1"/>
  <c r="G330" i="1"/>
  <c r="L330" i="1" s="1"/>
  <c r="P330" i="1" s="1"/>
  <c r="K329" i="1"/>
  <c r="G329" i="1"/>
  <c r="K328" i="1"/>
  <c r="G328" i="1"/>
  <c r="K327" i="1"/>
  <c r="G327" i="1"/>
  <c r="K326" i="1"/>
  <c r="G326" i="1"/>
  <c r="L326" i="1" s="1"/>
  <c r="P326" i="1" s="1"/>
  <c r="K321" i="1"/>
  <c r="G321" i="1"/>
  <c r="K320" i="1"/>
  <c r="G320" i="1"/>
  <c r="K319" i="1"/>
  <c r="G319" i="1"/>
  <c r="K318" i="1"/>
  <c r="G318" i="1"/>
  <c r="K317" i="1"/>
  <c r="K316" i="1"/>
  <c r="G317" i="1"/>
  <c r="K312" i="1"/>
  <c r="G312" i="1"/>
  <c r="K311" i="1"/>
  <c r="G311" i="1"/>
  <c r="L311" i="1" s="1"/>
  <c r="P311" i="1" s="1"/>
  <c r="K310" i="1"/>
  <c r="G310" i="1"/>
  <c r="K309" i="1"/>
  <c r="G309" i="1"/>
  <c r="K308" i="1"/>
  <c r="G308" i="1"/>
  <c r="K307" i="1"/>
  <c r="G307" i="1"/>
  <c r="L307" i="1" s="1"/>
  <c r="P307" i="1" s="1"/>
  <c r="K306" i="1"/>
  <c r="G306" i="1"/>
  <c r="K305" i="1"/>
  <c r="G305" i="1"/>
  <c r="K304" i="1"/>
  <c r="G304" i="1"/>
  <c r="K303" i="1"/>
  <c r="G303" i="1"/>
  <c r="K302" i="1"/>
  <c r="G302" i="1"/>
  <c r="K301" i="1"/>
  <c r="G301" i="1"/>
  <c r="K300" i="1"/>
  <c r="G300" i="1"/>
  <c r="K299" i="1"/>
  <c r="G299" i="1"/>
  <c r="K298" i="1"/>
  <c r="G298" i="1"/>
  <c r="K297" i="1"/>
  <c r="G297" i="1"/>
  <c r="K296" i="1"/>
  <c r="G296" i="1"/>
  <c r="K295" i="1"/>
  <c r="G295" i="1"/>
  <c r="K294" i="1"/>
  <c r="G294" i="1"/>
  <c r="K293" i="1"/>
  <c r="K291" i="1"/>
  <c r="K292" i="1"/>
  <c r="G293" i="1"/>
  <c r="G292" i="1"/>
  <c r="K240" i="1"/>
  <c r="K244" i="1" s="1"/>
  <c r="K286" i="1"/>
  <c r="G286" i="1"/>
  <c r="K285" i="1"/>
  <c r="G285" i="1"/>
  <c r="K284" i="1"/>
  <c r="G284" i="1"/>
  <c r="K283" i="1"/>
  <c r="G283" i="1"/>
  <c r="G288" i="1" s="1"/>
  <c r="K279" i="1"/>
  <c r="G279" i="1"/>
  <c r="K278" i="1"/>
  <c r="K276" i="1"/>
  <c r="K277" i="1"/>
  <c r="G278" i="1"/>
  <c r="G277" i="1"/>
  <c r="G276" i="1"/>
  <c r="G281" i="1" s="1"/>
  <c r="K272" i="1"/>
  <c r="L272" i="1" s="1"/>
  <c r="P272" i="1" s="1"/>
  <c r="G272" i="1"/>
  <c r="K271" i="1"/>
  <c r="G271" i="1"/>
  <c r="K270" i="1"/>
  <c r="G270" i="1"/>
  <c r="K269" i="1"/>
  <c r="G269" i="1"/>
  <c r="K268" i="1"/>
  <c r="G268" i="1"/>
  <c r="K267" i="1"/>
  <c r="K265" i="1"/>
  <c r="K266" i="1"/>
  <c r="G267" i="1"/>
  <c r="G266" i="1"/>
  <c r="G265" i="1"/>
  <c r="K260" i="1"/>
  <c r="G260" i="1"/>
  <c r="K259" i="1"/>
  <c r="K257" i="1"/>
  <c r="K258" i="1"/>
  <c r="G259" i="1"/>
  <c r="G258" i="1"/>
  <c r="G721" i="1"/>
  <c r="L721" i="1" s="1"/>
  <c r="P721" i="1" s="1"/>
  <c r="K702" i="1"/>
  <c r="I702" i="1"/>
  <c r="G702" i="1"/>
  <c r="G687" i="1"/>
  <c r="K674" i="1"/>
  <c r="G674" i="1"/>
  <c r="K657" i="1"/>
  <c r="G657" i="1"/>
  <c r="L657" i="1" s="1"/>
  <c r="K643" i="1"/>
  <c r="L643" i="1" s="1"/>
  <c r="P643" i="1" s="1"/>
  <c r="G643" i="1"/>
  <c r="G631" i="1"/>
  <c r="K611" i="1"/>
  <c r="I611" i="1"/>
  <c r="G611" i="1"/>
  <c r="K600" i="1"/>
  <c r="G600" i="1"/>
  <c r="L600" i="1" s="1"/>
  <c r="P600" i="1" s="1"/>
  <c r="G583" i="1"/>
  <c r="K576" i="1"/>
  <c r="G576" i="1"/>
  <c r="G564" i="1"/>
  <c r="K555" i="1"/>
  <c r="G555" i="1"/>
  <c r="K541" i="1"/>
  <c r="G541" i="1"/>
  <c r="L541" i="1" s="1"/>
  <c r="K508" i="1"/>
  <c r="G508" i="1"/>
  <c r="K432" i="1"/>
  <c r="G432" i="1"/>
  <c r="K416" i="1"/>
  <c r="G416" i="1"/>
  <c r="G353" i="1"/>
  <c r="K333" i="1"/>
  <c r="G333" i="1"/>
  <c r="K325" i="1"/>
  <c r="G325" i="1"/>
  <c r="G316" i="1"/>
  <c r="G291" i="1"/>
  <c r="G257" i="1"/>
  <c r="K253" i="1"/>
  <c r="G253" i="1"/>
  <c r="K252" i="1"/>
  <c r="L252" i="1" s="1"/>
  <c r="P252" i="1" s="1"/>
  <c r="G252" i="1"/>
  <c r="K251" i="1"/>
  <c r="G251" i="1"/>
  <c r="K250" i="1"/>
  <c r="G250" i="1"/>
  <c r="K249" i="1"/>
  <c r="G249" i="1"/>
  <c r="K248" i="1"/>
  <c r="L248" i="1" s="1"/>
  <c r="P248" i="1" s="1"/>
  <c r="G248" i="1"/>
  <c r="K247" i="1"/>
  <c r="G247" i="1"/>
  <c r="K246" i="1"/>
  <c r="G246" i="1"/>
  <c r="K242" i="1"/>
  <c r="G242" i="1"/>
  <c r="K241" i="1"/>
  <c r="G241" i="1"/>
  <c r="G240" i="1"/>
  <c r="K239" i="1"/>
  <c r="G239" i="1"/>
  <c r="K238" i="1"/>
  <c r="G238" i="1"/>
  <c r="K234" i="1"/>
  <c r="G234" i="1"/>
  <c r="L234" i="1" s="1"/>
  <c r="P234" i="1" s="1"/>
  <c r="K233" i="1"/>
  <c r="G233" i="1"/>
  <c r="K232" i="1"/>
  <c r="G232" i="1"/>
  <c r="K231" i="1"/>
  <c r="G231" i="1"/>
  <c r="K230" i="1"/>
  <c r="G230" i="1"/>
  <c r="L230" i="1" s="1"/>
  <c r="P230" i="1" s="1"/>
  <c r="K229" i="1"/>
  <c r="G229" i="1"/>
  <c r="K228" i="1"/>
  <c r="G228" i="1"/>
  <c r="K227" i="1"/>
  <c r="K226" i="1"/>
  <c r="G227" i="1"/>
  <c r="G226" i="1"/>
  <c r="L226" i="1" s="1"/>
  <c r="K222" i="1"/>
  <c r="G222" i="1"/>
  <c r="K221" i="1"/>
  <c r="G221" i="1"/>
  <c r="K220" i="1"/>
  <c r="G220" i="1"/>
  <c r="K219" i="1"/>
  <c r="K218" i="1"/>
  <c r="L218" i="1" s="1"/>
  <c r="P218" i="1" s="1"/>
  <c r="G219" i="1"/>
  <c r="G218" i="1"/>
  <c r="K215" i="1"/>
  <c r="G215" i="1"/>
  <c r="K214" i="1"/>
  <c r="G214" i="1"/>
  <c r="K213" i="1"/>
  <c r="K216" i="1" s="1"/>
  <c r="G213" i="1"/>
  <c r="G216" i="1" s="1"/>
  <c r="K212" i="1"/>
  <c r="G212" i="1"/>
  <c r="K211" i="1"/>
  <c r="K207" i="1"/>
  <c r="G207" i="1"/>
  <c r="K206" i="1"/>
  <c r="G206" i="1"/>
  <c r="L206" i="1" s="1"/>
  <c r="P206" i="1" s="1"/>
  <c r="K205" i="1"/>
  <c r="L205" i="1" s="1"/>
  <c r="P205" i="1" s="1"/>
  <c r="G205" i="1"/>
  <c r="K204" i="1"/>
  <c r="G204" i="1"/>
  <c r="K203" i="1"/>
  <c r="G203" i="1"/>
  <c r="K202" i="1"/>
  <c r="G202" i="1"/>
  <c r="L202" i="1" s="1"/>
  <c r="P202" i="1" s="1"/>
  <c r="K201" i="1"/>
  <c r="G201" i="1"/>
  <c r="K200" i="1"/>
  <c r="G200" i="1"/>
  <c r="K199" i="1"/>
  <c r="G199" i="1"/>
  <c r="K198" i="1"/>
  <c r="K190" i="1"/>
  <c r="K191" i="1"/>
  <c r="L191" i="1" s="1"/>
  <c r="P191" i="1" s="1"/>
  <c r="K192" i="1"/>
  <c r="K193" i="1"/>
  <c r="K194" i="1"/>
  <c r="K195" i="1"/>
  <c r="K196" i="1"/>
  <c r="K197" i="1"/>
  <c r="K208" i="1"/>
  <c r="G198" i="1"/>
  <c r="L198" i="1" s="1"/>
  <c r="P198" i="1" s="1"/>
  <c r="G197" i="1"/>
  <c r="G196" i="1"/>
  <c r="G194" i="1"/>
  <c r="G193" i="1"/>
  <c r="G192" i="1"/>
  <c r="G191" i="1"/>
  <c r="G190" i="1"/>
  <c r="O82" i="1"/>
  <c r="P82" i="1" s="1"/>
  <c r="O80" i="1"/>
  <c r="P80" i="1" s="1"/>
  <c r="N172" i="1"/>
  <c r="F9" i="2" s="1"/>
  <c r="G1008" i="1"/>
  <c r="G972" i="1"/>
  <c r="K963" i="1"/>
  <c r="P105" i="1"/>
  <c r="P117" i="1"/>
  <c r="P118" i="1"/>
  <c r="P74" i="1"/>
  <c r="K1008" i="1"/>
  <c r="K972" i="1"/>
  <c r="G95" i="2"/>
  <c r="G94" i="2"/>
  <c r="G93" i="2"/>
  <c r="G92" i="2"/>
  <c r="F92" i="2"/>
  <c r="H105" i="24" s="1"/>
  <c r="J105" i="24" s="1"/>
  <c r="G91" i="2"/>
  <c r="F91" i="2"/>
  <c r="G90" i="2"/>
  <c r="F90" i="2"/>
  <c r="H103" i="24" s="1"/>
  <c r="G89" i="2"/>
  <c r="G88" i="2"/>
  <c r="F88" i="2"/>
  <c r="H101" i="24" s="1"/>
  <c r="G87" i="2"/>
  <c r="F86" i="2"/>
  <c r="P479" i="1"/>
  <c r="P181" i="1"/>
  <c r="P180" i="1"/>
  <c r="N182" i="1"/>
  <c r="F10" i="2" s="1"/>
  <c r="K182" i="1"/>
  <c r="G182" i="1"/>
  <c r="O182" i="1"/>
  <c r="G10" i="2" s="1"/>
  <c r="G104" i="2"/>
  <c r="H103" i="2"/>
  <c r="G103" i="2"/>
  <c r="G101" i="2"/>
  <c r="G1128" i="1"/>
  <c r="L1128" i="1" s="1"/>
  <c r="P1128" i="1" s="1"/>
  <c r="P1400" i="1"/>
  <c r="I1153" i="1"/>
  <c r="L1153" i="1" s="1"/>
  <c r="P1153" i="1" s="1"/>
  <c r="G1153" i="1"/>
  <c r="I1124" i="1"/>
  <c r="L1124" i="1" s="1"/>
  <c r="P1124" i="1" s="1"/>
  <c r="K1032" i="1"/>
  <c r="G963" i="1"/>
  <c r="E92" i="2"/>
  <c r="D105" i="24" s="1"/>
  <c r="E91" i="2"/>
  <c r="D104" i="24" s="1"/>
  <c r="P1496" i="1"/>
  <c r="N1491" i="1"/>
  <c r="P1491" i="1" s="1"/>
  <c r="G1191" i="1"/>
  <c r="I1191" i="1"/>
  <c r="K1191" i="1"/>
  <c r="G1190" i="1"/>
  <c r="I1190" i="1"/>
  <c r="K1190" i="1"/>
  <c r="L1190" i="1" s="1"/>
  <c r="G1187" i="1"/>
  <c r="G1227" i="1" s="1"/>
  <c r="I1187" i="1"/>
  <c r="G887" i="1"/>
  <c r="G875" i="1"/>
  <c r="G865" i="1"/>
  <c r="I527" i="1"/>
  <c r="K527" i="1"/>
  <c r="G452" i="1"/>
  <c r="K452" i="1"/>
  <c r="P429" i="1"/>
  <c r="P390" i="1"/>
  <c r="P372" i="1"/>
  <c r="P364" i="1"/>
  <c r="P350" i="1"/>
  <c r="P322" i="1"/>
  <c r="P313" i="1"/>
  <c r="P287" i="1"/>
  <c r="P280" i="1"/>
  <c r="P273" i="1"/>
  <c r="P261" i="1"/>
  <c r="N27" i="1"/>
  <c r="N38" i="1"/>
  <c r="P38" i="1" s="1"/>
  <c r="O52" i="1"/>
  <c r="P52" i="1" s="1"/>
  <c r="O53" i="1"/>
  <c r="P53" i="1" s="1"/>
  <c r="O56" i="1"/>
  <c r="P56" i="1" s="1"/>
  <c r="O57" i="1"/>
  <c r="P57" i="1" s="1"/>
  <c r="P59" i="1"/>
  <c r="N61" i="1"/>
  <c r="P61" i="1" s="1"/>
  <c r="P79" i="1"/>
  <c r="P86" i="1"/>
  <c r="P87" i="1"/>
  <c r="P88" i="1"/>
  <c r="P90" i="1"/>
  <c r="P110" i="1"/>
  <c r="N129" i="1"/>
  <c r="F8" i="2" s="1"/>
  <c r="G208" i="1"/>
  <c r="I208" i="1"/>
  <c r="G454" i="1"/>
  <c r="P530" i="1"/>
  <c r="L484" i="1"/>
  <c r="P484" i="1" s="1"/>
  <c r="L517" i="1"/>
  <c r="I526" i="1"/>
  <c r="K526" i="1"/>
  <c r="I745" i="1"/>
  <c r="P752" i="1"/>
  <c r="P761" i="1"/>
  <c r="I765" i="1"/>
  <c r="L765" i="1" s="1"/>
  <c r="P765" i="1" s="1"/>
  <c r="P767" i="1"/>
  <c r="I769" i="1"/>
  <c r="L769" i="1" s="1"/>
  <c r="P769" i="1" s="1"/>
  <c r="I770" i="1"/>
  <c r="I771" i="1"/>
  <c r="L771" i="1" s="1"/>
  <c r="P771" i="1" s="1"/>
  <c r="I772" i="1"/>
  <c r="I773" i="1"/>
  <c r="L773" i="1" s="1"/>
  <c r="P773" i="1" s="1"/>
  <c r="I776" i="1"/>
  <c r="I777" i="1"/>
  <c r="L777" i="1" s="1"/>
  <c r="P777" i="1" s="1"/>
  <c r="I778" i="1"/>
  <c r="L778" i="1" s="1"/>
  <c r="P778" i="1" s="1"/>
  <c r="I779" i="1"/>
  <c r="L779" i="1" s="1"/>
  <c r="P779" i="1" s="1"/>
  <c r="I780" i="1"/>
  <c r="I783" i="1"/>
  <c r="L783" i="1" s="1"/>
  <c r="P783" i="1" s="1"/>
  <c r="I784" i="1"/>
  <c r="I785" i="1"/>
  <c r="L785" i="1" s="1"/>
  <c r="P785" i="1" s="1"/>
  <c r="I791" i="1"/>
  <c r="L791" i="1"/>
  <c r="P791" i="1" s="1"/>
  <c r="I792" i="1"/>
  <c r="P797" i="1"/>
  <c r="I805" i="1"/>
  <c r="L805" i="1" s="1"/>
  <c r="P805" i="1" s="1"/>
  <c r="I806" i="1"/>
  <c r="I807" i="1"/>
  <c r="L807" i="1" s="1"/>
  <c r="P807" i="1" s="1"/>
  <c r="I808" i="1"/>
  <c r="I811" i="1"/>
  <c r="L811" i="1" s="1"/>
  <c r="I812" i="1"/>
  <c r="L812" i="1" s="1"/>
  <c r="N812" i="1" s="1"/>
  <c r="P812" i="1" s="1"/>
  <c r="I813" i="1"/>
  <c r="L813" i="1" s="1"/>
  <c r="N813" i="1" s="1"/>
  <c r="P813" i="1" s="1"/>
  <c r="I814" i="1"/>
  <c r="L814" i="1" s="1"/>
  <c r="I817" i="1"/>
  <c r="L817" i="1" s="1"/>
  <c r="P817" i="1" s="1"/>
  <c r="I818" i="1"/>
  <c r="I819" i="1"/>
  <c r="L819" i="1" s="1"/>
  <c r="P819" i="1" s="1"/>
  <c r="I820" i="1"/>
  <c r="I821" i="1"/>
  <c r="L821" i="1" s="1"/>
  <c r="P821" i="1" s="1"/>
  <c r="I822" i="1"/>
  <c r="I823" i="1"/>
  <c r="L823" i="1" s="1"/>
  <c r="P823" i="1" s="1"/>
  <c r="I824" i="1"/>
  <c r="L824" i="1" s="1"/>
  <c r="P824" i="1" s="1"/>
  <c r="I825" i="1"/>
  <c r="L825" i="1" s="1"/>
  <c r="P825" i="1" s="1"/>
  <c r="I828" i="1"/>
  <c r="I829" i="1"/>
  <c r="L829" i="1" s="1"/>
  <c r="P829" i="1" s="1"/>
  <c r="I830" i="1"/>
  <c r="I831" i="1"/>
  <c r="L831" i="1" s="1"/>
  <c r="P831" i="1" s="1"/>
  <c r="I832" i="1"/>
  <c r="I833" i="1"/>
  <c r="L833" i="1" s="1"/>
  <c r="P833" i="1" s="1"/>
  <c r="I834" i="1"/>
  <c r="L834" i="1" s="1"/>
  <c r="P834" i="1" s="1"/>
  <c r="I835" i="1"/>
  <c r="L835" i="1" s="1"/>
  <c r="P835" i="1" s="1"/>
  <c r="I836" i="1"/>
  <c r="I839" i="1"/>
  <c r="L839" i="1" s="1"/>
  <c r="I840" i="1"/>
  <c r="L840" i="1" s="1"/>
  <c r="I841" i="1"/>
  <c r="L841" i="1"/>
  <c r="I842" i="1"/>
  <c r="L842" i="1" s="1"/>
  <c r="I843" i="1"/>
  <c r="L843" i="1" s="1"/>
  <c r="I844" i="1"/>
  <c r="L844" i="1" s="1"/>
  <c r="I845" i="1"/>
  <c r="I846" i="1"/>
  <c r="L846" i="1" s="1"/>
  <c r="I847" i="1"/>
  <c r="L847" i="1" s="1"/>
  <c r="G997" i="1"/>
  <c r="G1026" i="1"/>
  <c r="L1026" i="1" s="1"/>
  <c r="G1027" i="1"/>
  <c r="L1027" i="1" s="1"/>
  <c r="P1027" i="1" s="1"/>
  <c r="G1028" i="1"/>
  <c r="G1029" i="1"/>
  <c r="P1067" i="1"/>
  <c r="I1094" i="1"/>
  <c r="I1095" i="1"/>
  <c r="L1095" i="1" s="1"/>
  <c r="P1095" i="1" s="1"/>
  <c r="I1096" i="1"/>
  <c r="L1096" i="1" s="1"/>
  <c r="P1096" i="1" s="1"/>
  <c r="I1097" i="1"/>
  <c r="L1097" i="1" s="1"/>
  <c r="P1097" i="1" s="1"/>
  <c r="I1098" i="1"/>
  <c r="L1098" i="1" s="1"/>
  <c r="P1098" i="1" s="1"/>
  <c r="I1099" i="1"/>
  <c r="L1099" i="1" s="1"/>
  <c r="P1099" i="1" s="1"/>
  <c r="I1100" i="1"/>
  <c r="L1100" i="1" s="1"/>
  <c r="P1100" i="1" s="1"/>
  <c r="I1122" i="1"/>
  <c r="L1122" i="1" s="1"/>
  <c r="O1122" i="1" s="1"/>
  <c r="P1122" i="1" s="1"/>
  <c r="P1112" i="1"/>
  <c r="E1222" i="1"/>
  <c r="E1223" i="1"/>
  <c r="E1225" i="1"/>
  <c r="P1292" i="1"/>
  <c r="P1294" i="1"/>
  <c r="P1306" i="1"/>
  <c r="P1308" i="1"/>
  <c r="P1316" i="1"/>
  <c r="P1329" i="1"/>
  <c r="P1340" i="1"/>
  <c r="P1341" i="1"/>
  <c r="P1345" i="1"/>
  <c r="P1352" i="1"/>
  <c r="P1353" i="1"/>
  <c r="N1355" i="1"/>
  <c r="P1363" i="1"/>
  <c r="P1367" i="1"/>
  <c r="P1375" i="1"/>
  <c r="P1376" i="1"/>
  <c r="P1379" i="1"/>
  <c r="P1383" i="1"/>
  <c r="P1386" i="1"/>
  <c r="P1387" i="1"/>
  <c r="P1428" i="1"/>
  <c r="P1442" i="1"/>
  <c r="K1443" i="1"/>
  <c r="L1443" i="1" s="1"/>
  <c r="P1443" i="1" s="1"/>
  <c r="P1453" i="1"/>
  <c r="P1461" i="1"/>
  <c r="N1475" i="1"/>
  <c r="P1475" i="1" s="1"/>
  <c r="N1476" i="1"/>
  <c r="P1476" i="1" s="1"/>
  <c r="P1497" i="1"/>
  <c r="E1550" i="1"/>
  <c r="I1555" i="1"/>
  <c r="L1555" i="1" s="1"/>
  <c r="I1558" i="1"/>
  <c r="L1558" i="1" s="1"/>
  <c r="M1539" i="1"/>
  <c r="E98" i="2" s="1"/>
  <c r="D109" i="24" s="1"/>
  <c r="O539" i="1"/>
  <c r="G40" i="2" s="1"/>
  <c r="O553" i="1"/>
  <c r="G41" i="2"/>
  <c r="O562" i="1"/>
  <c r="G42" i="2" s="1"/>
  <c r="O574" i="1"/>
  <c r="G43" i="2" s="1"/>
  <c r="O580" i="1"/>
  <c r="G44" i="2" s="1"/>
  <c r="O598" i="1"/>
  <c r="O609" i="1"/>
  <c r="O640" i="1"/>
  <c r="O655" i="1"/>
  <c r="G49" i="2" s="1"/>
  <c r="O672" i="1"/>
  <c r="G50" i="2" s="1"/>
  <c r="O685" i="1"/>
  <c r="G51" i="2" s="1"/>
  <c r="O700" i="1"/>
  <c r="G52" i="2" s="1"/>
  <c r="O717" i="1"/>
  <c r="O726" i="1"/>
  <c r="G54" i="2" s="1"/>
  <c r="O734" i="1"/>
  <c r="G55" i="2" s="1"/>
  <c r="O786" i="1"/>
  <c r="G56" i="2" s="1"/>
  <c r="O800" i="1"/>
  <c r="G57" i="2" s="1"/>
  <c r="O850" i="1"/>
  <c r="G58" i="2" s="1"/>
  <c r="O863" i="1"/>
  <c r="G59" i="2" s="1"/>
  <c r="O873" i="1"/>
  <c r="G60" i="2" s="1"/>
  <c r="H71" i="24" s="1"/>
  <c r="O885" i="1"/>
  <c r="G61" i="2" s="1"/>
  <c r="O898" i="1"/>
  <c r="G62" i="2" s="1"/>
  <c r="O960" i="1"/>
  <c r="O1150" i="1"/>
  <c r="O1168" i="1"/>
  <c r="G69" i="2" s="1"/>
  <c r="O209" i="1"/>
  <c r="G15" i="2" s="1"/>
  <c r="H27" i="24" s="1"/>
  <c r="O216" i="1"/>
  <c r="G16" i="2" s="1"/>
  <c r="O224" i="1"/>
  <c r="G17" i="2" s="1"/>
  <c r="O236" i="1"/>
  <c r="G18" i="2" s="1"/>
  <c r="O244" i="1"/>
  <c r="G19" i="2" s="1"/>
  <c r="O255" i="1"/>
  <c r="G20" i="2" s="1"/>
  <c r="O262" i="1"/>
  <c r="G21" i="2" s="1"/>
  <c r="O274" i="1"/>
  <c r="O281" i="1"/>
  <c r="G23" i="2" s="1"/>
  <c r="H35" i="24" s="1"/>
  <c r="O288" i="1"/>
  <c r="G24" i="2" s="1"/>
  <c r="O314" i="1"/>
  <c r="G25" i="2" s="1"/>
  <c r="O323" i="1"/>
  <c r="G26" i="2" s="1"/>
  <c r="O331" i="1"/>
  <c r="O351" i="1"/>
  <c r="O365" i="1"/>
  <c r="G29" i="2" s="1"/>
  <c r="O373" i="1"/>
  <c r="G30" i="2" s="1"/>
  <c r="O391" i="1"/>
  <c r="G31" i="2" s="1"/>
  <c r="H43" i="24" s="1"/>
  <c r="O430" i="1"/>
  <c r="G33" i="2" s="1"/>
  <c r="O460" i="1"/>
  <c r="G35" i="2" s="1"/>
  <c r="O1227" i="1"/>
  <c r="O1264" i="1"/>
  <c r="O1392" i="1"/>
  <c r="G76" i="2" s="1"/>
  <c r="O1398" i="1"/>
  <c r="G77" i="2" s="1"/>
  <c r="O1448" i="1"/>
  <c r="P1448" i="1" s="1"/>
  <c r="O1492" i="1"/>
  <c r="G80" i="2" s="1"/>
  <c r="O1500" i="1"/>
  <c r="G81" i="2" s="1"/>
  <c r="H95" i="24" s="1"/>
  <c r="O1512" i="1"/>
  <c r="P1512" i="1" s="1"/>
  <c r="O1539" i="1"/>
  <c r="G98" i="2" s="1"/>
  <c r="O1551" i="1"/>
  <c r="O1559" i="1"/>
  <c r="N504" i="1"/>
  <c r="F37" i="2" s="1"/>
  <c r="N528" i="1"/>
  <c r="F39" i="2" s="1"/>
  <c r="N539" i="1"/>
  <c r="F40" i="2" s="1"/>
  <c r="N553" i="1"/>
  <c r="F41" i="2" s="1"/>
  <c r="N562" i="1"/>
  <c r="F42" i="2" s="1"/>
  <c r="N574" i="1"/>
  <c r="F43" i="2" s="1"/>
  <c r="N580" i="1"/>
  <c r="N598" i="1"/>
  <c r="F45" i="2" s="1"/>
  <c r="N609" i="1"/>
  <c r="F46" i="2" s="1"/>
  <c r="H57" i="24" s="1"/>
  <c r="N640" i="1"/>
  <c r="F48" i="2" s="1"/>
  <c r="H59" i="24" s="1"/>
  <c r="N655" i="1"/>
  <c r="F49" i="2" s="1"/>
  <c r="N672" i="1"/>
  <c r="F50" i="2" s="1"/>
  <c r="N685" i="1"/>
  <c r="F51" i="2" s="1"/>
  <c r="N700" i="1"/>
  <c r="F52" i="2"/>
  <c r="N717" i="1"/>
  <c r="N726" i="1"/>
  <c r="F54" i="2" s="1"/>
  <c r="H65" i="24" s="1"/>
  <c r="N734" i="1"/>
  <c r="F55" i="2" s="1"/>
  <c r="H66" i="24" s="1"/>
  <c r="N786" i="1"/>
  <c r="F56" i="2" s="1"/>
  <c r="N800" i="1"/>
  <c r="F57" i="2" s="1"/>
  <c r="N863" i="1"/>
  <c r="F59" i="2" s="1"/>
  <c r="N873" i="1"/>
  <c r="F60" i="2" s="1"/>
  <c r="N885" i="1"/>
  <c r="N898" i="1"/>
  <c r="F62" i="2"/>
  <c r="N927" i="1"/>
  <c r="F63" i="2" s="1"/>
  <c r="N938" i="1"/>
  <c r="F64" i="2" s="1"/>
  <c r="N960" i="1"/>
  <c r="F65" i="2" s="1"/>
  <c r="N1057" i="1"/>
  <c r="F66" i="2" s="1"/>
  <c r="N1168" i="1"/>
  <c r="F69" i="2" s="1"/>
  <c r="N1180" i="1"/>
  <c r="F70" i="2" s="1"/>
  <c r="N209" i="1"/>
  <c r="F15" i="2" s="1"/>
  <c r="N216" i="1"/>
  <c r="N224" i="1"/>
  <c r="F17" i="2" s="1"/>
  <c r="H29" i="24" s="1"/>
  <c r="N236" i="1"/>
  <c r="F18" i="2" s="1"/>
  <c r="N244" i="1"/>
  <c r="N255" i="1"/>
  <c r="N262" i="1"/>
  <c r="N274" i="1"/>
  <c r="F22" i="2" s="1"/>
  <c r="N281" i="1"/>
  <c r="F23" i="2" s="1"/>
  <c r="N288" i="1"/>
  <c r="F24" i="2" s="1"/>
  <c r="H36" i="24" s="1"/>
  <c r="N314" i="1"/>
  <c r="F25" i="2" s="1"/>
  <c r="H37" i="24" s="1"/>
  <c r="N323" i="1"/>
  <c r="F26" i="2" s="1"/>
  <c r="N331" i="1"/>
  <c r="F27" i="2" s="1"/>
  <c r="N351" i="1"/>
  <c r="F28" i="2" s="1"/>
  <c r="N365" i="1"/>
  <c r="F29" i="2" s="1"/>
  <c r="N373" i="1"/>
  <c r="F30" i="2" s="1"/>
  <c r="H42" i="24" s="1"/>
  <c r="N391" i="1"/>
  <c r="F31" i="2" s="1"/>
  <c r="N413" i="1"/>
  <c r="F32" i="2" s="1"/>
  <c r="N430" i="1"/>
  <c r="F33" i="2" s="1"/>
  <c r="H45" i="24" s="1"/>
  <c r="N449" i="1"/>
  <c r="F34" i="2" s="1"/>
  <c r="N460" i="1"/>
  <c r="F35" i="2" s="1"/>
  <c r="N1227" i="1"/>
  <c r="F73" i="2" s="1"/>
  <c r="N1264" i="1"/>
  <c r="F74" i="2" s="1"/>
  <c r="N1287" i="1"/>
  <c r="F75" i="2" s="1"/>
  <c r="N1398" i="1"/>
  <c r="F77" i="2" s="1"/>
  <c r="N1474" i="1"/>
  <c r="P1474" i="1" s="1"/>
  <c r="N1477" i="1"/>
  <c r="N1500" i="1"/>
  <c r="F81" i="2" s="1"/>
  <c r="N1514" i="1"/>
  <c r="N1515" i="1"/>
  <c r="P1515" i="1" s="1"/>
  <c r="H87" i="2" s="1"/>
  <c r="N1522" i="1"/>
  <c r="P1522" i="1" s="1"/>
  <c r="N1523" i="1"/>
  <c r="N1528" i="1"/>
  <c r="F93" i="2" s="1"/>
  <c r="H106" i="24" s="1"/>
  <c r="N1538" i="1"/>
  <c r="P476" i="1"/>
  <c r="P477" i="1"/>
  <c r="P492" i="1"/>
  <c r="P494" i="1"/>
  <c r="P495" i="1"/>
  <c r="P500" i="1"/>
  <c r="P501" i="1"/>
  <c r="P516" i="1"/>
  <c r="P525" i="1"/>
  <c r="P648" i="1"/>
  <c r="P662" i="1"/>
  <c r="P679" i="1"/>
  <c r="P680" i="1"/>
  <c r="P710" i="1"/>
  <c r="P725" i="1"/>
  <c r="P733" i="1"/>
  <c r="P794" i="1"/>
  <c r="P965" i="1"/>
  <c r="P1090" i="1"/>
  <c r="P1091" i="1"/>
  <c r="P1092" i="1"/>
  <c r="P1101" i="1"/>
  <c r="P1123" i="1"/>
  <c r="P1140" i="1"/>
  <c r="P1144" i="1"/>
  <c r="P1148" i="1"/>
  <c r="P223" i="1"/>
  <c r="P235" i="1"/>
  <c r="P243" i="1"/>
  <c r="P254" i="1"/>
  <c r="P1298" i="1"/>
  <c r="P1302" i="1"/>
  <c r="P1311" i="1"/>
  <c r="P1312" i="1"/>
  <c r="P1320" i="1"/>
  <c r="P1323" i="1"/>
  <c r="P1331" i="1"/>
  <c r="P1332" i="1"/>
  <c r="P1342" i="1"/>
  <c r="P1346" i="1"/>
  <c r="P1347" i="1"/>
  <c r="P1354" i="1"/>
  <c r="P1358" i="1"/>
  <c r="P1362" i="1"/>
  <c r="P1368" i="1"/>
  <c r="P1369" i="1"/>
  <c r="P1380" i="1"/>
  <c r="P1381" i="1"/>
  <c r="P1382" i="1"/>
  <c r="P1388" i="1"/>
  <c r="P1389" i="1"/>
  <c r="P1390" i="1"/>
  <c r="P1436" i="1"/>
  <c r="P1437" i="1"/>
  <c r="P1440" i="1"/>
  <c r="P1441" i="1"/>
  <c r="P1446" i="1"/>
  <c r="P1447" i="1"/>
  <c r="P1451" i="1"/>
  <c r="P1452" i="1"/>
  <c r="P1454" i="1"/>
  <c r="P1455" i="1"/>
  <c r="P1456" i="1"/>
  <c r="P1459" i="1"/>
  <c r="P1460" i="1"/>
  <c r="P1462" i="1"/>
  <c r="P1463" i="1"/>
  <c r="P1464" i="1"/>
  <c r="P1468" i="1"/>
  <c r="P1470" i="1"/>
  <c r="P1471" i="1"/>
  <c r="P1483" i="1"/>
  <c r="P1486" i="1"/>
  <c r="P1487" i="1"/>
  <c r="P1488" i="1"/>
  <c r="P1489" i="1"/>
  <c r="P1498" i="1"/>
  <c r="P1499" i="1"/>
  <c r="P157" i="1"/>
  <c r="P20" i="1"/>
  <c r="P25" i="1"/>
  <c r="P26" i="1"/>
  <c r="P32" i="1"/>
  <c r="P33" i="1"/>
  <c r="P39" i="1"/>
  <c r="P40" i="1"/>
  <c r="P41" i="1"/>
  <c r="P42" i="1"/>
  <c r="P43" i="1"/>
  <c r="P45" i="1"/>
  <c r="P46" i="1"/>
  <c r="P49" i="1"/>
  <c r="P51" i="1"/>
  <c r="P54" i="1"/>
  <c r="P58" i="1"/>
  <c r="P60" i="1"/>
  <c r="P83" i="1"/>
  <c r="P84" i="1"/>
  <c r="P85" i="1"/>
  <c r="P1510" i="1"/>
  <c r="P1511" i="1"/>
  <c r="P1517" i="1"/>
  <c r="P1525" i="1"/>
  <c r="H90" i="2" s="1"/>
  <c r="P1527" i="1"/>
  <c r="H92" i="2"/>
  <c r="P1537" i="1"/>
  <c r="B1" i="1"/>
  <c r="H7" i="17"/>
  <c r="H8" i="17"/>
  <c r="H9" i="17"/>
  <c r="H10" i="17"/>
  <c r="H11" i="17"/>
  <c r="H12" i="17"/>
  <c r="H13" i="17"/>
  <c r="H14" i="17"/>
  <c r="H15" i="17"/>
  <c r="H16" i="17"/>
  <c r="H21" i="17"/>
  <c r="H22" i="17"/>
  <c r="H23" i="17"/>
  <c r="H24" i="17"/>
  <c r="H25" i="17"/>
  <c r="H28" i="17"/>
  <c r="H29" i="17"/>
  <c r="H30" i="17"/>
  <c r="H31" i="17"/>
  <c r="H32" i="17"/>
  <c r="H33" i="17"/>
  <c r="H34" i="17"/>
  <c r="H35" i="17"/>
  <c r="H36" i="17"/>
  <c r="H37" i="17"/>
  <c r="H38" i="17"/>
  <c r="H39" i="17"/>
  <c r="H40" i="17"/>
  <c r="H43" i="17"/>
  <c r="H44" i="17"/>
  <c r="H45" i="17"/>
  <c r="H46" i="17"/>
  <c r="H47" i="17"/>
  <c r="H5" i="16"/>
  <c r="H6" i="16"/>
  <c r="H7" i="16"/>
  <c r="H13" i="16"/>
  <c r="H14" i="16"/>
  <c r="H15" i="16"/>
  <c r="H16" i="16"/>
  <c r="H17" i="16"/>
  <c r="H18" i="16"/>
  <c r="H19" i="16"/>
  <c r="H20" i="16"/>
  <c r="H21" i="16"/>
  <c r="H22" i="16"/>
  <c r="H23" i="16"/>
  <c r="H26" i="16"/>
  <c r="H27" i="16"/>
  <c r="H28" i="16"/>
  <c r="H29" i="16"/>
  <c r="H30" i="16"/>
  <c r="H31" i="16"/>
  <c r="H34" i="16"/>
  <c r="H35" i="16"/>
  <c r="H36" i="16"/>
  <c r="H37" i="16"/>
  <c r="H40" i="16"/>
  <c r="H41" i="16"/>
  <c r="H42" i="16"/>
  <c r="H43" i="16"/>
  <c r="H44" i="16"/>
  <c r="H45" i="16"/>
  <c r="H46" i="16"/>
  <c r="H47" i="16"/>
  <c r="H48" i="16"/>
  <c r="H49" i="16"/>
  <c r="H50" i="16"/>
  <c r="H51" i="16"/>
  <c r="H52" i="16"/>
  <c r="H53" i="16"/>
  <c r="H67" i="16"/>
  <c r="I67" i="16" s="1"/>
  <c r="H69" i="16"/>
  <c r="H70" i="16"/>
  <c r="H71" i="16"/>
  <c r="H72" i="16"/>
  <c r="H73" i="16"/>
  <c r="H85" i="16"/>
  <c r="I85" i="16" s="1"/>
  <c r="H39" i="11"/>
  <c r="I39" i="11" s="1"/>
  <c r="H50" i="11"/>
  <c r="I50" i="11" s="1"/>
  <c r="H61" i="11"/>
  <c r="I61" i="11" s="1"/>
  <c r="H67" i="11"/>
  <c r="I67" i="11"/>
  <c r="H75" i="11"/>
  <c r="I75" i="11" s="1"/>
  <c r="G504" i="1"/>
  <c r="K504" i="1"/>
  <c r="K580" i="1"/>
  <c r="K786" i="1"/>
  <c r="K800" i="1"/>
  <c r="K850" i="1"/>
  <c r="K863" i="1"/>
  <c r="K873" i="1"/>
  <c r="K885" i="1"/>
  <c r="K898" i="1"/>
  <c r="K927" i="1"/>
  <c r="K938" i="1"/>
  <c r="K960" i="1"/>
  <c r="I1150" i="1"/>
  <c r="K1150" i="1"/>
  <c r="G1180" i="1"/>
  <c r="K1180" i="1"/>
  <c r="F1223" i="1"/>
  <c r="F1225" i="1"/>
  <c r="G1398" i="1"/>
  <c r="I1398" i="1"/>
  <c r="K1398" i="1"/>
  <c r="G1480" i="1"/>
  <c r="I1480" i="1"/>
  <c r="K1480" i="1"/>
  <c r="G1492" i="1"/>
  <c r="I1492" i="1"/>
  <c r="K1492" i="1"/>
  <c r="G1500" i="1"/>
  <c r="I1500" i="1"/>
  <c r="K1500" i="1"/>
  <c r="G1535" i="1"/>
  <c r="I1535" i="1"/>
  <c r="K1535" i="1"/>
  <c r="G1539" i="1"/>
  <c r="I1539" i="1"/>
  <c r="K1539" i="1"/>
  <c r="N1553" i="1"/>
  <c r="P1553" i="1" s="1"/>
  <c r="N1554" i="1"/>
  <c r="P1554" i="1" s="1"/>
  <c r="C1" i="2"/>
  <c r="C3" i="2"/>
  <c r="J3" i="2"/>
  <c r="F19" i="2"/>
  <c r="F20" i="2"/>
  <c r="F21" i="2"/>
  <c r="G22" i="2"/>
  <c r="G27" i="2"/>
  <c r="H39" i="24" s="1"/>
  <c r="G28" i="2"/>
  <c r="H40" i="24" s="1"/>
  <c r="F44" i="2"/>
  <c r="G45" i="2"/>
  <c r="G46" i="2"/>
  <c r="G48" i="2"/>
  <c r="F53" i="2"/>
  <c r="H64" i="24" s="1"/>
  <c r="G53" i="2"/>
  <c r="F61" i="2"/>
  <c r="G65" i="2"/>
  <c r="G68" i="2"/>
  <c r="G73" i="2"/>
  <c r="H87" i="24" s="1"/>
  <c r="G102" i="2"/>
  <c r="F105" i="2"/>
  <c r="G105" i="2"/>
  <c r="N6" i="18"/>
  <c r="N7" i="18"/>
  <c r="N8" i="18"/>
  <c r="N9" i="18"/>
  <c r="N10" i="18"/>
  <c r="N11" i="18"/>
  <c r="D12" i="18"/>
  <c r="E12" i="18"/>
  <c r="F12" i="18"/>
  <c r="G12" i="18"/>
  <c r="H12" i="18"/>
  <c r="I12" i="18"/>
  <c r="J12" i="18"/>
  <c r="K12" i="18"/>
  <c r="L12" i="18"/>
  <c r="M12"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D40" i="18"/>
  <c r="E40" i="18"/>
  <c r="F40" i="18"/>
  <c r="G40" i="18"/>
  <c r="H40" i="18"/>
  <c r="I40" i="18"/>
  <c r="J40" i="18"/>
  <c r="K40" i="18"/>
  <c r="L40" i="18"/>
  <c r="M40" i="18"/>
  <c r="O5" i="5"/>
  <c r="C18" i="5"/>
  <c r="D18" i="5" s="1"/>
  <c r="C19" i="5"/>
  <c r="D19" i="5" s="1"/>
  <c r="C20" i="5"/>
  <c r="E20" i="5" s="1"/>
  <c r="C21" i="5"/>
  <c r="E21" i="5" s="1"/>
  <c r="C22" i="5"/>
  <c r="D22" i="5" s="1"/>
  <c r="G22" i="5" s="1"/>
  <c r="C23" i="5"/>
  <c r="D23" i="5" s="1"/>
  <c r="C24" i="5"/>
  <c r="E24" i="5" s="1"/>
  <c r="C25" i="5"/>
  <c r="E25" i="5" s="1"/>
  <c r="G25" i="5" s="1"/>
  <c r="E26" i="5"/>
  <c r="G26" i="5"/>
  <c r="M26" i="5" s="1"/>
  <c r="C27" i="5"/>
  <c r="E27" i="5" s="1"/>
  <c r="C28" i="5"/>
  <c r="D28" i="5" s="1"/>
  <c r="C29" i="5"/>
  <c r="D29" i="5"/>
  <c r="C30" i="5"/>
  <c r="D30" i="5" s="1"/>
  <c r="D31" i="5"/>
  <c r="C32" i="5"/>
  <c r="D32" i="5" s="1"/>
  <c r="C33" i="5"/>
  <c r="D33" i="5" s="1"/>
  <c r="G33" i="5" s="1"/>
  <c r="C34" i="5"/>
  <c r="D34" i="5" s="1"/>
  <c r="C35" i="5"/>
  <c r="E35" i="5" s="1"/>
  <c r="C36" i="5"/>
  <c r="E36" i="5" s="1"/>
  <c r="C37" i="5"/>
  <c r="E37" i="5" s="1"/>
  <c r="C38" i="5"/>
  <c r="E38" i="5" s="1"/>
  <c r="F38" i="5" s="1"/>
  <c r="J38" i="5" s="1"/>
  <c r="C39" i="5"/>
  <c r="E39" i="5" s="1"/>
  <c r="F39" i="5" s="1"/>
  <c r="C40" i="5"/>
  <c r="D40" i="5" s="1"/>
  <c r="C41" i="5"/>
  <c r="D41" i="5" s="1"/>
  <c r="G41" i="5" s="1"/>
  <c r="C42" i="5"/>
  <c r="D42" i="5" s="1"/>
  <c r="D43" i="5"/>
  <c r="C44" i="5"/>
  <c r="D44" i="5" s="1"/>
  <c r="C45" i="5"/>
  <c r="D45" i="5" s="1"/>
  <c r="C46" i="5"/>
  <c r="D46" i="5" s="1"/>
  <c r="C47" i="5"/>
  <c r="D47" i="5" s="1"/>
  <c r="C48" i="5"/>
  <c r="D48" i="5" s="1"/>
  <c r="C49" i="5"/>
  <c r="D49" i="5" s="1"/>
  <c r="D50" i="5"/>
  <c r="F50" i="5" s="1"/>
  <c r="C51" i="5"/>
  <c r="D51" i="5" s="1"/>
  <c r="C52" i="5"/>
  <c r="D52" i="5" s="1"/>
  <c r="G52" i="5" s="1"/>
  <c r="D53" i="5"/>
  <c r="C54" i="5"/>
  <c r="D54" i="5" s="1"/>
  <c r="F54" i="5" s="1"/>
  <c r="C55" i="5"/>
  <c r="D55" i="5" s="1"/>
  <c r="C56" i="5"/>
  <c r="D56" i="5" s="1"/>
  <c r="D57" i="5"/>
  <c r="D58" i="5"/>
  <c r="G58" i="5" s="1"/>
  <c r="C59" i="5"/>
  <c r="D59" i="5" s="1"/>
  <c r="C60" i="5"/>
  <c r="D60" i="5" s="1"/>
  <c r="C61" i="5"/>
  <c r="D61" i="5" s="1"/>
  <c r="C62" i="5"/>
  <c r="D62" i="5" s="1"/>
  <c r="F62" i="5" s="1"/>
  <c r="D63" i="5"/>
  <c r="C64" i="5"/>
  <c r="D64" i="5" s="1"/>
  <c r="D65" i="5"/>
  <c r="F65" i="5" s="1"/>
  <c r="C66" i="5"/>
  <c r="D66" i="5" s="1"/>
  <c r="C67" i="5"/>
  <c r="D67" i="5" s="1"/>
  <c r="C68" i="5"/>
  <c r="D68" i="5" s="1"/>
  <c r="D69" i="5"/>
  <c r="G69" i="5" s="1"/>
  <c r="C70" i="5"/>
  <c r="D70" i="5" s="1"/>
  <c r="C71" i="5"/>
  <c r="E71" i="5" s="1"/>
  <c r="C72" i="5"/>
  <c r="E72" i="5" s="1"/>
  <c r="C73" i="5"/>
  <c r="D73" i="5"/>
  <c r="C74" i="5"/>
  <c r="E74" i="5" s="1"/>
  <c r="C75" i="5"/>
  <c r="D75" i="5" s="1"/>
  <c r="D76" i="5"/>
  <c r="G76" i="5" s="1"/>
  <c r="E77" i="5"/>
  <c r="F77" i="5" s="1"/>
  <c r="C78" i="5"/>
  <c r="D78" i="5" s="1"/>
  <c r="C79" i="5"/>
  <c r="D79" i="5" s="1"/>
  <c r="G79" i="5" s="1"/>
  <c r="M79" i="5" s="1"/>
  <c r="D80" i="5"/>
  <c r="D81" i="5"/>
  <c r="C82" i="5"/>
  <c r="D82" i="5" s="1"/>
  <c r="C83" i="5"/>
  <c r="D83" i="5" s="1"/>
  <c r="D84" i="5"/>
  <c r="G84" i="5" s="1"/>
  <c r="D85" i="5"/>
  <c r="F85" i="5" s="1"/>
  <c r="J85" i="5" s="1"/>
  <c r="C86" i="5"/>
  <c r="E86" i="5" s="1"/>
  <c r="C87" i="5"/>
  <c r="E87" i="5" s="1"/>
  <c r="C88" i="5"/>
  <c r="E88" i="5" s="1"/>
  <c r="C89" i="5"/>
  <c r="E89" i="5" s="1"/>
  <c r="C90" i="5"/>
  <c r="E90" i="5" s="1"/>
  <c r="G90" i="5" s="1"/>
  <c r="C91" i="5"/>
  <c r="E91" i="5" s="1"/>
  <c r="C92" i="5"/>
  <c r="E92" i="5" s="1"/>
  <c r="C93" i="5"/>
  <c r="E93" i="5" s="1"/>
  <c r="C94" i="5"/>
  <c r="E94" i="5" s="1"/>
  <c r="C95" i="5"/>
  <c r="E95" i="5"/>
  <c r="C96" i="5"/>
  <c r="E96" i="5" s="1"/>
  <c r="C97" i="5"/>
  <c r="E97" i="5" s="1"/>
  <c r="C98" i="5"/>
  <c r="D98" i="5" s="1"/>
  <c r="C99" i="5"/>
  <c r="D99" i="5" s="1"/>
  <c r="C100" i="5"/>
  <c r="E100" i="5" s="1"/>
  <c r="C101" i="5"/>
  <c r="E101" i="5" s="1"/>
  <c r="C102" i="5"/>
  <c r="E102" i="5" s="1"/>
  <c r="C103" i="5"/>
  <c r="E103" i="5" s="1"/>
  <c r="C104" i="5"/>
  <c r="E104" i="5" s="1"/>
  <c r="E105" i="5"/>
  <c r="E106" i="5"/>
  <c r="F106" i="5" s="1"/>
  <c r="K106" i="5" s="1"/>
  <c r="E107" i="5"/>
  <c r="E108" i="5"/>
  <c r="C109" i="5"/>
  <c r="E109" i="5" s="1"/>
  <c r="E110" i="5"/>
  <c r="G110" i="5" s="1"/>
  <c r="E111" i="5"/>
  <c r="E112" i="5"/>
  <c r="G112" i="5" s="1"/>
  <c r="E113" i="5"/>
  <c r="E114" i="5"/>
  <c r="E115" i="5"/>
  <c r="C116" i="5"/>
  <c r="E116" i="5" s="1"/>
  <c r="F116" i="5" s="1"/>
  <c r="C117" i="5"/>
  <c r="E117" i="5" s="1"/>
  <c r="C118" i="5"/>
  <c r="E118" i="5" s="1"/>
  <c r="E119" i="5"/>
  <c r="C120" i="5"/>
  <c r="E120" i="5" s="1"/>
  <c r="C121" i="5"/>
  <c r="E121" i="5" s="1"/>
  <c r="G121" i="5" s="1"/>
  <c r="C122" i="5"/>
  <c r="E122" i="5" s="1"/>
  <c r="C123" i="5"/>
  <c r="E123" i="5" s="1"/>
  <c r="C124" i="5"/>
  <c r="D124" i="5" s="1"/>
  <c r="C125" i="5"/>
  <c r="E125" i="5" s="1"/>
  <c r="G125" i="5" s="1"/>
  <c r="C126" i="5"/>
  <c r="E126" i="5" s="1"/>
  <c r="E127" i="5"/>
  <c r="E128" i="5"/>
  <c r="F128" i="5" s="1"/>
  <c r="C129" i="5"/>
  <c r="E129" i="5" s="1"/>
  <c r="C130" i="5"/>
  <c r="E130" i="5" s="1"/>
  <c r="C131" i="5"/>
  <c r="D131" i="5" s="1"/>
  <c r="C132" i="5"/>
  <c r="E132" i="5" s="1"/>
  <c r="G132" i="5" s="1"/>
  <c r="C133" i="5"/>
  <c r="E133" i="5" s="1"/>
  <c r="G133" i="5" s="1"/>
  <c r="C134" i="5"/>
  <c r="E134" i="5" s="1"/>
  <c r="C135" i="5"/>
  <c r="E135" i="5" s="1"/>
  <c r="C136" i="5"/>
  <c r="E136" i="5"/>
  <c r="G136" i="5" s="1"/>
  <c r="M136" i="5" s="1"/>
  <c r="C137" i="5"/>
  <c r="E137" i="5" s="1"/>
  <c r="G137" i="5" s="1"/>
  <c r="C138" i="5"/>
  <c r="E138" i="5" s="1"/>
  <c r="C139" i="5"/>
  <c r="E139" i="5" s="1"/>
  <c r="C140" i="5"/>
  <c r="E140" i="5" s="1"/>
  <c r="E141" i="5"/>
  <c r="E142" i="5"/>
  <c r="E143" i="5"/>
  <c r="E144" i="5"/>
  <c r="F144" i="5" s="1"/>
  <c r="E145" i="5"/>
  <c r="C146" i="5"/>
  <c r="D146" i="5" s="1"/>
  <c r="D147" i="5"/>
  <c r="G147" i="5" s="1"/>
  <c r="M147" i="5" s="1"/>
  <c r="C148" i="5"/>
  <c r="D148" i="5" s="1"/>
  <c r="G148" i="5" s="1"/>
  <c r="C149" i="5"/>
  <c r="D149" i="5" s="1"/>
  <c r="G149" i="5" s="1"/>
  <c r="E150" i="5"/>
  <c r="G150" i="5" s="1"/>
  <c r="E151" i="5"/>
  <c r="E152" i="5"/>
  <c r="G152" i="5"/>
  <c r="E153" i="5"/>
  <c r="G153" i="5" s="1"/>
  <c r="E154" i="5"/>
  <c r="F154" i="5"/>
  <c r="G154" i="5"/>
  <c r="M154" i="5" s="1"/>
  <c r="E155" i="5"/>
  <c r="E156" i="5"/>
  <c r="F156" i="5" s="1"/>
  <c r="J156" i="5" s="1"/>
  <c r="C157" i="5"/>
  <c r="D157" i="5" s="1"/>
  <c r="G157" i="5" s="1"/>
  <c r="D158" i="5"/>
  <c r="F158" i="5"/>
  <c r="C159" i="5"/>
  <c r="D159" i="5" s="1"/>
  <c r="D160" i="5"/>
  <c r="D161" i="5"/>
  <c r="F161" i="5" s="1"/>
  <c r="D162" i="5"/>
  <c r="G162" i="5" s="1"/>
  <c r="L162" i="5" s="1"/>
  <c r="E163" i="5"/>
  <c r="F163" i="5" s="1"/>
  <c r="J163" i="5" s="1"/>
  <c r="D164" i="5"/>
  <c r="E164" i="5"/>
  <c r="C165" i="5"/>
  <c r="D166" i="5"/>
  <c r="E166" i="5"/>
  <c r="D167" i="5"/>
  <c r="F167" i="5" s="1"/>
  <c r="E167" i="5"/>
  <c r="D168" i="5"/>
  <c r="E168" i="5"/>
  <c r="F168" i="5"/>
  <c r="E169" i="5"/>
  <c r="E170" i="5"/>
  <c r="G170" i="5"/>
  <c r="M170" i="5" s="1"/>
  <c r="E171" i="5"/>
  <c r="E172" i="5"/>
  <c r="G172" i="5" s="1"/>
  <c r="L172" i="5" s="1"/>
  <c r="E173" i="5"/>
  <c r="G173" i="5" s="1"/>
  <c r="E174" i="5"/>
  <c r="F174" i="5" s="1"/>
  <c r="M180" i="5"/>
  <c r="M182" i="5"/>
  <c r="F7" i="3"/>
  <c r="K7" i="3"/>
  <c r="F8" i="3"/>
  <c r="K8" i="3"/>
  <c r="F9" i="3"/>
  <c r="K9" i="3"/>
  <c r="F10" i="3"/>
  <c r="K10" i="3"/>
  <c r="F11" i="3"/>
  <c r="K11" i="3"/>
  <c r="F12" i="3"/>
  <c r="K12" i="3"/>
  <c r="F13" i="3"/>
  <c r="K13" i="3"/>
  <c r="L13" i="3" s="1"/>
  <c r="F14" i="3"/>
  <c r="K14" i="3"/>
  <c r="F15" i="3"/>
  <c r="L15" i="3" s="1"/>
  <c r="K15" i="3"/>
  <c r="F16" i="3"/>
  <c r="K16" i="3"/>
  <c r="L16" i="3" s="1"/>
  <c r="F17" i="3"/>
  <c r="K17" i="3"/>
  <c r="F18" i="3"/>
  <c r="K18" i="3"/>
  <c r="F19" i="3"/>
  <c r="K19" i="3"/>
  <c r="F20" i="3"/>
  <c r="K20" i="3"/>
  <c r="F21" i="3"/>
  <c r="K21" i="3"/>
  <c r="F22" i="3"/>
  <c r="K22" i="3"/>
  <c r="F23" i="3"/>
  <c r="K23" i="3"/>
  <c r="F24" i="3"/>
  <c r="K24" i="3"/>
  <c r="F25" i="3"/>
  <c r="K25" i="3"/>
  <c r="F29" i="3"/>
  <c r="K29" i="3"/>
  <c r="F30" i="3"/>
  <c r="K30" i="3"/>
  <c r="F31" i="3"/>
  <c r="K31" i="3"/>
  <c r="L31" i="3" s="1"/>
  <c r="F32" i="3"/>
  <c r="K32" i="3"/>
  <c r="F33" i="3"/>
  <c r="K33" i="3"/>
  <c r="F34" i="3"/>
  <c r="K34" i="3"/>
  <c r="F35" i="3"/>
  <c r="K35" i="3"/>
  <c r="F36" i="3"/>
  <c r="K36" i="3"/>
  <c r="F37" i="3"/>
  <c r="K37" i="3"/>
  <c r="L37" i="3"/>
  <c r="F38" i="3"/>
  <c r="L38" i="3" s="1"/>
  <c r="K38" i="3"/>
  <c r="F39" i="3"/>
  <c r="K39" i="3"/>
  <c r="F40" i="3"/>
  <c r="K40" i="3"/>
  <c r="L40" i="3" s="1"/>
  <c r="F41" i="3"/>
  <c r="L41" i="3" s="1"/>
  <c r="K41" i="3"/>
  <c r="F42" i="3"/>
  <c r="K42" i="3"/>
  <c r="F43" i="3"/>
  <c r="K43" i="3"/>
  <c r="F44" i="3"/>
  <c r="L44" i="3" s="1"/>
  <c r="K44" i="3"/>
  <c r="F45" i="3"/>
  <c r="K45" i="3"/>
  <c r="F49" i="3"/>
  <c r="K49" i="3"/>
  <c r="F50" i="3"/>
  <c r="K50" i="3"/>
  <c r="F51" i="3"/>
  <c r="F52" i="3"/>
  <c r="F53" i="3"/>
  <c r="F54" i="3"/>
  <c r="F55" i="3"/>
  <c r="F56" i="3"/>
  <c r="F57" i="3"/>
  <c r="K51" i="3"/>
  <c r="K52" i="3"/>
  <c r="L52" i="3" s="1"/>
  <c r="K53" i="3"/>
  <c r="K54" i="3"/>
  <c r="K55" i="3"/>
  <c r="K56" i="3"/>
  <c r="L56" i="3" s="1"/>
  <c r="K57" i="3"/>
  <c r="L57" i="3" s="1"/>
  <c r="F61" i="3"/>
  <c r="K61" i="3"/>
  <c r="F62" i="3"/>
  <c r="K62" i="3"/>
  <c r="F63" i="3"/>
  <c r="K63" i="3"/>
  <c r="F64" i="3"/>
  <c r="K64" i="3"/>
  <c r="F65" i="3"/>
  <c r="K65" i="3"/>
  <c r="F66" i="3"/>
  <c r="K66" i="3"/>
  <c r="F67" i="3"/>
  <c r="K67" i="3"/>
  <c r="F68" i="3"/>
  <c r="K68" i="3"/>
  <c r="F69" i="3"/>
  <c r="K69" i="3"/>
  <c r="F7"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N35" i="4"/>
  <c r="D15" i="9"/>
  <c r="G15" i="9"/>
  <c r="J15" i="9"/>
  <c r="D16" i="9"/>
  <c r="G16" i="9"/>
  <c r="J16" i="9"/>
  <c r="D17" i="9"/>
  <c r="G17" i="9"/>
  <c r="J17" i="9"/>
  <c r="D18" i="9"/>
  <c r="G18" i="9"/>
  <c r="J18" i="9"/>
  <c r="D19" i="9"/>
  <c r="G19" i="9"/>
  <c r="J19" i="9"/>
  <c r="D20" i="9"/>
  <c r="G20" i="9"/>
  <c r="J20" i="9"/>
  <c r="D21" i="9"/>
  <c r="G21" i="9"/>
  <c r="J21" i="9"/>
  <c r="D22" i="9"/>
  <c r="G22" i="9"/>
  <c r="J22" i="9"/>
  <c r="D23" i="9"/>
  <c r="G23" i="9"/>
  <c r="J23" i="9"/>
  <c r="D24" i="9"/>
  <c r="G24" i="9"/>
  <c r="J24" i="9"/>
  <c r="D25" i="9"/>
  <c r="G25" i="9"/>
  <c r="J25" i="9"/>
  <c r="D26" i="9"/>
  <c r="G26" i="9"/>
  <c r="J26" i="9"/>
  <c r="D27" i="9"/>
  <c r="G27" i="9"/>
  <c r="J27" i="9"/>
  <c r="D28" i="9"/>
  <c r="G28" i="9"/>
  <c r="J28" i="9"/>
  <c r="D29" i="9"/>
  <c r="G29" i="9"/>
  <c r="J29" i="9"/>
  <c r="D30" i="9"/>
  <c r="G30" i="9"/>
  <c r="J30" i="9"/>
  <c r="D31" i="9"/>
  <c r="G31" i="9"/>
  <c r="J31" i="9"/>
  <c r="D32" i="9"/>
  <c r="G32" i="9"/>
  <c r="J32" i="9"/>
  <c r="D33" i="9"/>
  <c r="G33" i="9"/>
  <c r="J33" i="9"/>
  <c r="D34" i="9"/>
  <c r="G34" i="9"/>
  <c r="J34" i="9"/>
  <c r="D35" i="9"/>
  <c r="G35" i="9"/>
  <c r="J35" i="9"/>
  <c r="D36" i="9"/>
  <c r="G36" i="9"/>
  <c r="J36" i="9"/>
  <c r="D37" i="9"/>
  <c r="G37" i="9"/>
  <c r="J37" i="9"/>
  <c r="D38" i="9"/>
  <c r="G38" i="9"/>
  <c r="J38" i="9"/>
  <c r="D39" i="9"/>
  <c r="G39" i="9"/>
  <c r="J39" i="9"/>
  <c r="D40" i="9"/>
  <c r="G40" i="9"/>
  <c r="J40" i="9"/>
  <c r="D41" i="9"/>
  <c r="G41" i="9"/>
  <c r="J41" i="9"/>
  <c r="D42" i="9"/>
  <c r="G42" i="9"/>
  <c r="J42" i="9"/>
  <c r="D43" i="9"/>
  <c r="G43" i="9"/>
  <c r="J43" i="9"/>
  <c r="D44" i="9"/>
  <c r="G44" i="9"/>
  <c r="J44" i="9"/>
  <c r="D45" i="9"/>
  <c r="G45" i="9"/>
  <c r="J45" i="9"/>
  <c r="D46" i="9"/>
  <c r="G46" i="9"/>
  <c r="J46" i="9"/>
  <c r="D47" i="9"/>
  <c r="G47" i="9"/>
  <c r="J47" i="9"/>
  <c r="D48" i="9"/>
  <c r="G48" i="9"/>
  <c r="J48" i="9"/>
  <c r="D49" i="9"/>
  <c r="G49" i="9"/>
  <c r="J49" i="9"/>
  <c r="D50" i="9"/>
  <c r="G50" i="9"/>
  <c r="J50" i="9"/>
  <c r="D51" i="9"/>
  <c r="G51" i="9"/>
  <c r="J51" i="9"/>
  <c r="D52" i="9"/>
  <c r="G52" i="9"/>
  <c r="J52" i="9"/>
  <c r="D53" i="9"/>
  <c r="G53" i="9"/>
  <c r="J53" i="9"/>
  <c r="D54" i="9"/>
  <c r="G54" i="9"/>
  <c r="J54" i="9"/>
  <c r="D55" i="9"/>
  <c r="G55" i="9"/>
  <c r="J55" i="9"/>
  <c r="D56" i="9"/>
  <c r="G56" i="9"/>
  <c r="J56" i="9"/>
  <c r="D57" i="9"/>
  <c r="G57" i="9"/>
  <c r="J57" i="9"/>
  <c r="D58" i="9"/>
  <c r="G58" i="9"/>
  <c r="J58" i="9"/>
  <c r="D59" i="9"/>
  <c r="G59" i="9"/>
  <c r="J59" i="9"/>
  <c r="D60" i="9"/>
  <c r="G60" i="9"/>
  <c r="J60" i="9"/>
  <c r="D61" i="9"/>
  <c r="G61" i="9"/>
  <c r="J61" i="9"/>
  <c r="D62" i="9"/>
  <c r="G62" i="9"/>
  <c r="J62" i="9"/>
  <c r="D63" i="9"/>
  <c r="G63" i="9"/>
  <c r="J63" i="9"/>
  <c r="D64" i="9"/>
  <c r="G64" i="9"/>
  <c r="J64" i="9"/>
  <c r="D65" i="9"/>
  <c r="G65" i="9"/>
  <c r="J65" i="9"/>
  <c r="D66" i="9"/>
  <c r="G66" i="9"/>
  <c r="J66" i="9"/>
  <c r="D67" i="9"/>
  <c r="G67" i="9"/>
  <c r="J67" i="9"/>
  <c r="D68" i="9"/>
  <c r="G68" i="9"/>
  <c r="J68" i="9"/>
  <c r="D69" i="9"/>
  <c r="G69" i="9"/>
  <c r="J69" i="9"/>
  <c r="D70" i="9"/>
  <c r="G70" i="9"/>
  <c r="J70" i="9"/>
  <c r="D71" i="9"/>
  <c r="G71" i="9"/>
  <c r="J71" i="9"/>
  <c r="D72" i="9"/>
  <c r="G72" i="9"/>
  <c r="J72" i="9"/>
  <c r="D73" i="9"/>
  <c r="G73" i="9"/>
  <c r="J73" i="9"/>
  <c r="D74" i="9"/>
  <c r="G74" i="9"/>
  <c r="J74" i="9"/>
  <c r="D75" i="9"/>
  <c r="G75" i="9"/>
  <c r="J75" i="9"/>
  <c r="D76" i="9"/>
  <c r="G76" i="9"/>
  <c r="J76" i="9"/>
  <c r="D77" i="9"/>
  <c r="G77" i="9"/>
  <c r="J77" i="9"/>
  <c r="D78" i="9"/>
  <c r="G78" i="9"/>
  <c r="J78" i="9"/>
  <c r="D79" i="9"/>
  <c r="G79" i="9"/>
  <c r="J79" i="9"/>
  <c r="D80" i="9"/>
  <c r="G80" i="9"/>
  <c r="J80" i="9"/>
  <c r="D81" i="9"/>
  <c r="G81" i="9"/>
  <c r="J81" i="9"/>
  <c r="D82" i="9"/>
  <c r="G82" i="9"/>
  <c r="J82" i="9"/>
  <c r="D83" i="9"/>
  <c r="G83" i="9"/>
  <c r="J83" i="9"/>
  <c r="D84" i="9"/>
  <c r="G84" i="9"/>
  <c r="J84" i="9"/>
  <c r="D85" i="9"/>
  <c r="G85" i="9"/>
  <c r="J85" i="9"/>
  <c r="D86" i="9"/>
  <c r="G86" i="9"/>
  <c r="J86" i="9"/>
  <c r="D87" i="9"/>
  <c r="G87" i="9"/>
  <c r="J87" i="9"/>
  <c r="D88" i="9"/>
  <c r="G88" i="9"/>
  <c r="J88" i="9"/>
  <c r="D89" i="9"/>
  <c r="G89" i="9"/>
  <c r="J89" i="9"/>
  <c r="D90" i="9"/>
  <c r="G90" i="9"/>
  <c r="J90" i="9"/>
  <c r="D91" i="9"/>
  <c r="G91" i="9"/>
  <c r="J91" i="9"/>
  <c r="D92" i="9"/>
  <c r="G92" i="9"/>
  <c r="J92" i="9"/>
  <c r="D93" i="9"/>
  <c r="G93" i="9"/>
  <c r="J93" i="9"/>
  <c r="D94" i="9"/>
  <c r="G94" i="9"/>
  <c r="J94" i="9"/>
  <c r="D95" i="9"/>
  <c r="G95" i="9"/>
  <c r="J95" i="9"/>
  <c r="D96" i="9"/>
  <c r="G96" i="9"/>
  <c r="J96" i="9"/>
  <c r="D97" i="9"/>
  <c r="G97" i="9"/>
  <c r="J97" i="9"/>
  <c r="D98" i="9"/>
  <c r="G98" i="9"/>
  <c r="J98" i="9"/>
  <c r="D99" i="9"/>
  <c r="G99" i="9"/>
  <c r="J99" i="9"/>
  <c r="D100" i="9"/>
  <c r="G100" i="9"/>
  <c r="J100" i="9"/>
  <c r="D101" i="9"/>
  <c r="G101" i="9"/>
  <c r="J101" i="9"/>
  <c r="D102" i="9"/>
  <c r="G102" i="9"/>
  <c r="J102" i="9"/>
  <c r="D103" i="9"/>
  <c r="G103" i="9"/>
  <c r="J103" i="9"/>
  <c r="D104" i="9"/>
  <c r="G104" i="9"/>
  <c r="J104" i="9"/>
  <c r="D105" i="9"/>
  <c r="G105" i="9"/>
  <c r="J105" i="9"/>
  <c r="D106" i="9"/>
  <c r="G106" i="9"/>
  <c r="J106" i="9"/>
  <c r="D107" i="9"/>
  <c r="G107" i="9"/>
  <c r="J107" i="9"/>
  <c r="D108" i="9"/>
  <c r="G108" i="9"/>
  <c r="J108" i="9"/>
  <c r="D109" i="9"/>
  <c r="G109" i="9"/>
  <c r="J109" i="9"/>
  <c r="D110" i="9"/>
  <c r="G110" i="9"/>
  <c r="J110" i="9"/>
  <c r="D111" i="9"/>
  <c r="G111" i="9"/>
  <c r="J111" i="9"/>
  <c r="D112" i="9"/>
  <c r="G112" i="9"/>
  <c r="J112" i="9"/>
  <c r="D113" i="9"/>
  <c r="G113" i="9"/>
  <c r="J113" i="9"/>
  <c r="D114" i="9"/>
  <c r="G114" i="9"/>
  <c r="J114" i="9"/>
  <c r="D115" i="9"/>
  <c r="G115" i="9"/>
  <c r="J115" i="9"/>
  <c r="D116" i="9"/>
  <c r="G116" i="9"/>
  <c r="J116" i="9"/>
  <c r="D117" i="9"/>
  <c r="G117" i="9"/>
  <c r="J117" i="9"/>
  <c r="D118" i="9"/>
  <c r="G118" i="9"/>
  <c r="J118" i="9"/>
  <c r="D119" i="9"/>
  <c r="G119" i="9"/>
  <c r="J119" i="9"/>
  <c r="D120" i="9"/>
  <c r="G120" i="9"/>
  <c r="J120" i="9"/>
  <c r="D121" i="9"/>
  <c r="G121" i="9"/>
  <c r="J121" i="9"/>
  <c r="D122" i="9"/>
  <c r="G122" i="9"/>
  <c r="J122" i="9"/>
  <c r="D123" i="9"/>
  <c r="G123" i="9"/>
  <c r="J123" i="9"/>
  <c r="D124" i="9"/>
  <c r="G124" i="9"/>
  <c r="J124" i="9"/>
  <c r="D125" i="9"/>
  <c r="G125" i="9"/>
  <c r="J125" i="9"/>
  <c r="D126" i="9"/>
  <c r="G126" i="9"/>
  <c r="J126" i="9"/>
  <c r="D127" i="9"/>
  <c r="G127" i="9"/>
  <c r="J127" i="9"/>
  <c r="D128" i="9"/>
  <c r="G128" i="9"/>
  <c r="J128" i="9"/>
  <c r="D129" i="9"/>
  <c r="G129" i="9"/>
  <c r="J129" i="9"/>
  <c r="D130" i="9"/>
  <c r="G130" i="9"/>
  <c r="J130" i="9"/>
  <c r="D131" i="9"/>
  <c r="G131" i="9"/>
  <c r="J131" i="9"/>
  <c r="D132" i="9"/>
  <c r="G132" i="9"/>
  <c r="J132" i="9"/>
  <c r="D133" i="9"/>
  <c r="G133" i="9"/>
  <c r="J133" i="9"/>
  <c r="D134" i="9"/>
  <c r="G134" i="9"/>
  <c r="J134" i="9"/>
  <c r="D135" i="9"/>
  <c r="G135" i="9"/>
  <c r="J135" i="9"/>
  <c r="D136" i="9"/>
  <c r="G136" i="9"/>
  <c r="J136" i="9"/>
  <c r="D137" i="9"/>
  <c r="G137" i="9"/>
  <c r="J137" i="9"/>
  <c r="D138" i="9"/>
  <c r="G138" i="9"/>
  <c r="J138" i="9"/>
  <c r="D139" i="9"/>
  <c r="G139" i="9"/>
  <c r="J139" i="9"/>
  <c r="D140" i="9"/>
  <c r="G140" i="9"/>
  <c r="J140" i="9"/>
  <c r="D141" i="9"/>
  <c r="G141" i="9"/>
  <c r="J141" i="9"/>
  <c r="D142" i="9"/>
  <c r="G142" i="9"/>
  <c r="J142" i="9"/>
  <c r="D143" i="9"/>
  <c r="G143" i="9"/>
  <c r="J143" i="9"/>
  <c r="D144" i="9"/>
  <c r="G144" i="9"/>
  <c r="J144" i="9"/>
  <c r="D145" i="9"/>
  <c r="G145" i="9"/>
  <c r="J145" i="9"/>
  <c r="D146" i="9"/>
  <c r="G146" i="9"/>
  <c r="J146" i="9"/>
  <c r="D147" i="9"/>
  <c r="G147" i="9"/>
  <c r="J147" i="9"/>
  <c r="D148" i="9"/>
  <c r="G148" i="9"/>
  <c r="J148" i="9"/>
  <c r="D149" i="9"/>
  <c r="G149" i="9"/>
  <c r="J149" i="9"/>
  <c r="D150" i="9"/>
  <c r="G150" i="9"/>
  <c r="J150" i="9"/>
  <c r="D151" i="9"/>
  <c r="G151" i="9"/>
  <c r="J151" i="9"/>
  <c r="D152" i="9"/>
  <c r="G152" i="9"/>
  <c r="J152" i="9"/>
  <c r="D153" i="9"/>
  <c r="G153" i="9"/>
  <c r="J153" i="9"/>
  <c r="D154" i="9"/>
  <c r="G154" i="9"/>
  <c r="J154" i="9"/>
  <c r="D155" i="9"/>
  <c r="G155" i="9"/>
  <c r="J155" i="9"/>
  <c r="D156" i="9"/>
  <c r="G156" i="9"/>
  <c r="J156" i="9"/>
  <c r="D157" i="9"/>
  <c r="G157" i="9"/>
  <c r="J157" i="9"/>
  <c r="D158" i="9"/>
  <c r="G158" i="9"/>
  <c r="J158" i="9"/>
  <c r="D159" i="9"/>
  <c r="G159" i="9"/>
  <c r="J159" i="9"/>
  <c r="D160" i="9"/>
  <c r="G160" i="9"/>
  <c r="J160" i="9"/>
  <c r="D161" i="9"/>
  <c r="G161" i="9"/>
  <c r="J161" i="9"/>
  <c r="D162" i="9"/>
  <c r="G162" i="9"/>
  <c r="J162" i="9"/>
  <c r="D163" i="9"/>
  <c r="G163" i="9"/>
  <c r="J163" i="9"/>
  <c r="D164" i="9"/>
  <c r="G164" i="9"/>
  <c r="J164" i="9"/>
  <c r="D165" i="9"/>
  <c r="G165" i="9"/>
  <c r="J165" i="9"/>
  <c r="D166" i="9"/>
  <c r="G166" i="9"/>
  <c r="J166" i="9"/>
  <c r="D167" i="9"/>
  <c r="G167" i="9"/>
  <c r="J167" i="9"/>
  <c r="D168" i="9"/>
  <c r="G168" i="9"/>
  <c r="J168" i="9"/>
  <c r="D169" i="9"/>
  <c r="G169" i="9"/>
  <c r="J169" i="9"/>
  <c r="D15" i="8"/>
  <c r="I15" i="8"/>
  <c r="N15" i="8"/>
  <c r="D16" i="8"/>
  <c r="I16" i="8"/>
  <c r="N16" i="8"/>
  <c r="D17" i="8"/>
  <c r="I17" i="8"/>
  <c r="N17" i="8"/>
  <c r="D18" i="8"/>
  <c r="I18" i="8"/>
  <c r="N18" i="8"/>
  <c r="D19" i="8"/>
  <c r="I19" i="8"/>
  <c r="N19" i="8"/>
  <c r="D20" i="8"/>
  <c r="I20" i="8"/>
  <c r="N20" i="8"/>
  <c r="D21" i="8"/>
  <c r="I21" i="8"/>
  <c r="N21" i="8"/>
  <c r="D22" i="8"/>
  <c r="I22" i="8"/>
  <c r="N22" i="8"/>
  <c r="D23" i="8"/>
  <c r="I23" i="8"/>
  <c r="N23" i="8"/>
  <c r="D24" i="8"/>
  <c r="I24" i="8"/>
  <c r="N24" i="8"/>
  <c r="D25" i="8"/>
  <c r="I25" i="8"/>
  <c r="N25" i="8"/>
  <c r="D26" i="8"/>
  <c r="I26" i="8"/>
  <c r="N26" i="8"/>
  <c r="D27" i="8"/>
  <c r="I27" i="8"/>
  <c r="N27" i="8"/>
  <c r="D28" i="8"/>
  <c r="I28" i="8"/>
  <c r="N28" i="8"/>
  <c r="D29" i="8"/>
  <c r="I29" i="8"/>
  <c r="N29" i="8"/>
  <c r="D30" i="8"/>
  <c r="I30" i="8"/>
  <c r="N30" i="8"/>
  <c r="D31" i="8"/>
  <c r="I31" i="8"/>
  <c r="N31" i="8"/>
  <c r="D32" i="8"/>
  <c r="I32" i="8"/>
  <c r="N32" i="8"/>
  <c r="D33" i="8"/>
  <c r="I33" i="8"/>
  <c r="N33" i="8"/>
  <c r="D34" i="8"/>
  <c r="I34" i="8"/>
  <c r="N34" i="8"/>
  <c r="D35" i="8"/>
  <c r="I35" i="8"/>
  <c r="N35" i="8"/>
  <c r="D36" i="8"/>
  <c r="I36" i="8"/>
  <c r="N36" i="8"/>
  <c r="D37" i="8"/>
  <c r="I37" i="8"/>
  <c r="N37" i="8"/>
  <c r="D38" i="8"/>
  <c r="I38" i="8"/>
  <c r="N38" i="8"/>
  <c r="D39" i="8"/>
  <c r="I39" i="8"/>
  <c r="N39" i="8"/>
  <c r="D40" i="8"/>
  <c r="I40" i="8"/>
  <c r="N40" i="8"/>
  <c r="D41" i="8"/>
  <c r="I41" i="8"/>
  <c r="N41" i="8"/>
  <c r="D42" i="8"/>
  <c r="I42" i="8"/>
  <c r="N42" i="8"/>
  <c r="D43" i="8"/>
  <c r="I43" i="8"/>
  <c r="N43" i="8"/>
  <c r="D44" i="8"/>
  <c r="I44" i="8"/>
  <c r="N44" i="8"/>
  <c r="D45" i="8"/>
  <c r="I45" i="8"/>
  <c r="N45" i="8"/>
  <c r="D46" i="8"/>
  <c r="I46" i="8"/>
  <c r="N46" i="8"/>
  <c r="D47" i="8"/>
  <c r="I47" i="8"/>
  <c r="N47" i="8"/>
  <c r="D48" i="8"/>
  <c r="I48" i="8"/>
  <c r="N48" i="8"/>
  <c r="D49" i="8"/>
  <c r="I49" i="8"/>
  <c r="N49" i="8"/>
  <c r="D50" i="8"/>
  <c r="I50" i="8"/>
  <c r="N50" i="8"/>
  <c r="D51" i="8"/>
  <c r="I51" i="8"/>
  <c r="N51" i="8"/>
  <c r="D52" i="8"/>
  <c r="I52" i="8"/>
  <c r="N52" i="8"/>
  <c r="D53" i="8"/>
  <c r="I53" i="8"/>
  <c r="N53" i="8"/>
  <c r="D54" i="8"/>
  <c r="I54" i="8"/>
  <c r="N54" i="8"/>
  <c r="D55" i="8"/>
  <c r="I55" i="8"/>
  <c r="N55" i="8"/>
  <c r="D56" i="8"/>
  <c r="I56" i="8"/>
  <c r="N56" i="8"/>
  <c r="D57" i="8"/>
  <c r="I57" i="8"/>
  <c r="N57" i="8"/>
  <c r="D58" i="8"/>
  <c r="I58" i="8"/>
  <c r="N58" i="8"/>
  <c r="D59" i="8"/>
  <c r="I59" i="8"/>
  <c r="N59" i="8"/>
  <c r="D60" i="8"/>
  <c r="I60" i="8"/>
  <c r="N60" i="8"/>
  <c r="D61" i="8"/>
  <c r="I61" i="8"/>
  <c r="N61" i="8"/>
  <c r="D62" i="8"/>
  <c r="I62" i="8"/>
  <c r="N62" i="8"/>
  <c r="D63" i="8"/>
  <c r="I63" i="8"/>
  <c r="N63" i="8"/>
  <c r="D64" i="8"/>
  <c r="I64" i="8"/>
  <c r="N64" i="8"/>
  <c r="D65" i="8"/>
  <c r="I65" i="8"/>
  <c r="N65" i="8"/>
  <c r="D66" i="8"/>
  <c r="I66" i="8"/>
  <c r="N66" i="8"/>
  <c r="D67" i="8"/>
  <c r="I67" i="8"/>
  <c r="N67" i="8"/>
  <c r="D68" i="8"/>
  <c r="I68" i="8"/>
  <c r="N68" i="8"/>
  <c r="D69" i="8"/>
  <c r="I69" i="8"/>
  <c r="N69" i="8"/>
  <c r="D70" i="8"/>
  <c r="I70" i="8"/>
  <c r="N70" i="8"/>
  <c r="D71" i="8"/>
  <c r="I71" i="8"/>
  <c r="N71" i="8"/>
  <c r="D72" i="8"/>
  <c r="I72" i="8"/>
  <c r="N72" i="8"/>
  <c r="D73" i="8"/>
  <c r="I73" i="8"/>
  <c r="N73" i="8"/>
  <c r="D74" i="8"/>
  <c r="I74" i="8"/>
  <c r="N74" i="8"/>
  <c r="D75" i="8"/>
  <c r="I75" i="8"/>
  <c r="N75" i="8"/>
  <c r="D76" i="8"/>
  <c r="I76" i="8"/>
  <c r="N76" i="8"/>
  <c r="D77" i="8"/>
  <c r="I77" i="8"/>
  <c r="N77" i="8"/>
  <c r="D78" i="8"/>
  <c r="I78" i="8"/>
  <c r="N78" i="8"/>
  <c r="D79" i="8"/>
  <c r="I79" i="8"/>
  <c r="N79" i="8"/>
  <c r="D80" i="8"/>
  <c r="I80" i="8"/>
  <c r="N80" i="8"/>
  <c r="D81" i="8"/>
  <c r="I81" i="8"/>
  <c r="N81" i="8"/>
  <c r="D82" i="8"/>
  <c r="I82" i="8"/>
  <c r="N82" i="8"/>
  <c r="D83" i="8"/>
  <c r="I83" i="8"/>
  <c r="N83" i="8"/>
  <c r="D84" i="8"/>
  <c r="I84" i="8"/>
  <c r="N84" i="8"/>
  <c r="D85" i="8"/>
  <c r="I85" i="8"/>
  <c r="N85" i="8"/>
  <c r="D86" i="8"/>
  <c r="I86" i="8"/>
  <c r="N86" i="8"/>
  <c r="D87" i="8"/>
  <c r="I87" i="8"/>
  <c r="N87" i="8"/>
  <c r="D88" i="8"/>
  <c r="I88" i="8"/>
  <c r="N88" i="8"/>
  <c r="D89" i="8"/>
  <c r="I89" i="8"/>
  <c r="N89" i="8"/>
  <c r="D90" i="8"/>
  <c r="I90" i="8"/>
  <c r="N90" i="8"/>
  <c r="D91" i="8"/>
  <c r="I91" i="8"/>
  <c r="N91" i="8"/>
  <c r="D92" i="8"/>
  <c r="I92" i="8"/>
  <c r="N92" i="8"/>
  <c r="D93" i="8"/>
  <c r="I93" i="8"/>
  <c r="N93" i="8"/>
  <c r="D94" i="8"/>
  <c r="I94" i="8"/>
  <c r="N94" i="8"/>
  <c r="D95" i="8"/>
  <c r="I95" i="8"/>
  <c r="N95" i="8"/>
  <c r="D96" i="8"/>
  <c r="I96" i="8"/>
  <c r="N96" i="8"/>
  <c r="D97" i="8"/>
  <c r="I97" i="8"/>
  <c r="N97" i="8"/>
  <c r="D98" i="8"/>
  <c r="I98" i="8"/>
  <c r="N98" i="8"/>
  <c r="D99" i="8"/>
  <c r="I99" i="8"/>
  <c r="N99" i="8"/>
  <c r="D100" i="8"/>
  <c r="I100" i="8"/>
  <c r="N100" i="8"/>
  <c r="D101" i="8"/>
  <c r="I101" i="8"/>
  <c r="N101" i="8"/>
  <c r="D102" i="8"/>
  <c r="I102" i="8"/>
  <c r="N102" i="8"/>
  <c r="D103" i="8"/>
  <c r="I103" i="8"/>
  <c r="N103" i="8"/>
  <c r="D104" i="8"/>
  <c r="I104" i="8"/>
  <c r="N104" i="8"/>
  <c r="D105" i="8"/>
  <c r="I105" i="8"/>
  <c r="N105" i="8"/>
  <c r="D106" i="8"/>
  <c r="I106" i="8"/>
  <c r="N106" i="8"/>
  <c r="D107" i="8"/>
  <c r="I107" i="8"/>
  <c r="N107" i="8"/>
  <c r="D108" i="8"/>
  <c r="I108" i="8"/>
  <c r="N108" i="8"/>
  <c r="D109" i="8"/>
  <c r="I109" i="8"/>
  <c r="N109" i="8"/>
  <c r="D110" i="8"/>
  <c r="I110" i="8"/>
  <c r="N110" i="8"/>
  <c r="D111" i="8"/>
  <c r="I111" i="8"/>
  <c r="N111" i="8"/>
  <c r="D112" i="8"/>
  <c r="I112" i="8"/>
  <c r="N112" i="8"/>
  <c r="D113" i="8"/>
  <c r="I113" i="8"/>
  <c r="N113" i="8"/>
  <c r="D114" i="8"/>
  <c r="I114" i="8"/>
  <c r="N114" i="8"/>
  <c r="D115" i="8"/>
  <c r="I115" i="8"/>
  <c r="N115" i="8"/>
  <c r="D116" i="8"/>
  <c r="I116" i="8"/>
  <c r="N116" i="8"/>
  <c r="D117" i="8"/>
  <c r="I117" i="8"/>
  <c r="N117" i="8"/>
  <c r="D118" i="8"/>
  <c r="I118" i="8"/>
  <c r="N118" i="8"/>
  <c r="D119" i="8"/>
  <c r="I119" i="8"/>
  <c r="N119" i="8"/>
  <c r="D120" i="8"/>
  <c r="I120" i="8"/>
  <c r="N120" i="8"/>
  <c r="D121" i="8"/>
  <c r="I121" i="8"/>
  <c r="N121" i="8"/>
  <c r="D122" i="8"/>
  <c r="I122" i="8"/>
  <c r="N122" i="8"/>
  <c r="D123" i="8"/>
  <c r="I123" i="8"/>
  <c r="N123" i="8"/>
  <c r="D124" i="8"/>
  <c r="I124" i="8"/>
  <c r="N124" i="8"/>
  <c r="D125" i="8"/>
  <c r="I125" i="8"/>
  <c r="N125" i="8"/>
  <c r="D126" i="8"/>
  <c r="I126" i="8"/>
  <c r="N126" i="8"/>
  <c r="D127" i="8"/>
  <c r="I127" i="8"/>
  <c r="N127" i="8"/>
  <c r="D128" i="8"/>
  <c r="I128" i="8"/>
  <c r="N128" i="8"/>
  <c r="D129" i="8"/>
  <c r="I129" i="8"/>
  <c r="N129" i="8"/>
  <c r="D130" i="8"/>
  <c r="I130" i="8"/>
  <c r="N130" i="8"/>
  <c r="D131" i="8"/>
  <c r="I131" i="8"/>
  <c r="N131" i="8"/>
  <c r="D132" i="8"/>
  <c r="I132" i="8"/>
  <c r="N132" i="8"/>
  <c r="D133" i="8"/>
  <c r="I133" i="8"/>
  <c r="N133" i="8"/>
  <c r="D134" i="8"/>
  <c r="I134" i="8"/>
  <c r="N134" i="8"/>
  <c r="D135" i="8"/>
  <c r="I135" i="8"/>
  <c r="N135" i="8"/>
  <c r="D136" i="8"/>
  <c r="I136" i="8"/>
  <c r="N136" i="8"/>
  <c r="D137" i="8"/>
  <c r="I137" i="8"/>
  <c r="N137" i="8"/>
  <c r="D138" i="8"/>
  <c r="I138" i="8"/>
  <c r="N138" i="8"/>
  <c r="D139" i="8"/>
  <c r="I139" i="8"/>
  <c r="N139" i="8"/>
  <c r="D140" i="8"/>
  <c r="I140" i="8"/>
  <c r="N140" i="8"/>
  <c r="D141" i="8"/>
  <c r="I141" i="8"/>
  <c r="N141" i="8"/>
  <c r="D142" i="8"/>
  <c r="I142" i="8"/>
  <c r="N142" i="8"/>
  <c r="D143" i="8"/>
  <c r="I143" i="8"/>
  <c r="N143" i="8"/>
  <c r="D144" i="8"/>
  <c r="I144" i="8"/>
  <c r="N144" i="8"/>
  <c r="D145" i="8"/>
  <c r="I145" i="8"/>
  <c r="N145" i="8"/>
  <c r="D146" i="8"/>
  <c r="I146" i="8"/>
  <c r="N146" i="8"/>
  <c r="D147" i="8"/>
  <c r="I147" i="8"/>
  <c r="N147" i="8"/>
  <c r="D148" i="8"/>
  <c r="I148" i="8"/>
  <c r="N148" i="8"/>
  <c r="D149" i="8"/>
  <c r="I149" i="8"/>
  <c r="N149" i="8"/>
  <c r="D150" i="8"/>
  <c r="I150" i="8"/>
  <c r="N150" i="8"/>
  <c r="D151" i="8"/>
  <c r="I151" i="8"/>
  <c r="N151" i="8"/>
  <c r="D152" i="8"/>
  <c r="I152" i="8"/>
  <c r="N152" i="8"/>
  <c r="D153" i="8"/>
  <c r="I153" i="8"/>
  <c r="N153" i="8"/>
  <c r="D154" i="8"/>
  <c r="I154" i="8"/>
  <c r="N154" i="8"/>
  <c r="D155" i="8"/>
  <c r="I155" i="8"/>
  <c r="N155" i="8"/>
  <c r="D156" i="8"/>
  <c r="I156" i="8"/>
  <c r="N156" i="8"/>
  <c r="D157" i="8"/>
  <c r="I157" i="8"/>
  <c r="N157" i="8"/>
  <c r="D158" i="8"/>
  <c r="I158" i="8"/>
  <c r="N158" i="8"/>
  <c r="D159" i="8"/>
  <c r="I159" i="8"/>
  <c r="N159" i="8"/>
  <c r="D160" i="8"/>
  <c r="I160" i="8"/>
  <c r="N160" i="8"/>
  <c r="D161" i="8"/>
  <c r="I161" i="8"/>
  <c r="N161" i="8"/>
  <c r="D162" i="8"/>
  <c r="I162" i="8"/>
  <c r="N162" i="8"/>
  <c r="D163" i="8"/>
  <c r="I163" i="8"/>
  <c r="N163" i="8"/>
  <c r="D164" i="8"/>
  <c r="I164" i="8"/>
  <c r="N164" i="8"/>
  <c r="D165" i="8"/>
  <c r="I165" i="8"/>
  <c r="N165" i="8"/>
  <c r="D166" i="8"/>
  <c r="I166" i="8"/>
  <c r="N166" i="8"/>
  <c r="D167" i="8"/>
  <c r="I167" i="8"/>
  <c r="N167" i="8"/>
  <c r="D168" i="8"/>
  <c r="I168" i="8"/>
  <c r="N168" i="8"/>
  <c r="D169" i="8"/>
  <c r="I169" i="8"/>
  <c r="N169" i="8"/>
  <c r="D170" i="8"/>
  <c r="I170" i="8"/>
  <c r="N170" i="8"/>
  <c r="D171" i="8"/>
  <c r="I171" i="8"/>
  <c r="N171" i="8"/>
  <c r="O172" i="8"/>
  <c r="O209" i="8"/>
  <c r="D177" i="8"/>
  <c r="I177" i="8"/>
  <c r="N177" i="8"/>
  <c r="D178" i="8"/>
  <c r="I178" i="8"/>
  <c r="N178" i="8"/>
  <c r="D179" i="8"/>
  <c r="I179" i="8"/>
  <c r="N179" i="8"/>
  <c r="D180" i="8"/>
  <c r="I180" i="8"/>
  <c r="N180" i="8"/>
  <c r="D181" i="8"/>
  <c r="I181" i="8"/>
  <c r="N181" i="8"/>
  <c r="D182" i="8"/>
  <c r="I182" i="8"/>
  <c r="N182" i="8"/>
  <c r="D183" i="8"/>
  <c r="I183" i="8"/>
  <c r="N183" i="8"/>
  <c r="D184" i="8"/>
  <c r="I184" i="8"/>
  <c r="N184" i="8"/>
  <c r="D185" i="8"/>
  <c r="I185" i="8"/>
  <c r="N185" i="8"/>
  <c r="D186" i="8"/>
  <c r="I186" i="8"/>
  <c r="N186" i="8"/>
  <c r="D187" i="8"/>
  <c r="I187" i="8"/>
  <c r="N187" i="8"/>
  <c r="D188" i="8"/>
  <c r="I188" i="8"/>
  <c r="N188" i="8"/>
  <c r="D189" i="8"/>
  <c r="I189" i="8"/>
  <c r="N189" i="8"/>
  <c r="D190" i="8"/>
  <c r="I190" i="8"/>
  <c r="N190" i="8"/>
  <c r="D191" i="8"/>
  <c r="I191" i="8"/>
  <c r="N191" i="8"/>
  <c r="D192" i="8"/>
  <c r="I192" i="8"/>
  <c r="N192" i="8"/>
  <c r="D193" i="8"/>
  <c r="I193" i="8"/>
  <c r="N193" i="8"/>
  <c r="D194" i="8"/>
  <c r="I194" i="8"/>
  <c r="N194" i="8"/>
  <c r="D195" i="8"/>
  <c r="I195" i="8"/>
  <c r="N195" i="8"/>
  <c r="D196" i="8"/>
  <c r="I196" i="8"/>
  <c r="N196" i="8"/>
  <c r="D197" i="8"/>
  <c r="I197" i="8"/>
  <c r="N197" i="8"/>
  <c r="D198" i="8"/>
  <c r="I198" i="8"/>
  <c r="N198" i="8"/>
  <c r="D199" i="8"/>
  <c r="I199" i="8"/>
  <c r="N199" i="8"/>
  <c r="D200" i="8"/>
  <c r="I200" i="8"/>
  <c r="N200" i="8"/>
  <c r="D201" i="8"/>
  <c r="I201" i="8"/>
  <c r="N201" i="8"/>
  <c r="D202" i="8"/>
  <c r="I202" i="8"/>
  <c r="N202" i="8"/>
  <c r="D203" i="8"/>
  <c r="I203" i="8"/>
  <c r="N203" i="8"/>
  <c r="D204" i="8"/>
  <c r="I204" i="8"/>
  <c r="N204" i="8"/>
  <c r="D205" i="8"/>
  <c r="I205" i="8"/>
  <c r="N205" i="8"/>
  <c r="D206" i="8"/>
  <c r="I206" i="8"/>
  <c r="N206" i="8"/>
  <c r="D207" i="8"/>
  <c r="I207" i="8"/>
  <c r="N207" i="8"/>
  <c r="D208" i="8"/>
  <c r="I208" i="8"/>
  <c r="N208" i="8"/>
  <c r="I12" i="10"/>
  <c r="I14" i="10"/>
  <c r="I15" i="10"/>
  <c r="K15" i="10" s="1"/>
  <c r="I16" i="10"/>
  <c r="I17" i="10"/>
  <c r="K17" i="10" s="1"/>
  <c r="L17" i="10" s="1"/>
  <c r="I18" i="10"/>
  <c r="K18" i="10" s="1"/>
  <c r="I21" i="10"/>
  <c r="K21" i="10"/>
  <c r="I22" i="10"/>
  <c r="I23" i="10"/>
  <c r="K23" i="10" s="1"/>
  <c r="I24" i="10"/>
  <c r="I25" i="10"/>
  <c r="I27" i="10"/>
  <c r="I28" i="10"/>
  <c r="K28" i="10" s="1"/>
  <c r="I29" i="10"/>
  <c r="I31" i="10"/>
  <c r="I33" i="10"/>
  <c r="K33" i="10" s="1"/>
  <c r="I34" i="10"/>
  <c r="I35" i="10"/>
  <c r="I37" i="10"/>
  <c r="I38" i="10"/>
  <c r="I40" i="10"/>
  <c r="I41" i="10"/>
  <c r="I42" i="10"/>
  <c r="K42" i="10" s="1"/>
  <c r="I43" i="10"/>
  <c r="K43" i="10" s="1"/>
  <c r="I45" i="10"/>
  <c r="I46" i="10"/>
  <c r="I47" i="10"/>
  <c r="K47" i="10" s="1"/>
  <c r="I48" i="10"/>
  <c r="I49" i="10"/>
  <c r="I50" i="10"/>
  <c r="I51" i="10"/>
  <c r="K51" i="10"/>
  <c r="L51" i="10" s="1"/>
  <c r="I53" i="10"/>
  <c r="I54" i="10"/>
  <c r="K54" i="10"/>
  <c r="L54" i="10" s="1"/>
  <c r="I55" i="10"/>
  <c r="K55" i="10" s="1"/>
  <c r="I56" i="10"/>
  <c r="K56" i="10" s="1"/>
  <c r="I58" i="12"/>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E62" i="13"/>
  <c r="F62" i="13"/>
  <c r="G62" i="13"/>
  <c r="H62" i="13"/>
  <c r="I62" i="13"/>
  <c r="J62" i="13"/>
  <c r="K62" i="13"/>
  <c r="L62" i="13"/>
  <c r="E4" i="14"/>
  <c r="G4" i="14" s="1"/>
  <c r="O4" i="14" s="1"/>
  <c r="L4" i="14"/>
  <c r="E5" i="14"/>
  <c r="G5" i="14" s="1"/>
  <c r="I5" i="14"/>
  <c r="L5" i="14"/>
  <c r="E6" i="14"/>
  <c r="I6" i="14" s="1"/>
  <c r="L6" i="14"/>
  <c r="E7" i="14"/>
  <c r="L7" i="14"/>
  <c r="E8" i="14"/>
  <c r="I8" i="14"/>
  <c r="L8" i="14"/>
  <c r="E9" i="14"/>
  <c r="I9" i="14" s="1"/>
  <c r="L9" i="14"/>
  <c r="E10" i="14"/>
  <c r="I10" i="14" s="1"/>
  <c r="L10" i="14"/>
  <c r="E11" i="14"/>
  <c r="L11" i="14"/>
  <c r="E12" i="14"/>
  <c r="I12" i="14" s="1"/>
  <c r="L12" i="14"/>
  <c r="E13" i="14"/>
  <c r="L13" i="14"/>
  <c r="E14" i="14"/>
  <c r="I14" i="14" s="1"/>
  <c r="L14" i="14"/>
  <c r="E15" i="14"/>
  <c r="L15" i="14"/>
  <c r="E16" i="14"/>
  <c r="G16" i="14" s="1"/>
  <c r="L16" i="14"/>
  <c r="E17" i="14"/>
  <c r="G17" i="14"/>
  <c r="O17" i="14" s="1"/>
  <c r="I17" i="14"/>
  <c r="L17" i="14"/>
  <c r="E18" i="14"/>
  <c r="G18" i="14" s="1"/>
  <c r="L18" i="14"/>
  <c r="E19" i="14"/>
  <c r="L19" i="14"/>
  <c r="E20" i="14"/>
  <c r="G20" i="14" s="1"/>
  <c r="L20" i="14"/>
  <c r="E21" i="14"/>
  <c r="I21" i="14" s="1"/>
  <c r="L21" i="14"/>
  <c r="E22" i="14"/>
  <c r="L22" i="14"/>
  <c r="E23" i="14"/>
  <c r="L23" i="14"/>
  <c r="E24" i="14"/>
  <c r="L24" i="14"/>
  <c r="E25" i="14"/>
  <c r="G25" i="14" s="1"/>
  <c r="L25" i="14"/>
  <c r="E26" i="14"/>
  <c r="I26" i="14" s="1"/>
  <c r="L26" i="14"/>
  <c r="E27" i="14"/>
  <c r="I27" i="14" s="1"/>
  <c r="L27" i="14"/>
  <c r="E28" i="14"/>
  <c r="L28" i="14"/>
  <c r="E29" i="14"/>
  <c r="G29" i="14" s="1"/>
  <c r="L29" i="14"/>
  <c r="E30" i="14"/>
  <c r="G30" i="14" s="1"/>
  <c r="L30" i="14"/>
  <c r="E31" i="14"/>
  <c r="L31" i="14"/>
  <c r="E32" i="14"/>
  <c r="I32" i="14" s="1"/>
  <c r="L32" i="14"/>
  <c r="E33" i="14"/>
  <c r="I33" i="14" s="1"/>
  <c r="L33" i="14"/>
  <c r="M34" i="14"/>
  <c r="N34" i="14"/>
  <c r="P34" i="14"/>
  <c r="I4" i="6"/>
  <c r="E6" i="6"/>
  <c r="K6" i="6" s="1"/>
  <c r="E7" i="6"/>
  <c r="K7" i="6"/>
  <c r="E9" i="6"/>
  <c r="E10" i="6"/>
  <c r="E11" i="6"/>
  <c r="E12" i="6"/>
  <c r="K12" i="6" s="1"/>
  <c r="E13" i="6"/>
  <c r="K13" i="6" s="1"/>
  <c r="E14" i="6"/>
  <c r="E15" i="6"/>
  <c r="E16" i="6"/>
  <c r="K16" i="6" s="1"/>
  <c r="E17" i="6"/>
  <c r="K17" i="6" s="1"/>
  <c r="E18" i="6"/>
  <c r="E19" i="6"/>
  <c r="K19" i="6" s="1"/>
  <c r="E20" i="6"/>
  <c r="E21" i="6"/>
  <c r="E22" i="6"/>
  <c r="K22" i="6"/>
  <c r="E23" i="6"/>
  <c r="K23" i="6" s="1"/>
  <c r="E24" i="6"/>
  <c r="E25" i="6"/>
  <c r="K25" i="6" s="1"/>
  <c r="E26" i="6"/>
  <c r="K26" i="6" s="1"/>
  <c r="E27" i="6"/>
  <c r="K27" i="6" s="1"/>
  <c r="E28" i="6"/>
  <c r="E29" i="6"/>
  <c r="K29" i="6" s="1"/>
  <c r="E30" i="6"/>
  <c r="E31" i="6"/>
  <c r="E32" i="6"/>
  <c r="E33" i="6"/>
  <c r="E34" i="6"/>
  <c r="I34" i="6" s="1"/>
  <c r="E35" i="6"/>
  <c r="E36" i="6"/>
  <c r="E37" i="6"/>
  <c r="E38" i="6"/>
  <c r="E39" i="6"/>
  <c r="E40" i="6"/>
  <c r="I40" i="6" s="1"/>
  <c r="L40" i="6" s="1"/>
  <c r="E41" i="6"/>
  <c r="E42" i="6"/>
  <c r="E43" i="6"/>
  <c r="K43" i="6"/>
  <c r="E44" i="6"/>
  <c r="K44" i="6" s="1"/>
  <c r="E45" i="6"/>
  <c r="K45" i="6"/>
  <c r="E46" i="6"/>
  <c r="E47" i="6"/>
  <c r="K47" i="6"/>
  <c r="E48" i="6"/>
  <c r="E49" i="6"/>
  <c r="E50" i="6"/>
  <c r="K50" i="6" s="1"/>
  <c r="E51" i="6"/>
  <c r="K51" i="6" s="1"/>
  <c r="E52" i="6"/>
  <c r="K52" i="6" s="1"/>
  <c r="E53" i="6"/>
  <c r="K53" i="6" s="1"/>
  <c r="E54" i="6"/>
  <c r="E55" i="6"/>
  <c r="E56" i="6"/>
  <c r="I56" i="6" s="1"/>
  <c r="L56" i="6" s="1"/>
  <c r="E57" i="6"/>
  <c r="K57" i="6" s="1"/>
  <c r="E58" i="6"/>
  <c r="I58" i="6" s="1"/>
  <c r="L58" i="6" s="1"/>
  <c r="E59" i="6"/>
  <c r="K59" i="6" s="1"/>
  <c r="E60" i="6"/>
  <c r="E61" i="6"/>
  <c r="K61" i="6" s="1"/>
  <c r="E62" i="6"/>
  <c r="I62" i="6"/>
  <c r="L62" i="6" s="1"/>
  <c r="E63" i="6"/>
  <c r="K63" i="6"/>
  <c r="E64" i="6"/>
  <c r="E65" i="6"/>
  <c r="E66" i="6"/>
  <c r="K66" i="6" s="1"/>
  <c r="E67" i="6"/>
  <c r="E68" i="6"/>
  <c r="E69" i="6"/>
  <c r="K69" i="6" s="1"/>
  <c r="E70" i="6"/>
  <c r="E71" i="6"/>
  <c r="K71" i="6" s="1"/>
  <c r="E72" i="6"/>
  <c r="I72" i="6" s="1"/>
  <c r="L72" i="6" s="1"/>
  <c r="E73" i="6"/>
  <c r="K73" i="6" s="1"/>
  <c r="E74" i="6"/>
  <c r="E75" i="6"/>
  <c r="K75" i="6" s="1"/>
  <c r="E76" i="6"/>
  <c r="E77" i="6"/>
  <c r="K77" i="6"/>
  <c r="E78" i="6"/>
  <c r="E79" i="6"/>
  <c r="I79" i="6" s="1"/>
  <c r="E80" i="6"/>
  <c r="E81" i="6"/>
  <c r="E82" i="6"/>
  <c r="E83" i="6"/>
  <c r="E84" i="6"/>
  <c r="K84" i="6"/>
  <c r="E85" i="6"/>
  <c r="E86" i="6"/>
  <c r="K86" i="6" s="1"/>
  <c r="E87" i="6"/>
  <c r="K87" i="6" s="1"/>
  <c r="E88" i="6"/>
  <c r="I88" i="6" s="1"/>
  <c r="L88" i="6" s="1"/>
  <c r="E89" i="6"/>
  <c r="E90" i="6"/>
  <c r="E91" i="6"/>
  <c r="K91" i="6" s="1"/>
  <c r="E92" i="6"/>
  <c r="I92" i="6" s="1"/>
  <c r="E93" i="6"/>
  <c r="E94" i="6"/>
  <c r="E95" i="6"/>
  <c r="E96" i="6"/>
  <c r="K96" i="6" s="1"/>
  <c r="E97" i="6"/>
  <c r="I97" i="6" s="1"/>
  <c r="E98" i="6"/>
  <c r="E99" i="6"/>
  <c r="K99" i="6" s="1"/>
  <c r="E100" i="6"/>
  <c r="E101" i="6"/>
  <c r="K101" i="6"/>
  <c r="E102" i="6"/>
  <c r="I102" i="6"/>
  <c r="L102" i="6" s="1"/>
  <c r="E103" i="6"/>
  <c r="K103" i="6" s="1"/>
  <c r="E104" i="6"/>
  <c r="E105" i="6"/>
  <c r="K105" i="6"/>
  <c r="E106" i="6"/>
  <c r="I106" i="6" s="1"/>
  <c r="E107" i="6"/>
  <c r="E108" i="6"/>
  <c r="K108" i="6" s="1"/>
  <c r="E109" i="6"/>
  <c r="I109" i="6" s="1"/>
  <c r="L109" i="6" s="1"/>
  <c r="E110" i="6"/>
  <c r="E111" i="6"/>
  <c r="K111" i="6" s="1"/>
  <c r="E112" i="6"/>
  <c r="E113" i="6"/>
  <c r="K113" i="6" s="1"/>
  <c r="I113" i="6"/>
  <c r="L113" i="6" s="1"/>
  <c r="E114" i="6"/>
  <c r="K114" i="6" s="1"/>
  <c r="E115" i="6"/>
  <c r="K115" i="6"/>
  <c r="E116" i="6"/>
  <c r="I116" i="6" s="1"/>
  <c r="L116" i="6" s="1"/>
  <c r="E117" i="6"/>
  <c r="K117" i="6"/>
  <c r="E118" i="6"/>
  <c r="E119" i="6"/>
  <c r="E120" i="6"/>
  <c r="E121" i="6"/>
  <c r="K121" i="6" s="1"/>
  <c r="E122" i="6"/>
  <c r="E123" i="6"/>
  <c r="E124" i="6"/>
  <c r="E125" i="6"/>
  <c r="I125" i="6" s="1"/>
  <c r="E126" i="6"/>
  <c r="E127" i="6"/>
  <c r="I127" i="6" s="1"/>
  <c r="E128" i="6"/>
  <c r="E129" i="6"/>
  <c r="E130" i="6"/>
  <c r="I130" i="6" s="1"/>
  <c r="E131" i="6"/>
  <c r="E132" i="6"/>
  <c r="E133" i="6"/>
  <c r="I133" i="6" s="1"/>
  <c r="E134" i="6"/>
  <c r="K134" i="6" s="1"/>
  <c r="E135" i="6"/>
  <c r="E136" i="6"/>
  <c r="K136" i="6" s="1"/>
  <c r="E137" i="6"/>
  <c r="E138" i="6"/>
  <c r="K138" i="6" s="1"/>
  <c r="E139" i="6"/>
  <c r="K139" i="6" s="1"/>
  <c r="E140" i="6"/>
  <c r="E141" i="6"/>
  <c r="K141" i="6"/>
  <c r="E142" i="6"/>
  <c r="I142" i="6" s="1"/>
  <c r="L142" i="6" s="1"/>
  <c r="E143" i="6"/>
  <c r="E144" i="6"/>
  <c r="E145" i="6"/>
  <c r="E146" i="6"/>
  <c r="E147" i="6"/>
  <c r="E148" i="6"/>
  <c r="K148" i="6"/>
  <c r="E149" i="6"/>
  <c r="K149" i="6" s="1"/>
  <c r="E150" i="6"/>
  <c r="E151" i="6"/>
  <c r="K151" i="6" s="1"/>
  <c r="E152" i="6"/>
  <c r="K152" i="6"/>
  <c r="E153" i="6"/>
  <c r="E154" i="6"/>
  <c r="E155" i="6"/>
  <c r="E156" i="6"/>
  <c r="E157" i="6"/>
  <c r="F158" i="6"/>
  <c r="G158" i="6"/>
  <c r="H158" i="6"/>
  <c r="N1534" i="1"/>
  <c r="E95" i="2"/>
  <c r="D108" i="24" s="1"/>
  <c r="E93" i="2"/>
  <c r="D106" i="24" s="1"/>
  <c r="E90" i="2"/>
  <c r="D103" i="24" s="1"/>
  <c r="E87" i="2"/>
  <c r="D100" i="24" s="1"/>
  <c r="G86" i="2"/>
  <c r="F5" i="2"/>
  <c r="P96" i="1"/>
  <c r="P95" i="1"/>
  <c r="P1526" i="1"/>
  <c r="H91" i="2" s="1"/>
  <c r="P169" i="1"/>
  <c r="K145" i="6"/>
  <c r="K142" i="6"/>
  <c r="J142" i="6" s="1"/>
  <c r="K102" i="6"/>
  <c r="K60" i="6"/>
  <c r="I45" i="6"/>
  <c r="L45" i="6" s="1"/>
  <c r="G32" i="14"/>
  <c r="O32" i="14" s="1"/>
  <c r="I29" i="14"/>
  <c r="G6" i="14"/>
  <c r="O6" i="14" s="1"/>
  <c r="K24" i="10"/>
  <c r="L24" i="10"/>
  <c r="G163" i="5"/>
  <c r="G158" i="5"/>
  <c r="K94" i="6"/>
  <c r="K156" i="6"/>
  <c r="K146" i="6"/>
  <c r="K118" i="6"/>
  <c r="I50" i="6"/>
  <c r="L50" i="6" s="1"/>
  <c r="K32" i="6"/>
  <c r="I26" i="6"/>
  <c r="J26" i="6" s="1"/>
  <c r="I12" i="6"/>
  <c r="L12" i="6" s="1"/>
  <c r="G14" i="14"/>
  <c r="I4" i="14"/>
  <c r="L170" i="5"/>
  <c r="F152" i="5"/>
  <c r="J152" i="5" s="1"/>
  <c r="F84" i="5"/>
  <c r="L64" i="3"/>
  <c r="L32" i="3"/>
  <c r="G168" i="5"/>
  <c r="M168" i="5" s="1"/>
  <c r="L147" i="5"/>
  <c r="L35" i="4"/>
  <c r="I77" i="6"/>
  <c r="L77" i="6" s="1"/>
  <c r="K62" i="6"/>
  <c r="K30" i="6"/>
  <c r="I20" i="6"/>
  <c r="L20" i="6" s="1"/>
  <c r="K20" i="6"/>
  <c r="J20" i="6" s="1"/>
  <c r="M20" i="6" s="1"/>
  <c r="I13" i="6"/>
  <c r="J13" i="6" s="1"/>
  <c r="K10" i="6"/>
  <c r="G33" i="14"/>
  <c r="K46" i="10"/>
  <c r="L46" i="10"/>
  <c r="J3" i="4"/>
  <c r="J21" i="4" s="1"/>
  <c r="N12" i="18"/>
  <c r="K100" i="6"/>
  <c r="K92" i="6"/>
  <c r="J92" i="6" s="1"/>
  <c r="I115" i="6"/>
  <c r="K104" i="6"/>
  <c r="I17" i="6"/>
  <c r="J17" i="6" s="1"/>
  <c r="L28" i="10"/>
  <c r="L68" i="3"/>
  <c r="L51" i="3"/>
  <c r="M51" i="3" s="1"/>
  <c r="L21" i="3"/>
  <c r="I156" i="5"/>
  <c r="F153" i="5"/>
  <c r="K64" i="6"/>
  <c r="K56" i="6"/>
  <c r="J56" i="6" s="1"/>
  <c r="K38" i="6"/>
  <c r="K18" i="6"/>
  <c r="G26" i="14"/>
  <c r="F170" i="5"/>
  <c r="K170" i="5" s="1"/>
  <c r="F150" i="5"/>
  <c r="F147" i="5"/>
  <c r="P99" i="1"/>
  <c r="P1026" i="1"/>
  <c r="N846" i="1"/>
  <c r="P846" i="1" s="1"/>
  <c r="N811" i="1"/>
  <c r="P811" i="1" s="1"/>
  <c r="F110" i="5"/>
  <c r="O1535" i="1"/>
  <c r="P155" i="1"/>
  <c r="P948" i="1"/>
  <c r="L1032" i="1"/>
  <c r="P1032" i="1" s="1"/>
  <c r="N1444" i="1"/>
  <c r="F78" i="2" s="1"/>
  <c r="O78" i="1"/>
  <c r="P78" i="1" s="1"/>
  <c r="F112" i="5"/>
  <c r="K112" i="5" s="1"/>
  <c r="P171" i="1"/>
  <c r="P148" i="1"/>
  <c r="P891" i="1"/>
  <c r="P125" i="1"/>
  <c r="P94" i="1"/>
  <c r="G50" i="5"/>
  <c r="F26" i="5"/>
  <c r="J26" i="5"/>
  <c r="F69" i="5"/>
  <c r="F58" i="5"/>
  <c r="G106" i="5"/>
  <c r="L43" i="10"/>
  <c r="I136" i="6"/>
  <c r="L136" i="6" s="1"/>
  <c r="I99" i="6"/>
  <c r="I51" i="6"/>
  <c r="L34" i="6"/>
  <c r="I19" i="14"/>
  <c r="O19" i="14" s="1"/>
  <c r="G19" i="14"/>
  <c r="I63" i="6"/>
  <c r="J63" i="6"/>
  <c r="I47" i="6"/>
  <c r="L47" i="6" s="1"/>
  <c r="M47" i="6" s="1"/>
  <c r="K22" i="10"/>
  <c r="L22" i="10" s="1"/>
  <c r="L49" i="3"/>
  <c r="M49" i="3" s="1"/>
  <c r="O49" i="3" s="1"/>
  <c r="I91" i="6"/>
  <c r="I152" i="6"/>
  <c r="L152" i="6" s="1"/>
  <c r="L65" i="3"/>
  <c r="M172" i="5"/>
  <c r="F164" i="5"/>
  <c r="K158" i="5"/>
  <c r="K48" i="10"/>
  <c r="L48" i="10" s="1"/>
  <c r="K38" i="10"/>
  <c r="L38" i="10" s="1"/>
  <c r="K27" i="10"/>
  <c r="L27" i="10" s="1"/>
  <c r="K16" i="10"/>
  <c r="F34" i="4"/>
  <c r="F33" i="4"/>
  <c r="F32" i="4"/>
  <c r="F31" i="4"/>
  <c r="F30" i="4"/>
  <c r="F29" i="4"/>
  <c r="F28" i="4"/>
  <c r="F27" i="4"/>
  <c r="F26" i="4"/>
  <c r="F25" i="4"/>
  <c r="F24" i="4"/>
  <c r="F23" i="4"/>
  <c r="F22" i="4"/>
  <c r="F21" i="4"/>
  <c r="F20" i="4"/>
  <c r="H20" i="4"/>
  <c r="F19" i="4"/>
  <c r="F18" i="4"/>
  <c r="F17" i="4"/>
  <c r="F16" i="4"/>
  <c r="F15" i="4"/>
  <c r="F14" i="4"/>
  <c r="F13" i="4"/>
  <c r="M13" i="4" s="1"/>
  <c r="F12" i="4"/>
  <c r="F11" i="4"/>
  <c r="F10" i="4"/>
  <c r="F9" i="4"/>
  <c r="F35" i="4" s="1"/>
  <c r="F8" i="4"/>
  <c r="M52" i="3"/>
  <c r="N52" i="3" s="1"/>
  <c r="F173" i="5"/>
  <c r="K156" i="5"/>
  <c r="L154" i="5"/>
  <c r="H34" i="4"/>
  <c r="H33" i="4"/>
  <c r="H32" i="4"/>
  <c r="H31" i="4"/>
  <c r="H30" i="4"/>
  <c r="H29" i="4"/>
  <c r="H28" i="4"/>
  <c r="H27" i="4"/>
  <c r="H26" i="4"/>
  <c r="H25" i="4"/>
  <c r="H24" i="4"/>
  <c r="H23" i="4"/>
  <c r="H22" i="4"/>
  <c r="H21" i="4"/>
  <c r="H19" i="4"/>
  <c r="H18" i="4"/>
  <c r="H17" i="4"/>
  <c r="H16" i="4"/>
  <c r="H15" i="4"/>
  <c r="H14" i="4"/>
  <c r="H13" i="4"/>
  <c r="J13" i="4"/>
  <c r="H12" i="4"/>
  <c r="H11" i="4"/>
  <c r="H10" i="4"/>
  <c r="H9" i="4"/>
  <c r="H8" i="4"/>
  <c r="F26" i="3"/>
  <c r="I163" i="5"/>
  <c r="J12" i="4"/>
  <c r="J10" i="4"/>
  <c r="M10" i="4" s="1"/>
  <c r="K163" i="5"/>
  <c r="O938" i="1"/>
  <c r="G64" i="2" s="1"/>
  <c r="P929" i="1"/>
  <c r="E124" i="5"/>
  <c r="K26" i="5"/>
  <c r="G74" i="2"/>
  <c r="I26" i="5"/>
  <c r="O1121" i="1"/>
  <c r="P1121" i="1" s="1"/>
  <c r="J153" i="5"/>
  <c r="J29" i="4"/>
  <c r="J27" i="4"/>
  <c r="P451" i="1"/>
  <c r="L99" i="6"/>
  <c r="K168" i="5"/>
  <c r="L91" i="6"/>
  <c r="L63" i="6"/>
  <c r="M63" i="6" s="1"/>
  <c r="I182" i="1"/>
  <c r="F101" i="2"/>
  <c r="H111" i="24" s="1"/>
  <c r="H219" i="1"/>
  <c r="I219" i="1" s="1"/>
  <c r="I191" i="1"/>
  <c r="H411" i="1"/>
  <c r="I411" i="1"/>
  <c r="H304" i="1"/>
  <c r="I304" i="1" s="1"/>
  <c r="L304" i="1" s="1"/>
  <c r="P304" i="1" s="1"/>
  <c r="H296" i="1"/>
  <c r="I296" i="1" s="1"/>
  <c r="L296" i="1" s="1"/>
  <c r="P296" i="1" s="1"/>
  <c r="H247" i="1"/>
  <c r="I247" i="1" s="1"/>
  <c r="H222" i="1"/>
  <c r="I222" i="1"/>
  <c r="I190" i="1"/>
  <c r="I212" i="1"/>
  <c r="H242" i="1"/>
  <c r="I242" i="1" s="1"/>
  <c r="H293" i="1"/>
  <c r="I293" i="1" s="1"/>
  <c r="H395" i="1"/>
  <c r="I395" i="1" s="1"/>
  <c r="G144" i="5"/>
  <c r="M144" i="5"/>
  <c r="H207" i="1"/>
  <c r="I207" i="1" s="1"/>
  <c r="H241" i="1"/>
  <c r="I241" i="1"/>
  <c r="H284" i="1"/>
  <c r="I284" i="1" s="1"/>
  <c r="L284" i="1" s="1"/>
  <c r="P284" i="1" s="1"/>
  <c r="H375" i="1"/>
  <c r="I375" i="1" s="1"/>
  <c r="H206" i="1"/>
  <c r="I206" i="1" s="1"/>
  <c r="H233" i="1"/>
  <c r="I233" i="1" s="1"/>
  <c r="H278" i="1"/>
  <c r="I278" i="1" s="1"/>
  <c r="H353" i="1"/>
  <c r="I353" i="1"/>
  <c r="L353" i="1" s="1"/>
  <c r="P353" i="1" s="1"/>
  <c r="H201" i="1"/>
  <c r="I201" i="1" s="1"/>
  <c r="H231" i="1"/>
  <c r="I231" i="1" s="1"/>
  <c r="H270" i="1"/>
  <c r="I270" i="1" s="1"/>
  <c r="H333" i="1"/>
  <c r="G128" i="5"/>
  <c r="M128" i="5" s="1"/>
  <c r="H199" i="1"/>
  <c r="I199" i="1" s="1"/>
  <c r="H230" i="1"/>
  <c r="I230" i="1" s="1"/>
  <c r="H267" i="1"/>
  <c r="I267" i="1" s="1"/>
  <c r="L267" i="1" s="1"/>
  <c r="P267" i="1" s="1"/>
  <c r="H310" i="1"/>
  <c r="I310" i="1" s="1"/>
  <c r="H193" i="1"/>
  <c r="I193" i="1"/>
  <c r="H220" i="1"/>
  <c r="I220" i="1" s="1"/>
  <c r="H252" i="1"/>
  <c r="I252" i="1" s="1"/>
  <c r="H301" i="1"/>
  <c r="I301" i="1" s="1"/>
  <c r="L125" i="6"/>
  <c r="L79" i="6"/>
  <c r="L133" i="6"/>
  <c r="K58" i="6"/>
  <c r="J58" i="6" s="1"/>
  <c r="I111" i="6"/>
  <c r="J111" i="6" s="1"/>
  <c r="K133" i="6"/>
  <c r="J133" i="6" s="1"/>
  <c r="K124" i="6"/>
  <c r="K93" i="6"/>
  <c r="K79" i="6"/>
  <c r="J79" i="6" s="1"/>
  <c r="I25" i="14"/>
  <c r="O25" i="14" s="1"/>
  <c r="I20" i="14"/>
  <c r="L15" i="10"/>
  <c r="M57" i="3"/>
  <c r="O1174" i="1"/>
  <c r="P1174" i="1" s="1"/>
  <c r="K40" i="6"/>
  <c r="J40" i="6" s="1"/>
  <c r="M40" i="6" s="1"/>
  <c r="K157" i="6"/>
  <c r="I148" i="6"/>
  <c r="J148" i="6" s="1"/>
  <c r="K127" i="6"/>
  <c r="J127" i="6" s="1"/>
  <c r="I103" i="6"/>
  <c r="K85" i="6"/>
  <c r="K24" i="6"/>
  <c r="I19" i="6"/>
  <c r="G8" i="14"/>
  <c r="M64" i="3"/>
  <c r="N64" i="3"/>
  <c r="M38" i="3"/>
  <c r="N38" i="3" s="1"/>
  <c r="J45" i="6"/>
  <c r="M45" i="6" s="1"/>
  <c r="I27" i="6"/>
  <c r="L27" i="6" s="1"/>
  <c r="I52" i="6"/>
  <c r="K131" i="6"/>
  <c r="K125" i="6"/>
  <c r="J125" i="6"/>
  <c r="M125" i="6" s="1"/>
  <c r="K41" i="6"/>
  <c r="I16" i="14"/>
  <c r="L47" i="10"/>
  <c r="O1178" i="1"/>
  <c r="P1178" i="1" s="1"/>
  <c r="G10" i="14"/>
  <c r="O10" i="14" s="1"/>
  <c r="K48" i="6"/>
  <c r="K72" i="6"/>
  <c r="J72" i="6" s="1"/>
  <c r="M72" i="6" s="1"/>
  <c r="K126" i="6"/>
  <c r="O1172" i="1"/>
  <c r="P1172" i="1" s="1"/>
  <c r="M32" i="3"/>
  <c r="O51" i="3"/>
  <c r="K34" i="10"/>
  <c r="L34" i="10" s="1"/>
  <c r="I23" i="6"/>
  <c r="L18" i="10"/>
  <c r="O24" i="1"/>
  <c r="P24" i="1" s="1"/>
  <c r="J62" i="6"/>
  <c r="M62" i="6" s="1"/>
  <c r="N844" i="1"/>
  <c r="P844" i="1" s="1"/>
  <c r="O1120" i="1"/>
  <c r="P1120" i="1" s="1"/>
  <c r="M21" i="3"/>
  <c r="I84" i="6"/>
  <c r="I139" i="6"/>
  <c r="J139" i="6" s="1"/>
  <c r="K88" i="6"/>
  <c r="H202" i="1"/>
  <c r="I202" i="1" s="1"/>
  <c r="I213" i="1"/>
  <c r="I226" i="1"/>
  <c r="H234" i="1"/>
  <c r="I234" i="1" s="1"/>
  <c r="H248" i="1"/>
  <c r="I248" i="1" s="1"/>
  <c r="H259" i="1"/>
  <c r="I259" i="1" s="1"/>
  <c r="L259" i="1" s="1"/>
  <c r="P259" i="1" s="1"/>
  <c r="H271" i="1"/>
  <c r="I271" i="1" s="1"/>
  <c r="H285" i="1"/>
  <c r="I285" i="1" s="1"/>
  <c r="H297" i="1"/>
  <c r="I297" i="1" s="1"/>
  <c r="H305" i="1"/>
  <c r="I305" i="1" s="1"/>
  <c r="H334" i="1"/>
  <c r="I334" i="1" s="1"/>
  <c r="L334" i="1" s="1"/>
  <c r="P334" i="1" s="1"/>
  <c r="H376" i="1"/>
  <c r="I376" i="1" s="1"/>
  <c r="H412" i="1"/>
  <c r="I412" i="1" s="1"/>
  <c r="M41" i="3"/>
  <c r="O41" i="3" s="1"/>
  <c r="H192" i="1"/>
  <c r="I192" i="1" s="1"/>
  <c r="H200" i="1"/>
  <c r="I200" i="1" s="1"/>
  <c r="I211" i="1"/>
  <c r="L211" i="1"/>
  <c r="P211" i="1" s="1"/>
  <c r="H221" i="1"/>
  <c r="I221" i="1" s="1"/>
  <c r="L221" i="1" s="1"/>
  <c r="H232" i="1"/>
  <c r="I232" i="1" s="1"/>
  <c r="H246" i="1"/>
  <c r="I246" i="1" s="1"/>
  <c r="L246" i="1" s="1"/>
  <c r="H257" i="1"/>
  <c r="I257" i="1" s="1"/>
  <c r="H269" i="1"/>
  <c r="I269" i="1" s="1"/>
  <c r="H283" i="1"/>
  <c r="I283" i="1" s="1"/>
  <c r="H295" i="1"/>
  <c r="I295" i="1" s="1"/>
  <c r="H303" i="1"/>
  <c r="I303" i="1" s="1"/>
  <c r="H321" i="1"/>
  <c r="I321" i="1" s="1"/>
  <c r="H361" i="1"/>
  <c r="I361" i="1" s="1"/>
  <c r="H404" i="1"/>
  <c r="I404" i="1" s="1"/>
  <c r="H442" i="1"/>
  <c r="I442" i="1" s="1"/>
  <c r="H253" i="1"/>
  <c r="I253" i="1" s="1"/>
  <c r="H268" i="1"/>
  <c r="I268" i="1"/>
  <c r="H279" i="1"/>
  <c r="I279" i="1" s="1"/>
  <c r="L279" i="1" s="1"/>
  <c r="P279" i="1" s="1"/>
  <c r="H294" i="1"/>
  <c r="I294" i="1" s="1"/>
  <c r="H302" i="1"/>
  <c r="I302" i="1" s="1"/>
  <c r="H320" i="1"/>
  <c r="I320" i="1" s="1"/>
  <c r="L320" i="1" s="1"/>
  <c r="P320" i="1" s="1"/>
  <c r="H360" i="1"/>
  <c r="I360" i="1" s="1"/>
  <c r="H403" i="1"/>
  <c r="I403" i="1" s="1"/>
  <c r="H441" i="1"/>
  <c r="I441" i="1" s="1"/>
  <c r="L441" i="1" s="1"/>
  <c r="M162" i="5"/>
  <c r="N814" i="1"/>
  <c r="O499" i="1"/>
  <c r="O504" i="1" s="1"/>
  <c r="G37" i="2" s="1"/>
  <c r="H197" i="1"/>
  <c r="I197" i="1" s="1"/>
  <c r="H205" i="1"/>
  <c r="I205" i="1" s="1"/>
  <c r="I218" i="1"/>
  <c r="H229" i="1"/>
  <c r="I229" i="1" s="1"/>
  <c r="H240" i="1"/>
  <c r="I240" i="1" s="1"/>
  <c r="H251" i="1"/>
  <c r="I251" i="1" s="1"/>
  <c r="L251" i="1" s="1"/>
  <c r="P251" i="1" s="1"/>
  <c r="H266" i="1"/>
  <c r="I266" i="1" s="1"/>
  <c r="L266" i="1" s="1"/>
  <c r="P266" i="1" s="1"/>
  <c r="H277" i="1"/>
  <c r="I277" i="1" s="1"/>
  <c r="L277" i="1" s="1"/>
  <c r="H292" i="1"/>
  <c r="I292" i="1" s="1"/>
  <c r="H300" i="1"/>
  <c r="I300" i="1" s="1"/>
  <c r="H309" i="1"/>
  <c r="I309" i="1" s="1"/>
  <c r="H349" i="1"/>
  <c r="I349" i="1" s="1"/>
  <c r="H394" i="1"/>
  <c r="I394" i="1" s="1"/>
  <c r="L394" i="1" s="1"/>
  <c r="P394" i="1" s="1"/>
  <c r="H433" i="1"/>
  <c r="I433" i="1" s="1"/>
  <c r="L433" i="1" s="1"/>
  <c r="O433" i="1" s="1"/>
  <c r="I196" i="1"/>
  <c r="H204" i="1"/>
  <c r="I204" i="1" s="1"/>
  <c r="H215" i="1"/>
  <c r="I215" i="1"/>
  <c r="H228" i="1"/>
  <c r="I228" i="1" s="1"/>
  <c r="H239" i="1"/>
  <c r="H250" i="1"/>
  <c r="I250" i="1" s="1"/>
  <c r="L250" i="1" s="1"/>
  <c r="P250" i="1" s="1"/>
  <c r="H265" i="1"/>
  <c r="H276" i="1"/>
  <c r="H291" i="1"/>
  <c r="I291" i="1" s="1"/>
  <c r="L291" i="1" s="1"/>
  <c r="H299" i="1"/>
  <c r="I299" i="1" s="1"/>
  <c r="H307" i="1"/>
  <c r="I307" i="1" s="1"/>
  <c r="H342" i="1"/>
  <c r="I342" i="1" s="1"/>
  <c r="H384" i="1"/>
  <c r="I384" i="1" s="1"/>
  <c r="H423" i="1"/>
  <c r="I423" i="1" s="1"/>
  <c r="I195" i="1"/>
  <c r="H203" i="1"/>
  <c r="I203" i="1" s="1"/>
  <c r="H214" i="1"/>
  <c r="I214" i="1"/>
  <c r="L214" i="1" s="1"/>
  <c r="H227" i="1"/>
  <c r="I227" i="1"/>
  <c r="H238" i="1"/>
  <c r="I238" i="1" s="1"/>
  <c r="H249" i="1"/>
  <c r="I249" i="1" s="1"/>
  <c r="H260" i="1"/>
  <c r="I260" i="1"/>
  <c r="H272" i="1"/>
  <c r="I272" i="1" s="1"/>
  <c r="H286" i="1"/>
  <c r="I286" i="1" s="1"/>
  <c r="H298" i="1"/>
  <c r="I298" i="1" s="1"/>
  <c r="H306" i="1"/>
  <c r="I306" i="1" s="1"/>
  <c r="H341" i="1"/>
  <c r="I341" i="1" s="1"/>
  <c r="H383" i="1"/>
  <c r="I383" i="1" s="1"/>
  <c r="H422" i="1"/>
  <c r="I422" i="1"/>
  <c r="G65" i="5"/>
  <c r="J85" i="2"/>
  <c r="H308" i="1"/>
  <c r="I308" i="1" s="1"/>
  <c r="L308" i="1" s="1"/>
  <c r="P308" i="1" s="1"/>
  <c r="H319" i="1"/>
  <c r="I319" i="1" s="1"/>
  <c r="H330" i="1"/>
  <c r="I330" i="1" s="1"/>
  <c r="H340" i="1"/>
  <c r="I340" i="1" s="1"/>
  <c r="L340" i="1" s="1"/>
  <c r="P340" i="1" s="1"/>
  <c r="H348" i="1"/>
  <c r="I348" i="1" s="1"/>
  <c r="H359" i="1"/>
  <c r="I359" i="1" s="1"/>
  <c r="H371" i="1"/>
  <c r="I371" i="1" s="1"/>
  <c r="H382" i="1"/>
  <c r="I382" i="1" s="1"/>
  <c r="H393" i="1"/>
  <c r="I393" i="1" s="1"/>
  <c r="L393" i="1" s="1"/>
  <c r="H402" i="1"/>
  <c r="I402" i="1" s="1"/>
  <c r="H410" i="1"/>
  <c r="I410" i="1" s="1"/>
  <c r="H421" i="1"/>
  <c r="I421" i="1" s="1"/>
  <c r="L421" i="1" s="1"/>
  <c r="P421" i="1" s="1"/>
  <c r="H432" i="1"/>
  <c r="I432" i="1" s="1"/>
  <c r="H440" i="1"/>
  <c r="I440" i="1" s="1"/>
  <c r="L440" i="1" s="1"/>
  <c r="H448" i="1"/>
  <c r="I448" i="1" s="1"/>
  <c r="H318" i="1"/>
  <c r="I318" i="1" s="1"/>
  <c r="H329" i="1"/>
  <c r="I329" i="1" s="1"/>
  <c r="H339" i="1"/>
  <c r="I339" i="1" s="1"/>
  <c r="L339" i="1" s="1"/>
  <c r="P339" i="1" s="1"/>
  <c r="H347" i="1"/>
  <c r="I347" i="1" s="1"/>
  <c r="L347" i="1" s="1"/>
  <c r="P347" i="1" s="1"/>
  <c r="H358" i="1"/>
  <c r="I358" i="1" s="1"/>
  <c r="H370" i="1"/>
  <c r="I370" i="1" s="1"/>
  <c r="L370" i="1" s="1"/>
  <c r="P370" i="1" s="1"/>
  <c r="H381" i="1"/>
  <c r="I381" i="1" s="1"/>
  <c r="H389" i="1"/>
  <c r="I389" i="1" s="1"/>
  <c r="H400" i="1"/>
  <c r="I400" i="1" s="1"/>
  <c r="H409" i="1"/>
  <c r="I409" i="1" s="1"/>
  <c r="H420" i="1"/>
  <c r="I420" i="1" s="1"/>
  <c r="H428" i="1"/>
  <c r="I428" i="1" s="1"/>
  <c r="H439" i="1"/>
  <c r="I439" i="1" s="1"/>
  <c r="H447" i="1"/>
  <c r="I447" i="1" s="1"/>
  <c r="H317" i="1"/>
  <c r="I317" i="1" s="1"/>
  <c r="H328" i="1"/>
  <c r="I328" i="1" s="1"/>
  <c r="L328" i="1" s="1"/>
  <c r="H338" i="1"/>
  <c r="I338" i="1" s="1"/>
  <c r="H346" i="1"/>
  <c r="I346" i="1" s="1"/>
  <c r="L346" i="1" s="1"/>
  <c r="P346" i="1" s="1"/>
  <c r="H357" i="1"/>
  <c r="I357" i="1" s="1"/>
  <c r="H369" i="1"/>
  <c r="I369" i="1" s="1"/>
  <c r="H380" i="1"/>
  <c r="I380" i="1" s="1"/>
  <c r="H388" i="1"/>
  <c r="I388" i="1" s="1"/>
  <c r="L388" i="1" s="1"/>
  <c r="P388" i="1" s="1"/>
  <c r="H399" i="1"/>
  <c r="I399" i="1" s="1"/>
  <c r="H408" i="1"/>
  <c r="I408" i="1" s="1"/>
  <c r="H419" i="1"/>
  <c r="I419" i="1" s="1"/>
  <c r="H427" i="1"/>
  <c r="I427" i="1" s="1"/>
  <c r="H438" i="1"/>
  <c r="I438" i="1" s="1"/>
  <c r="H446" i="1"/>
  <c r="I446" i="1" s="1"/>
  <c r="L446" i="1" s="1"/>
  <c r="O446" i="1" s="1"/>
  <c r="P446" i="1" s="1"/>
  <c r="H316" i="1"/>
  <c r="I316" i="1" s="1"/>
  <c r="H327" i="1"/>
  <c r="I327" i="1" s="1"/>
  <c r="H337" i="1"/>
  <c r="I337" i="1" s="1"/>
  <c r="H345" i="1"/>
  <c r="I345" i="1" s="1"/>
  <c r="H356" i="1"/>
  <c r="I356" i="1" s="1"/>
  <c r="H368" i="1"/>
  <c r="I368" i="1" s="1"/>
  <c r="H379" i="1"/>
  <c r="I379" i="1" s="1"/>
  <c r="H387" i="1"/>
  <c r="I387" i="1" s="1"/>
  <c r="H398" i="1"/>
  <c r="I398" i="1" s="1"/>
  <c r="H407" i="1"/>
  <c r="I407" i="1" s="1"/>
  <c r="H418" i="1"/>
  <c r="I418" i="1" s="1"/>
  <c r="L418" i="1" s="1"/>
  <c r="H426" i="1"/>
  <c r="I426" i="1" s="1"/>
  <c r="L426" i="1" s="1"/>
  <c r="P426" i="1" s="1"/>
  <c r="H437" i="1"/>
  <c r="I437" i="1" s="1"/>
  <c r="H445" i="1"/>
  <c r="I445" i="1" s="1"/>
  <c r="L445" i="1" s="1"/>
  <c r="H312" i="1"/>
  <c r="I312" i="1" s="1"/>
  <c r="L312" i="1" s="1"/>
  <c r="P312" i="1" s="1"/>
  <c r="H326" i="1"/>
  <c r="I326" i="1" s="1"/>
  <c r="H336" i="1"/>
  <c r="I336" i="1" s="1"/>
  <c r="H344" i="1"/>
  <c r="I344" i="1" s="1"/>
  <c r="L344" i="1" s="1"/>
  <c r="P344" i="1" s="1"/>
  <c r="H355" i="1"/>
  <c r="I355" i="1" s="1"/>
  <c r="H363" i="1"/>
  <c r="I363" i="1" s="1"/>
  <c r="L363" i="1" s="1"/>
  <c r="P363" i="1" s="1"/>
  <c r="H378" i="1"/>
  <c r="I378" i="1" s="1"/>
  <c r="L378" i="1" s="1"/>
  <c r="P378" i="1" s="1"/>
  <c r="H386" i="1"/>
  <c r="I386" i="1" s="1"/>
  <c r="H397" i="1"/>
  <c r="I397" i="1" s="1"/>
  <c r="L397" i="1" s="1"/>
  <c r="P397" i="1" s="1"/>
  <c r="H406" i="1"/>
  <c r="I406" i="1" s="1"/>
  <c r="L406" i="1" s="1"/>
  <c r="O406" i="1" s="1"/>
  <c r="P406" i="1" s="1"/>
  <c r="H417" i="1"/>
  <c r="I417" i="1" s="1"/>
  <c r="H425" i="1"/>
  <c r="I425" i="1" s="1"/>
  <c r="H436" i="1"/>
  <c r="I436" i="1" s="1"/>
  <c r="H444" i="1"/>
  <c r="I444" i="1" s="1"/>
  <c r="H311" i="1"/>
  <c r="I311" i="1" s="1"/>
  <c r="H325" i="1"/>
  <c r="H335" i="1"/>
  <c r="I335" i="1" s="1"/>
  <c r="H343" i="1"/>
  <c r="I343" i="1" s="1"/>
  <c r="L343" i="1" s="1"/>
  <c r="P343" i="1" s="1"/>
  <c r="H354" i="1"/>
  <c r="I354" i="1" s="1"/>
  <c r="L354" i="1" s="1"/>
  <c r="P354" i="1" s="1"/>
  <c r="H362" i="1"/>
  <c r="I362" i="1" s="1"/>
  <c r="H377" i="1"/>
  <c r="I377" i="1" s="1"/>
  <c r="H385" i="1"/>
  <c r="I385" i="1" s="1"/>
  <c r="H396" i="1"/>
  <c r="I396" i="1" s="1"/>
  <c r="H405" i="1"/>
  <c r="I405" i="1" s="1"/>
  <c r="H416" i="1"/>
  <c r="H424" i="1"/>
  <c r="I424" i="1" s="1"/>
  <c r="H435" i="1"/>
  <c r="I435" i="1" s="1"/>
  <c r="L144" i="5"/>
  <c r="J52" i="6"/>
  <c r="M52" i="6" s="1"/>
  <c r="L52" i="6"/>
  <c r="L111" i="6"/>
  <c r="M111" i="6" s="1"/>
  <c r="N41" i="3"/>
  <c r="P499" i="1"/>
  <c r="L84" i="6"/>
  <c r="J103" i="6"/>
  <c r="M65" i="5"/>
  <c r="L65" i="5"/>
  <c r="I65" i="5"/>
  <c r="J65" i="5"/>
  <c r="K65" i="5"/>
  <c r="P481" i="1"/>
  <c r="F131" i="5"/>
  <c r="K131" i="5" s="1"/>
  <c r="G131" i="5"/>
  <c r="M131" i="5" s="1"/>
  <c r="F123" i="5"/>
  <c r="G123" i="5"/>
  <c r="G91" i="5"/>
  <c r="F91" i="5"/>
  <c r="J91" i="5" s="1"/>
  <c r="F137" i="5"/>
  <c r="G54" i="5"/>
  <c r="G67" i="5"/>
  <c r="F67" i="5"/>
  <c r="K67" i="5" s="1"/>
  <c r="F148" i="5"/>
  <c r="J148" i="5" s="1"/>
  <c r="F138" i="5"/>
  <c r="G138" i="5"/>
  <c r="M138" i="5" s="1"/>
  <c r="G104" i="5"/>
  <c r="M104" i="5" s="1"/>
  <c r="F104" i="5"/>
  <c r="J104" i="5" s="1"/>
  <c r="F59" i="5"/>
  <c r="J59" i="5" s="1"/>
  <c r="G59" i="5"/>
  <c r="F149" i="5"/>
  <c r="F139" i="5"/>
  <c r="J139" i="5" s="1"/>
  <c r="G139" i="5"/>
  <c r="M139" i="5" s="1"/>
  <c r="F79" i="5"/>
  <c r="F70" i="5"/>
  <c r="G70" i="5"/>
  <c r="F64" i="5"/>
  <c r="G64" i="5"/>
  <c r="L64" i="5" s="1"/>
  <c r="F32" i="5"/>
  <c r="J32" i="5" s="1"/>
  <c r="G32" i="5"/>
  <c r="I106" i="5"/>
  <c r="J106" i="5"/>
  <c r="G68" i="5"/>
  <c r="F68" i="5"/>
  <c r="G47" i="5"/>
  <c r="F47" i="5"/>
  <c r="J47" i="5" s="1"/>
  <c r="G21" i="5"/>
  <c r="M21" i="5" s="1"/>
  <c r="F21" i="5"/>
  <c r="I128" i="5"/>
  <c r="K128" i="5"/>
  <c r="J128" i="5"/>
  <c r="F92" i="5"/>
  <c r="G92" i="5"/>
  <c r="G82" i="5"/>
  <c r="K82" i="5" s="1"/>
  <c r="F82" i="5"/>
  <c r="G72" i="5"/>
  <c r="F72" i="5"/>
  <c r="G62" i="5"/>
  <c r="F55" i="5"/>
  <c r="G55" i="5"/>
  <c r="L55" i="5" s="1"/>
  <c r="H198" i="1"/>
  <c r="I198" i="1" s="1"/>
  <c r="F157" i="5"/>
  <c r="K157" i="5"/>
  <c r="F122" i="5"/>
  <c r="G122" i="5"/>
  <c r="M112" i="5"/>
  <c r="L112" i="5"/>
  <c r="F99" i="5"/>
  <c r="I99" i="5" s="1"/>
  <c r="G99" i="5"/>
  <c r="M99" i="5" s="1"/>
  <c r="F86" i="5"/>
  <c r="J86" i="5" s="1"/>
  <c r="K86" i="5"/>
  <c r="G86" i="5"/>
  <c r="G60" i="5"/>
  <c r="M60" i="5" s="1"/>
  <c r="F60" i="5"/>
  <c r="K60" i="5" s="1"/>
  <c r="G44" i="5"/>
  <c r="M44" i="5" s="1"/>
  <c r="F44" i="5"/>
  <c r="K44" i="5" s="1"/>
  <c r="F40" i="5"/>
  <c r="I40" i="5" s="1"/>
  <c r="G40" i="5"/>
  <c r="L40" i="5" s="1"/>
  <c r="I139" i="5"/>
  <c r="J116" i="5"/>
  <c r="G116" i="5"/>
  <c r="G83" i="5"/>
  <c r="F83" i="5"/>
  <c r="F52" i="5"/>
  <c r="G48" i="5"/>
  <c r="F48" i="5"/>
  <c r="J48" i="5" s="1"/>
  <c r="F45" i="5"/>
  <c r="J45" i="5" s="1"/>
  <c r="G45" i="5"/>
  <c r="F41" i="5"/>
  <c r="I41" i="5" s="1"/>
  <c r="G37" i="5"/>
  <c r="M37" i="5" s="1"/>
  <c r="F37" i="5"/>
  <c r="L26" i="5"/>
  <c r="F22" i="5"/>
  <c r="I144" i="5"/>
  <c r="K144" i="5"/>
  <c r="J144" i="5"/>
  <c r="F120" i="5"/>
  <c r="J120" i="5" s="1"/>
  <c r="G120" i="5"/>
  <c r="L120" i="5" s="1"/>
  <c r="L110" i="5"/>
  <c r="M110" i="5"/>
  <c r="F49" i="5"/>
  <c r="J49" i="5" s="1"/>
  <c r="G49" i="5"/>
  <c r="M49" i="5" s="1"/>
  <c r="F136" i="5"/>
  <c r="J136" i="5" s="1"/>
  <c r="F132" i="5"/>
  <c r="F121" i="5"/>
  <c r="I50" i="5"/>
  <c r="G39" i="5"/>
  <c r="L39" i="5" s="1"/>
  <c r="F24" i="5"/>
  <c r="G24" i="5"/>
  <c r="G18" i="5"/>
  <c r="H258" i="1"/>
  <c r="I258" i="1" s="1"/>
  <c r="L258" i="1" s="1"/>
  <c r="K91" i="5"/>
  <c r="I91" i="5"/>
  <c r="J62" i="5"/>
  <c r="K68" i="5"/>
  <c r="L79" i="5"/>
  <c r="K79" i="5"/>
  <c r="L132" i="5"/>
  <c r="M132" i="5"/>
  <c r="I39" i="5"/>
  <c r="K22" i="5"/>
  <c r="I48" i="5"/>
  <c r="I116" i="5"/>
  <c r="K45" i="5"/>
  <c r="L99" i="5"/>
  <c r="L23" i="6"/>
  <c r="J23" i="6"/>
  <c r="G31" i="14"/>
  <c r="I31" i="14"/>
  <c r="L865" i="1"/>
  <c r="M68" i="3"/>
  <c r="N68" i="3" s="1"/>
  <c r="P68" i="3" s="1"/>
  <c r="K78" i="6"/>
  <c r="I78" i="6"/>
  <c r="I167" i="5"/>
  <c r="K167" i="5"/>
  <c r="J167" i="5"/>
  <c r="L836" i="1"/>
  <c r="P836" i="1" s="1"/>
  <c r="L830" i="1"/>
  <c r="P830" i="1" s="1"/>
  <c r="G27" i="14"/>
  <c r="O27" i="14" s="1"/>
  <c r="K128" i="6"/>
  <c r="I128" i="6"/>
  <c r="L822" i="1"/>
  <c r="P822" i="1" s="1"/>
  <c r="K147" i="6"/>
  <c r="I147" i="6"/>
  <c r="L147" i="6"/>
  <c r="M64" i="5"/>
  <c r="L138" i="5"/>
  <c r="I333" i="1"/>
  <c r="J173" i="5"/>
  <c r="I173" i="5"/>
  <c r="K173" i="5"/>
  <c r="I7" i="14"/>
  <c r="G7" i="14"/>
  <c r="O7" i="14" s="1"/>
  <c r="M62" i="13"/>
  <c r="L731" i="1"/>
  <c r="L148" i="6"/>
  <c r="M148" i="6" s="1"/>
  <c r="L51" i="6"/>
  <c r="J51" i="6"/>
  <c r="M51" i="6" s="1"/>
  <c r="J69" i="5"/>
  <c r="I69" i="5"/>
  <c r="K69" i="5"/>
  <c r="K81" i="6"/>
  <c r="I81" i="6"/>
  <c r="L81" i="6" s="1"/>
  <c r="K55" i="6"/>
  <c r="I55" i="6"/>
  <c r="K35" i="6"/>
  <c r="I35" i="6"/>
  <c r="L746" i="1"/>
  <c r="P746" i="1" s="1"/>
  <c r="L806" i="1"/>
  <c r="L808" i="1"/>
  <c r="P808" i="1" s="1"/>
  <c r="L818" i="1"/>
  <c r="P818" i="1" s="1"/>
  <c r="L820" i="1"/>
  <c r="P820" i="1" s="1"/>
  <c r="L828" i="1"/>
  <c r="P828" i="1" s="1"/>
  <c r="L832" i="1"/>
  <c r="P832" i="1" s="1"/>
  <c r="N839" i="1"/>
  <c r="P839" i="1" s="1"/>
  <c r="I416" i="1"/>
  <c r="L416" i="1" s="1"/>
  <c r="P416" i="1" s="1"/>
  <c r="M16" i="3"/>
  <c r="N16" i="3" s="1"/>
  <c r="K129" i="6"/>
  <c r="I129" i="6"/>
  <c r="L129" i="6" s="1"/>
  <c r="P1528" i="1"/>
  <c r="H93" i="2"/>
  <c r="I325" i="1"/>
  <c r="K120" i="6"/>
  <c r="I120" i="6"/>
  <c r="L17" i="6"/>
  <c r="M17" i="6" s="1"/>
  <c r="K154" i="5"/>
  <c r="I154" i="5"/>
  <c r="J154" i="5"/>
  <c r="L131" i="5"/>
  <c r="O68" i="3"/>
  <c r="K153" i="5"/>
  <c r="I153" i="5"/>
  <c r="K49" i="6"/>
  <c r="I49" i="6"/>
  <c r="L49" i="6"/>
  <c r="G22" i="14"/>
  <c r="I22" i="14"/>
  <c r="G11" i="14"/>
  <c r="I11" i="14"/>
  <c r="I131" i="5"/>
  <c r="L19" i="6"/>
  <c r="L128" i="5"/>
  <c r="I239" i="1"/>
  <c r="L239" i="1" s="1"/>
  <c r="J164" i="5"/>
  <c r="K164" i="5"/>
  <c r="I164" i="5"/>
  <c r="K95" i="6"/>
  <c r="I95" i="6"/>
  <c r="I87" i="6"/>
  <c r="L87" i="6" s="1"/>
  <c r="I68" i="6"/>
  <c r="L68" i="6"/>
  <c r="K68" i="6"/>
  <c r="N209" i="8"/>
  <c r="I107" i="6"/>
  <c r="L107" i="6" s="1"/>
  <c r="K107" i="6"/>
  <c r="G13" i="14"/>
  <c r="I13" i="14"/>
  <c r="F143" i="5"/>
  <c r="G143" i="5"/>
  <c r="L143" i="5"/>
  <c r="F127" i="5"/>
  <c r="G127" i="5"/>
  <c r="G81" i="5"/>
  <c r="L81" i="5" s="1"/>
  <c r="F81" i="5"/>
  <c r="G155" i="5"/>
  <c r="F155" i="5"/>
  <c r="N57" i="3"/>
  <c r="J113" i="6"/>
  <c r="M113" i="6" s="1"/>
  <c r="L594" i="1"/>
  <c r="P594" i="1" s="1"/>
  <c r="I86" i="5"/>
  <c r="I276" i="1"/>
  <c r="I121" i="6"/>
  <c r="L121" i="6" s="1"/>
  <c r="L158" i="5"/>
  <c r="M158" i="5"/>
  <c r="K135" i="6"/>
  <c r="I135" i="6"/>
  <c r="L135" i="6" s="1"/>
  <c r="K64" i="5"/>
  <c r="J64" i="5"/>
  <c r="L139" i="6"/>
  <c r="M139" i="6"/>
  <c r="K28" i="6"/>
  <c r="I28" i="6"/>
  <c r="J60" i="5"/>
  <c r="L136" i="5"/>
  <c r="K116" i="5"/>
  <c r="J131" i="5"/>
  <c r="O64" i="3"/>
  <c r="P64" i="3"/>
  <c r="J150" i="5"/>
  <c r="O20" i="14"/>
  <c r="L115" i="6"/>
  <c r="G167" i="5"/>
  <c r="I24" i="14"/>
  <c r="G24" i="14"/>
  <c r="K41" i="10"/>
  <c r="L41" i="10" s="1"/>
  <c r="I265" i="1"/>
  <c r="K140" i="6"/>
  <c r="I140" i="6"/>
  <c r="L140" i="6" s="1"/>
  <c r="I134" i="6"/>
  <c r="J134" i="6" s="1"/>
  <c r="I112" i="6"/>
  <c r="K112" i="6"/>
  <c r="M31" i="3"/>
  <c r="G171" i="5"/>
  <c r="F171" i="5"/>
  <c r="J161" i="5"/>
  <c r="I161" i="5"/>
  <c r="K161" i="5"/>
  <c r="F142" i="5"/>
  <c r="G142" i="5"/>
  <c r="G80" i="5"/>
  <c r="F80" i="5"/>
  <c r="L654" i="1"/>
  <c r="P654" i="1" s="1"/>
  <c r="K147" i="5"/>
  <c r="I64" i="6"/>
  <c r="J64" i="6"/>
  <c r="M64" i="6" s="1"/>
  <c r="N51" i="3"/>
  <c r="P51" i="3" s="1"/>
  <c r="I108" i="6"/>
  <c r="J108" i="6" s="1"/>
  <c r="K153" i="6"/>
  <c r="I153" i="6"/>
  <c r="L153" i="6" s="1"/>
  <c r="K37" i="6"/>
  <c r="I37" i="6"/>
  <c r="L37" i="6" s="1"/>
  <c r="K53" i="10"/>
  <c r="L53" i="10" s="1"/>
  <c r="O52" i="3"/>
  <c r="K46" i="3"/>
  <c r="K26" i="3"/>
  <c r="G166" i="5"/>
  <c r="F166" i="5"/>
  <c r="G160" i="5"/>
  <c r="M160" i="5" s="1"/>
  <c r="F160" i="5"/>
  <c r="F125" i="5"/>
  <c r="F117" i="5"/>
  <c r="G117" i="5"/>
  <c r="L117" i="5" s="1"/>
  <c r="F101" i="5"/>
  <c r="J101" i="5" s="1"/>
  <c r="G101" i="5"/>
  <c r="L1070" i="1"/>
  <c r="P1070" i="1" s="1"/>
  <c r="L1130" i="1"/>
  <c r="P1130" i="1" s="1"/>
  <c r="L1139" i="1"/>
  <c r="P1139" i="1" s="1"/>
  <c r="L1158" i="1"/>
  <c r="P1158" i="1" s="1"/>
  <c r="L1173" i="1"/>
  <c r="O1173" i="1" s="1"/>
  <c r="P1173" i="1" s="1"/>
  <c r="L1438" i="1"/>
  <c r="P1438" i="1"/>
  <c r="I67" i="6"/>
  <c r="L67" i="6" s="1"/>
  <c r="K67" i="6"/>
  <c r="J67" i="6" s="1"/>
  <c r="J47" i="6"/>
  <c r="I42" i="6"/>
  <c r="K42" i="6"/>
  <c r="J42" i="6" s="1"/>
  <c r="M44" i="3"/>
  <c r="M40" i="3"/>
  <c r="O40" i="3" s="1"/>
  <c r="L457" i="1"/>
  <c r="P457" i="1" s="1"/>
  <c r="L533" i="1"/>
  <c r="P533" i="1" s="1"/>
  <c r="L33" i="10"/>
  <c r="I209" i="8"/>
  <c r="L45" i="3"/>
  <c r="M37" i="3"/>
  <c r="N37" i="3" s="1"/>
  <c r="L30" i="3"/>
  <c r="F46" i="3"/>
  <c r="L23" i="3"/>
  <c r="L19" i="3"/>
  <c r="L11" i="3"/>
  <c r="L7" i="3"/>
  <c r="F108" i="5"/>
  <c r="G108" i="5"/>
  <c r="G262" i="1"/>
  <c r="L941" i="1"/>
  <c r="P941" i="1" s="1"/>
  <c r="L1131" i="1"/>
  <c r="P1131" i="1" s="1"/>
  <c r="P1424" i="1"/>
  <c r="L1432" i="1"/>
  <c r="P1432" i="1"/>
  <c r="M29" i="4"/>
  <c r="K31" i="6"/>
  <c r="I31" i="6"/>
  <c r="L31" i="6" s="1"/>
  <c r="G28" i="14"/>
  <c r="I28" i="14"/>
  <c r="D172" i="8"/>
  <c r="L66" i="3"/>
  <c r="L62" i="3"/>
  <c r="L55" i="3"/>
  <c r="G169" i="5"/>
  <c r="F169" i="5"/>
  <c r="I158" i="5"/>
  <c r="J158" i="5"/>
  <c r="N158" i="5" s="1"/>
  <c r="O158" i="5" s="1"/>
  <c r="L153" i="5"/>
  <c r="M153" i="5"/>
  <c r="I85" i="5"/>
  <c r="K85" i="5"/>
  <c r="K77" i="5"/>
  <c r="I77" i="5"/>
  <c r="J77" i="5"/>
  <c r="L856" i="1"/>
  <c r="P856" i="1" s="1"/>
  <c r="L867" i="1"/>
  <c r="P867" i="1" s="1"/>
  <c r="L942" i="1"/>
  <c r="P942" i="1"/>
  <c r="I44" i="6"/>
  <c r="O14" i="14"/>
  <c r="I118" i="6"/>
  <c r="J118" i="6" s="1"/>
  <c r="K122" i="6"/>
  <c r="I122" i="6"/>
  <c r="J122" i="6"/>
  <c r="M122" i="6" s="1"/>
  <c r="K54" i="6"/>
  <c r="I54" i="6"/>
  <c r="I10" i="6"/>
  <c r="G43" i="5"/>
  <c r="F43" i="5"/>
  <c r="K43" i="5" s="1"/>
  <c r="I112" i="5"/>
  <c r="J112" i="5"/>
  <c r="N112" i="5" s="1"/>
  <c r="O112" i="5" s="1"/>
  <c r="I150" i="6"/>
  <c r="K150" i="6"/>
  <c r="I98" i="6"/>
  <c r="K98" i="6"/>
  <c r="J98" i="6"/>
  <c r="I90" i="6"/>
  <c r="K90" i="6"/>
  <c r="J90" i="6" s="1"/>
  <c r="M90" i="6" s="1"/>
  <c r="K83" i="6"/>
  <c r="I83" i="6"/>
  <c r="L83" i="6" s="1"/>
  <c r="J83" i="6"/>
  <c r="M83" i="6" s="1"/>
  <c r="K21" i="6"/>
  <c r="J21" i="6" s="1"/>
  <c r="I21" i="6"/>
  <c r="L21" i="6" s="1"/>
  <c r="O33" i="14"/>
  <c r="O26" i="14"/>
  <c r="O5" i="14"/>
  <c r="L69" i="3"/>
  <c r="L61" i="3"/>
  <c r="F70" i="3"/>
  <c r="L54" i="3"/>
  <c r="K58" i="3"/>
  <c r="L29" i="3"/>
  <c r="L22" i="3"/>
  <c r="L14" i="3"/>
  <c r="L10" i="3"/>
  <c r="L8" i="3"/>
  <c r="L17" i="3"/>
  <c r="M17" i="3" s="1"/>
  <c r="N17" i="3" s="1"/>
  <c r="H54" i="16"/>
  <c r="I54" i="16" s="1"/>
  <c r="H41" i="17"/>
  <c r="I41" i="17" s="1"/>
  <c r="H26" i="17"/>
  <c r="I26" i="17"/>
  <c r="H17" i="17"/>
  <c r="H19" i="17" s="1"/>
  <c r="I19" i="17"/>
  <c r="P1321" i="1"/>
  <c r="L606" i="1"/>
  <c r="P606" i="1" s="1"/>
  <c r="L1247" i="1"/>
  <c r="P1247" i="1" s="1"/>
  <c r="L437" i="1"/>
  <c r="M79" i="6"/>
  <c r="I59" i="6"/>
  <c r="K34" i="6"/>
  <c r="J34" i="6" s="1"/>
  <c r="M34" i="6"/>
  <c r="J24" i="4"/>
  <c r="M24" i="4" s="1"/>
  <c r="P24" i="4" s="1"/>
  <c r="J17" i="4"/>
  <c r="M17" i="4" s="1"/>
  <c r="J9" i="4"/>
  <c r="J23" i="4"/>
  <c r="M23" i="4" s="1"/>
  <c r="J16" i="4"/>
  <c r="M16" i="4" s="1"/>
  <c r="J8" i="4"/>
  <c r="J15" i="4"/>
  <c r="M15" i="4" s="1"/>
  <c r="O15" i="4" s="1"/>
  <c r="J22" i="4"/>
  <c r="M22" i="4" s="1"/>
  <c r="P22" i="4" s="1"/>
  <c r="J28" i="4"/>
  <c r="M28" i="4" s="1"/>
  <c r="P28" i="4" s="1"/>
  <c r="J30" i="4"/>
  <c r="J32" i="4"/>
  <c r="M30" i="4"/>
  <c r="M32" i="4"/>
  <c r="I149" i="6"/>
  <c r="J149" i="6" s="1"/>
  <c r="K109" i="6"/>
  <c r="J109" i="6"/>
  <c r="M109" i="6" s="1"/>
  <c r="K82" i="6"/>
  <c r="K76" i="6"/>
  <c r="K15" i="6"/>
  <c r="I15" i="6"/>
  <c r="L16" i="10"/>
  <c r="F76" i="5"/>
  <c r="L584" i="1"/>
  <c r="P584" i="1" s="1"/>
  <c r="L633" i="1"/>
  <c r="P633" i="1"/>
  <c r="L994" i="1"/>
  <c r="P994" i="1" s="1"/>
  <c r="L1056" i="1"/>
  <c r="P1056" i="1" s="1"/>
  <c r="L1137" i="1"/>
  <c r="P1137" i="1" s="1"/>
  <c r="L1160" i="1"/>
  <c r="P1160" i="1" s="1"/>
  <c r="L1192" i="1"/>
  <c r="P1192" i="1" s="1"/>
  <c r="L1202" i="1"/>
  <c r="P1202" i="1" s="1"/>
  <c r="L1210" i="1"/>
  <c r="P1210" i="1" s="1"/>
  <c r="L1232" i="1"/>
  <c r="P1232" i="1" s="1"/>
  <c r="L1412" i="1"/>
  <c r="P1412" i="1" s="1"/>
  <c r="I93" i="6"/>
  <c r="K155" i="6"/>
  <c r="J155" i="6" s="1"/>
  <c r="M155" i="6" s="1"/>
  <c r="I155" i="6"/>
  <c r="I123" i="6"/>
  <c r="K123" i="6"/>
  <c r="J123" i="6"/>
  <c r="J115" i="6"/>
  <c r="M115" i="6"/>
  <c r="I70" i="6"/>
  <c r="L70" i="6" s="1"/>
  <c r="K70" i="6"/>
  <c r="K14" i="6"/>
  <c r="I14" i="6"/>
  <c r="I15" i="14"/>
  <c r="G15" i="14"/>
  <c r="O15" i="14" s="1"/>
  <c r="N62" i="13"/>
  <c r="G151" i="5"/>
  <c r="F151" i="5"/>
  <c r="L1155" i="1"/>
  <c r="P1155" i="1" s="1"/>
  <c r="L1157" i="1"/>
  <c r="P1157" i="1" s="1"/>
  <c r="L1163" i="1"/>
  <c r="P1163" i="1" s="1"/>
  <c r="L1165" i="1"/>
  <c r="L333" i="1"/>
  <c r="P333" i="1" s="1"/>
  <c r="L555" i="1"/>
  <c r="L453" i="1"/>
  <c r="P453" i="1" s="1"/>
  <c r="L511" i="1"/>
  <c r="P511" i="1" s="1"/>
  <c r="L587" i="1"/>
  <c r="P587" i="1" s="1"/>
  <c r="L888" i="1"/>
  <c r="L896" i="1"/>
  <c r="P896" i="1" s="1"/>
  <c r="P953" i="1"/>
  <c r="L973" i="1"/>
  <c r="P973" i="1" s="1"/>
  <c r="P1011" i="1"/>
  <c r="L1034" i="1"/>
  <c r="P1034" i="1" s="1"/>
  <c r="L1085" i="1"/>
  <c r="P1085" i="1" s="1"/>
  <c r="L1213" i="1"/>
  <c r="P1213" i="1" s="1"/>
  <c r="L1271" i="1"/>
  <c r="L1409" i="1"/>
  <c r="P1409" i="1" s="1"/>
  <c r="I124" i="6"/>
  <c r="K106" i="6"/>
  <c r="J106" i="6" s="1"/>
  <c r="I85" i="6"/>
  <c r="L85" i="6" s="1"/>
  <c r="L64" i="6"/>
  <c r="K36" i="6"/>
  <c r="L50" i="3"/>
  <c r="L43" i="3"/>
  <c r="L36" i="3"/>
  <c r="G164" i="5"/>
  <c r="L164" i="5" s="1"/>
  <c r="H56" i="24"/>
  <c r="P1328" i="1"/>
  <c r="L780" i="1"/>
  <c r="P780" i="1" s="1"/>
  <c r="L745" i="1"/>
  <c r="P745" i="1" s="1"/>
  <c r="L696" i="1"/>
  <c r="P696" i="1" s="1"/>
  <c r="L1258" i="1"/>
  <c r="P1258" i="1"/>
  <c r="L1274" i="1"/>
  <c r="O1274" i="1" s="1"/>
  <c r="P1274" i="1" s="1"/>
  <c r="L1280" i="1"/>
  <c r="P1280" i="1" s="1"/>
  <c r="O29" i="14"/>
  <c r="L772" i="1"/>
  <c r="P772" i="1" s="1"/>
  <c r="L375" i="1"/>
  <c r="L628" i="1"/>
  <c r="N628" i="1" s="1"/>
  <c r="N629" i="1" s="1"/>
  <c r="L676" i="1"/>
  <c r="P676" i="1" s="1"/>
  <c r="L713" i="1"/>
  <c r="P713" i="1" s="1"/>
  <c r="L724" i="1"/>
  <c r="P724" i="1" s="1"/>
  <c r="P731" i="1"/>
  <c r="L748" i="1"/>
  <c r="P748" i="1" s="1"/>
  <c r="L758" i="1"/>
  <c r="L1194" i="1"/>
  <c r="P1194" i="1" s="1"/>
  <c r="L1204" i="1"/>
  <c r="P1204" i="1" s="1"/>
  <c r="L1212" i="1"/>
  <c r="P1212" i="1" s="1"/>
  <c r="L1268" i="1"/>
  <c r="P1268" i="1" s="1"/>
  <c r="P1285" i="1"/>
  <c r="L1404" i="1"/>
  <c r="P1404" i="1" s="1"/>
  <c r="L1410" i="1"/>
  <c r="P1410" i="1" s="1"/>
  <c r="L1413" i="1"/>
  <c r="P1413" i="1" s="1"/>
  <c r="M27" i="4"/>
  <c r="J50" i="6"/>
  <c r="M50" i="6" s="1"/>
  <c r="J12" i="6"/>
  <c r="M12" i="6" s="1"/>
  <c r="L67" i="3"/>
  <c r="L42" i="3"/>
  <c r="L39" i="3"/>
  <c r="L35" i="3"/>
  <c r="H72" i="24"/>
  <c r="H32" i="16"/>
  <c r="I32" i="16" s="1"/>
  <c r="P1322" i="1"/>
  <c r="P651" i="1"/>
  <c r="L689" i="1"/>
  <c r="P689" i="1" s="1"/>
  <c r="L750" i="1"/>
  <c r="P750" i="1" s="1"/>
  <c r="L1053" i="1"/>
  <c r="P1053" i="1" s="1"/>
  <c r="L1135" i="1"/>
  <c r="P1135" i="1" s="1"/>
  <c r="P1165" i="1"/>
  <c r="L1197" i="1"/>
  <c r="P1197" i="1" s="1"/>
  <c r="L1207" i="1"/>
  <c r="P1207" i="1" s="1"/>
  <c r="L1217" i="1"/>
  <c r="P1217" i="1" s="1"/>
  <c r="L1239" i="1"/>
  <c r="P1239" i="1" s="1"/>
  <c r="L1029" i="1"/>
  <c r="P1029" i="1" s="1"/>
  <c r="L770" i="1"/>
  <c r="P770" i="1" s="1"/>
  <c r="L526" i="1"/>
  <c r="P526" i="1" s="1"/>
  <c r="L572" i="1"/>
  <c r="P572" i="1" s="1"/>
  <c r="L577" i="1"/>
  <c r="L595" i="1"/>
  <c r="P595" i="1" s="1"/>
  <c r="L617" i="1"/>
  <c r="P617" i="1" s="1"/>
  <c r="L636" i="1"/>
  <c r="P636" i="1" s="1"/>
  <c r="L658" i="1"/>
  <c r="P658" i="1" s="1"/>
  <c r="L667" i="1"/>
  <c r="P667" i="1" s="1"/>
  <c r="L711" i="1"/>
  <c r="P711" i="1" s="1"/>
  <c r="L759" i="1"/>
  <c r="P759" i="1" s="1"/>
  <c r="L795" i="1"/>
  <c r="L862" i="1"/>
  <c r="P862" i="1" s="1"/>
  <c r="L869" i="1"/>
  <c r="P869" i="1" s="1"/>
  <c r="L876" i="1"/>
  <c r="L880" i="1"/>
  <c r="P880" i="1" s="1"/>
  <c r="L901" i="1"/>
  <c r="L905" i="1"/>
  <c r="P905" i="1" s="1"/>
  <c r="L909" i="1"/>
  <c r="P909" i="1" s="1"/>
  <c r="L932" i="1"/>
  <c r="P932" i="1" s="1"/>
  <c r="L936" i="1"/>
  <c r="P936" i="1" s="1"/>
  <c r="L1041" i="1"/>
  <c r="L1147" i="1"/>
  <c r="P1147" i="1" s="1"/>
  <c r="L1235" i="1"/>
  <c r="P1235" i="1" s="1"/>
  <c r="L1250" i="1"/>
  <c r="P1250" i="1" s="1"/>
  <c r="L1252" i="1"/>
  <c r="P1252" i="1" s="1"/>
  <c r="L1414" i="1"/>
  <c r="P1414" i="1" s="1"/>
  <c r="H24" i="16"/>
  <c r="I24" i="16" s="1"/>
  <c r="P1330" i="1"/>
  <c r="L784" i="1"/>
  <c r="P784" i="1" s="1"/>
  <c r="L454" i="1"/>
  <c r="P454" i="1" s="1"/>
  <c r="L208" i="1"/>
  <c r="P208" i="1" s="1"/>
  <c r="L963" i="1"/>
  <c r="L1008" i="1"/>
  <c r="P1008" i="1" s="1"/>
  <c r="L534" i="1"/>
  <c r="P534" i="1" s="1"/>
  <c r="L586" i="1"/>
  <c r="P586" i="1" s="1"/>
  <c r="L622" i="1"/>
  <c r="P622" i="1"/>
  <c r="L632" i="1"/>
  <c r="P632" i="1" s="1"/>
  <c r="L690" i="1"/>
  <c r="P690" i="1" s="1"/>
  <c r="L695" i="1"/>
  <c r="P695" i="1" s="1"/>
  <c r="L796" i="1"/>
  <c r="P796" i="1" s="1"/>
  <c r="L964" i="1"/>
  <c r="P964" i="1" s="1"/>
  <c r="L978" i="1"/>
  <c r="P978" i="1" s="1"/>
  <c r="L1010" i="1"/>
  <c r="P1010" i="1" s="1"/>
  <c r="L1033" i="1"/>
  <c r="P1033" i="1" s="1"/>
  <c r="L1046" i="1"/>
  <c r="P1046" i="1" s="1"/>
  <c r="L1141" i="1"/>
  <c r="L1257" i="1"/>
  <c r="L1279" i="1"/>
  <c r="P1279" i="1" s="1"/>
  <c r="L1407" i="1"/>
  <c r="P1407" i="1" s="1"/>
  <c r="L1417" i="1"/>
  <c r="P1417" i="1" s="1"/>
  <c r="L997" i="1"/>
  <c r="P997" i="1" s="1"/>
  <c r="L776" i="1"/>
  <c r="P776" i="1" s="1"/>
  <c r="L1191" i="1"/>
  <c r="L605" i="1"/>
  <c r="P605" i="1" s="1"/>
  <c r="L627" i="1"/>
  <c r="P627" i="1" s="1"/>
  <c r="L645" i="1"/>
  <c r="P645" i="1" s="1"/>
  <c r="L653" i="1"/>
  <c r="P653" i="1" s="1"/>
  <c r="L661" i="1"/>
  <c r="P661" i="1" s="1"/>
  <c r="L665" i="1"/>
  <c r="P665" i="1" s="1"/>
  <c r="L678" i="1"/>
  <c r="P678" i="1"/>
  <c r="P855" i="1"/>
  <c r="L859" i="1"/>
  <c r="P859" i="1" s="1"/>
  <c r="L866" i="1"/>
  <c r="P866" i="1" s="1"/>
  <c r="L870" i="1"/>
  <c r="P870" i="1" s="1"/>
  <c r="L877" i="1"/>
  <c r="P877" i="1" s="1"/>
  <c r="L881" i="1"/>
  <c r="P881" i="1" s="1"/>
  <c r="L902" i="1"/>
  <c r="P902" i="1" s="1"/>
  <c r="L906" i="1"/>
  <c r="P906" i="1" s="1"/>
  <c r="L910" i="1"/>
  <c r="P910" i="1" s="1"/>
  <c r="L933" i="1"/>
  <c r="P933" i="1" s="1"/>
  <c r="L937" i="1"/>
  <c r="P937" i="1" s="1"/>
  <c r="L990" i="1"/>
  <c r="O990" i="1" s="1"/>
  <c r="P990" i="1" s="1"/>
  <c r="L1003" i="1"/>
  <c r="P1003" i="1" s="1"/>
  <c r="L1016" i="1"/>
  <c r="L1084" i="1"/>
  <c r="P1084" i="1" s="1"/>
  <c r="L1106" i="1"/>
  <c r="L1189" i="1"/>
  <c r="P1189" i="1" s="1"/>
  <c r="L1201" i="1"/>
  <c r="P1201" i="1" s="1"/>
  <c r="L1209" i="1"/>
  <c r="P1209" i="1" s="1"/>
  <c r="L1243" i="1"/>
  <c r="P1243" i="1" s="1"/>
  <c r="L1255" i="1"/>
  <c r="P1255" i="1" s="1"/>
  <c r="L1267" i="1"/>
  <c r="L1284" i="1"/>
  <c r="P1284" i="1" s="1"/>
  <c r="L1423" i="1"/>
  <c r="P1423" i="1" s="1"/>
  <c r="L1427" i="1"/>
  <c r="P1427" i="1" s="1"/>
  <c r="L1094" i="1"/>
  <c r="L195" i="1"/>
  <c r="P195" i="1" s="1"/>
  <c r="L196" i="1"/>
  <c r="P196" i="1" s="1"/>
  <c r="L190" i="1"/>
  <c r="P190" i="1" s="1"/>
  <c r="L327" i="1"/>
  <c r="P327" i="1" s="1"/>
  <c r="L338" i="1"/>
  <c r="P338" i="1" s="1"/>
  <c r="L400" i="1"/>
  <c r="P400" i="1" s="1"/>
  <c r="L382" i="1"/>
  <c r="P382" i="1" s="1"/>
  <c r="L204" i="1"/>
  <c r="P204" i="1" s="1"/>
  <c r="L193" i="1"/>
  <c r="L231" i="1"/>
  <c r="P231" i="1" s="1"/>
  <c r="L222" i="1"/>
  <c r="P222" i="1" s="1"/>
  <c r="L409" i="1"/>
  <c r="P409" i="1" s="1"/>
  <c r="L329" i="1"/>
  <c r="P329" i="1" s="1"/>
  <c r="L383" i="1"/>
  <c r="P383" i="1" s="1"/>
  <c r="L215" i="1"/>
  <c r="P215" i="1" s="1"/>
  <c r="L292" i="1"/>
  <c r="P292" i="1" s="1"/>
  <c r="L197" i="1"/>
  <c r="P197" i="1" s="1"/>
  <c r="L232" i="1"/>
  <c r="P232" i="1" s="1"/>
  <c r="L376" i="1"/>
  <c r="P376" i="1" s="1"/>
  <c r="L220" i="1"/>
  <c r="P220" i="1" s="1"/>
  <c r="L405" i="1"/>
  <c r="P405" i="1" s="1"/>
  <c r="L386" i="1"/>
  <c r="P386" i="1" s="1"/>
  <c r="L402" i="1"/>
  <c r="P402" i="1" s="1"/>
  <c r="L319" i="1"/>
  <c r="P319" i="1" s="1"/>
  <c r="L422" i="1"/>
  <c r="P422" i="1" s="1"/>
  <c r="L342" i="1"/>
  <c r="P342" i="1" s="1"/>
  <c r="L228" i="1"/>
  <c r="P228" i="1" s="1"/>
  <c r="L300" i="1"/>
  <c r="P300" i="1" s="1"/>
  <c r="L335" i="1"/>
  <c r="P335" i="1" s="1"/>
  <c r="L379" i="1"/>
  <c r="P379" i="1" s="1"/>
  <c r="L260" i="1"/>
  <c r="P260" i="1"/>
  <c r="L309" i="1"/>
  <c r="P309" i="1" s="1"/>
  <c r="L442" i="1"/>
  <c r="O442" i="1" s="1"/>
  <c r="L301" i="1"/>
  <c r="P301" i="1" s="1"/>
  <c r="L387" i="1"/>
  <c r="P387" i="1" s="1"/>
  <c r="L380" i="1"/>
  <c r="P380" i="1" s="1"/>
  <c r="L358" i="1"/>
  <c r="P358" i="1" s="1"/>
  <c r="L229" i="1"/>
  <c r="P229" i="1" s="1"/>
  <c r="L271" i="1"/>
  <c r="P271" i="1" s="1"/>
  <c r="L233" i="1"/>
  <c r="P233" i="1" s="1"/>
  <c r="L417" i="1"/>
  <c r="P417" i="1" s="1"/>
  <c r="L348" i="1"/>
  <c r="P348" i="1" s="1"/>
  <c r="L253" i="1"/>
  <c r="P253" i="1" s="1"/>
  <c r="L192" i="1"/>
  <c r="P192" i="1" s="1"/>
  <c r="L278" i="1"/>
  <c r="P278" i="1" s="1"/>
  <c r="L362" i="1"/>
  <c r="P362" i="1" s="1"/>
  <c r="L425" i="1"/>
  <c r="P425" i="1" s="1"/>
  <c r="L317" i="1"/>
  <c r="P317" i="1" s="1"/>
  <c r="L381" i="1"/>
  <c r="P381" i="1" s="1"/>
  <c r="L203" i="1"/>
  <c r="P203" i="1" s="1"/>
  <c r="L200" i="1"/>
  <c r="P200" i="1" s="1"/>
  <c r="L297" i="1"/>
  <c r="P297" i="1" s="1"/>
  <c r="L436" i="1"/>
  <c r="O436" i="1" s="1"/>
  <c r="L355" i="1"/>
  <c r="P355" i="1" s="1"/>
  <c r="L389" i="1"/>
  <c r="P389" i="1" s="1"/>
  <c r="L371" i="1"/>
  <c r="P371" i="1" s="1"/>
  <c r="L305" i="1"/>
  <c r="P305" i="1" s="1"/>
  <c r="L201" i="1"/>
  <c r="P201" i="1" s="1"/>
  <c r="L207" i="1"/>
  <c r="P207" i="1" s="1"/>
  <c r="L247" i="1"/>
  <c r="M39" i="5"/>
  <c r="H25" i="24"/>
  <c r="H104" i="24"/>
  <c r="J104" i="24" s="1"/>
  <c r="J98" i="2"/>
  <c r="J99" i="2" s="1"/>
  <c r="F71" i="5"/>
  <c r="K71" i="5" s="1"/>
  <c r="G71" i="5"/>
  <c r="M71" i="5" s="1"/>
  <c r="I45" i="5"/>
  <c r="I92" i="5"/>
  <c r="I64" i="5"/>
  <c r="M55" i="5"/>
  <c r="J67" i="5"/>
  <c r="K47" i="5"/>
  <c r="I67" i="5"/>
  <c r="I47" i="5"/>
  <c r="H38" i="24"/>
  <c r="O27" i="4"/>
  <c r="P27" i="4"/>
  <c r="L106" i="6"/>
  <c r="L92" i="6"/>
  <c r="M92" i="6" s="1"/>
  <c r="M13" i="3"/>
  <c r="M173" i="5"/>
  <c r="L173" i="5"/>
  <c r="M152" i="5"/>
  <c r="L152" i="5"/>
  <c r="O24" i="4"/>
  <c r="Q24" i="4" s="1"/>
  <c r="O57" i="3"/>
  <c r="P57" i="3" s="1"/>
  <c r="J136" i="6"/>
  <c r="M136" i="6" s="1"/>
  <c r="J121" i="6"/>
  <c r="M121" i="6" s="1"/>
  <c r="L118" i="6"/>
  <c r="L97" i="6"/>
  <c r="M15" i="3"/>
  <c r="O15" i="3"/>
  <c r="M150" i="5"/>
  <c r="L150" i="5"/>
  <c r="J152" i="6"/>
  <c r="M152" i="6" s="1"/>
  <c r="M171" i="5"/>
  <c r="L171" i="5"/>
  <c r="M155" i="5"/>
  <c r="L155" i="5"/>
  <c r="M151" i="5"/>
  <c r="L151" i="5"/>
  <c r="O38" i="3"/>
  <c r="P38" i="3"/>
  <c r="H75" i="24"/>
  <c r="M76" i="5"/>
  <c r="L76" i="5"/>
  <c r="N1392" i="1"/>
  <c r="F76" i="2" s="1"/>
  <c r="H90" i="24" s="1"/>
  <c r="P1355" i="1"/>
  <c r="M82" i="5"/>
  <c r="M142" i="6"/>
  <c r="J99" i="6"/>
  <c r="M99" i="6" s="1"/>
  <c r="J91" i="6"/>
  <c r="M91" i="6" s="1"/>
  <c r="I77" i="11"/>
  <c r="G78" i="11" s="1"/>
  <c r="K97" i="6"/>
  <c r="J97" i="6" s="1"/>
  <c r="I96" i="6"/>
  <c r="K65" i="6"/>
  <c r="K33" i="6"/>
  <c r="I18" i="14"/>
  <c r="G9" i="14"/>
  <c r="O9" i="14" s="1"/>
  <c r="K37" i="10"/>
  <c r="L37" i="10"/>
  <c r="K31" i="10"/>
  <c r="L31" i="10" s="1"/>
  <c r="K14" i="10"/>
  <c r="L14" i="10"/>
  <c r="G174" i="5"/>
  <c r="F172" i="5"/>
  <c r="K172" i="5" s="1"/>
  <c r="H60" i="24"/>
  <c r="H53" i="24"/>
  <c r="I114" i="6"/>
  <c r="I57" i="6"/>
  <c r="K9" i="6"/>
  <c r="I7" i="6"/>
  <c r="J7" i="6" s="1"/>
  <c r="G21" i="14"/>
  <c r="O21" i="14"/>
  <c r="G12" i="14"/>
  <c r="O12" i="14" s="1"/>
  <c r="K35" i="10"/>
  <c r="L35" i="10"/>
  <c r="K25" i="10"/>
  <c r="L25" i="10" s="1"/>
  <c r="F162" i="5"/>
  <c r="J162" i="5" s="1"/>
  <c r="H88" i="24"/>
  <c r="H76" i="24"/>
  <c r="H63" i="24"/>
  <c r="H51" i="24"/>
  <c r="H47" i="24"/>
  <c r="H32" i="24"/>
  <c r="N1490" i="1"/>
  <c r="O1171" i="1"/>
  <c r="P1171" i="1" s="1"/>
  <c r="H73" i="24"/>
  <c r="H55" i="24"/>
  <c r="H91" i="24"/>
  <c r="H30" i="24"/>
  <c r="H68" i="24"/>
  <c r="H49" i="24"/>
  <c r="H34" i="24"/>
  <c r="O50" i="1"/>
  <c r="H99" i="24"/>
  <c r="G78" i="5"/>
  <c r="F78" i="5"/>
  <c r="I78" i="5" s="1"/>
  <c r="G159" i="5"/>
  <c r="L159" i="5" s="1"/>
  <c r="F159" i="5"/>
  <c r="K159" i="5" s="1"/>
  <c r="G75" i="5"/>
  <c r="L75" i="5" s="1"/>
  <c r="F75" i="5"/>
  <c r="L69" i="5"/>
  <c r="N69" i="5" s="1"/>
  <c r="M69" i="5"/>
  <c r="G146" i="5"/>
  <c r="F146" i="5"/>
  <c r="L82" i="5"/>
  <c r="N65" i="5"/>
  <c r="O65" i="5"/>
  <c r="N26" i="5"/>
  <c r="O26" i="5" s="1"/>
  <c r="K38" i="5"/>
  <c r="I157" i="5"/>
  <c r="J157" i="5"/>
  <c r="I58" i="5"/>
  <c r="J58" i="5"/>
  <c r="K58" i="5"/>
  <c r="K149" i="5"/>
  <c r="I224" i="1"/>
  <c r="M157" i="5"/>
  <c r="L157" i="5"/>
  <c r="N157" i="5" s="1"/>
  <c r="O157" i="5" s="1"/>
  <c r="F145" i="5"/>
  <c r="G145" i="5"/>
  <c r="L145" i="5" s="1"/>
  <c r="F141" i="5"/>
  <c r="G141" i="5"/>
  <c r="L137" i="5"/>
  <c r="M137" i="5"/>
  <c r="F129" i="5"/>
  <c r="K129" i="5" s="1"/>
  <c r="G129" i="5"/>
  <c r="M129" i="5" s="1"/>
  <c r="M121" i="5"/>
  <c r="L121" i="5"/>
  <c r="G113" i="5"/>
  <c r="L113" i="5" s="1"/>
  <c r="F113" i="5"/>
  <c r="F109" i="5"/>
  <c r="G109" i="5"/>
  <c r="F105" i="5"/>
  <c r="G105" i="5"/>
  <c r="K101" i="5"/>
  <c r="I101" i="5"/>
  <c r="G97" i="5"/>
  <c r="F97" i="5"/>
  <c r="K97" i="5" s="1"/>
  <c r="G93" i="5"/>
  <c r="M93" i="5" s="1"/>
  <c r="F93" i="5"/>
  <c r="G89" i="5"/>
  <c r="L89" i="5" s="1"/>
  <c r="F89" i="5"/>
  <c r="J89" i="5" s="1"/>
  <c r="G74" i="5"/>
  <c r="L74" i="5" s="1"/>
  <c r="F74" i="5"/>
  <c r="K74" i="5" s="1"/>
  <c r="I62" i="5"/>
  <c r="K62" i="5"/>
  <c r="L58" i="5"/>
  <c r="M58" i="5"/>
  <c r="K54" i="5"/>
  <c r="J54" i="5"/>
  <c r="I54" i="5"/>
  <c r="K50" i="5"/>
  <c r="J50" i="5"/>
  <c r="G46" i="5"/>
  <c r="M46" i="5" s="1"/>
  <c r="F46" i="5"/>
  <c r="G38" i="5"/>
  <c r="L38" i="5" s="1"/>
  <c r="F34" i="5"/>
  <c r="G34" i="5"/>
  <c r="L34" i="5" s="1"/>
  <c r="F30" i="5"/>
  <c r="J30" i="5" s="1"/>
  <c r="G30" i="5"/>
  <c r="M22" i="5"/>
  <c r="L22" i="5"/>
  <c r="F18" i="5"/>
  <c r="J52" i="5"/>
  <c r="K52" i="5"/>
  <c r="P214" i="1"/>
  <c r="P258" i="1"/>
  <c r="K39" i="5"/>
  <c r="J39" i="5"/>
  <c r="K121" i="5"/>
  <c r="I136" i="5"/>
  <c r="K136" i="5"/>
  <c r="N136" i="5" s="1"/>
  <c r="O136" i="5" s="1"/>
  <c r="I49" i="5"/>
  <c r="L62" i="5"/>
  <c r="M62" i="5"/>
  <c r="M32" i="5"/>
  <c r="M70" i="5"/>
  <c r="L70" i="5"/>
  <c r="K137" i="5"/>
  <c r="M123" i="5"/>
  <c r="L123" i="5"/>
  <c r="O440" i="1"/>
  <c r="P440" i="1"/>
  <c r="I255" i="1"/>
  <c r="L45" i="5"/>
  <c r="M45" i="5"/>
  <c r="I72" i="5"/>
  <c r="J72" i="5"/>
  <c r="M18" i="5"/>
  <c r="K18" i="5"/>
  <c r="L18" i="5"/>
  <c r="I22" i="5"/>
  <c r="J22" i="5"/>
  <c r="J122" i="5"/>
  <c r="M68" i="5"/>
  <c r="L68" i="5"/>
  <c r="K148" i="5"/>
  <c r="I148" i="5"/>
  <c r="J125" i="5"/>
  <c r="J110" i="5"/>
  <c r="K110" i="5"/>
  <c r="I110" i="5"/>
  <c r="L44" i="5"/>
  <c r="I52" i="5"/>
  <c r="I38" i="5"/>
  <c r="K72" i="5"/>
  <c r="M106" i="5"/>
  <c r="N106" i="5" s="1"/>
  <c r="O106" i="5" s="1"/>
  <c r="L106" i="5"/>
  <c r="D165" i="5"/>
  <c r="F165" i="5" s="1"/>
  <c r="E165" i="5"/>
  <c r="G63" i="5"/>
  <c r="F63" i="5"/>
  <c r="G31" i="5"/>
  <c r="L31" i="5" s="1"/>
  <c r="F31" i="5"/>
  <c r="I31" i="5" s="1"/>
  <c r="I43" i="5"/>
  <c r="J43" i="5"/>
  <c r="F119" i="5"/>
  <c r="I119" i="5" s="1"/>
  <c r="G119" i="5"/>
  <c r="G115" i="5"/>
  <c r="F115" i="5"/>
  <c r="K115" i="5" s="1"/>
  <c r="G111" i="5"/>
  <c r="F111" i="5"/>
  <c r="J111" i="5" s="1"/>
  <c r="G107" i="5"/>
  <c r="F107" i="5"/>
  <c r="J107" i="5" s="1"/>
  <c r="G57" i="5"/>
  <c r="F57" i="5"/>
  <c r="F53" i="5"/>
  <c r="J53" i="5" s="1"/>
  <c r="G53" i="5"/>
  <c r="O28" i="4"/>
  <c r="Q28" i="4" s="1"/>
  <c r="P15" i="4"/>
  <c r="O30" i="4"/>
  <c r="P30" i="4"/>
  <c r="J81" i="6"/>
  <c r="M81" i="6" s="1"/>
  <c r="P16" i="4"/>
  <c r="O16" i="4"/>
  <c r="F47" i="2"/>
  <c r="J78" i="6"/>
  <c r="L78" i="6"/>
  <c r="O28" i="14"/>
  <c r="P657" i="1"/>
  <c r="M23" i="3"/>
  <c r="P1267" i="1"/>
  <c r="J31" i="6"/>
  <c r="M31" i="6" s="1"/>
  <c r="J49" i="6"/>
  <c r="M49" i="6" s="1"/>
  <c r="M143" i="5"/>
  <c r="M8" i="3"/>
  <c r="M43" i="3"/>
  <c r="O43" i="3" s="1"/>
  <c r="L155" i="6"/>
  <c r="L44" i="6"/>
  <c r="J44" i="6"/>
  <c r="M44" i="6" s="1"/>
  <c r="M66" i="3"/>
  <c r="N66" i="3"/>
  <c r="L108" i="5"/>
  <c r="M108" i="5"/>
  <c r="J120" i="6"/>
  <c r="L120" i="6"/>
  <c r="O31" i="14"/>
  <c r="M35" i="3"/>
  <c r="O35" i="3" s="1"/>
  <c r="N35" i="3"/>
  <c r="L325" i="1"/>
  <c r="M50" i="3"/>
  <c r="N50" i="3" s="1"/>
  <c r="J151" i="5"/>
  <c r="K151" i="5"/>
  <c r="I151" i="5"/>
  <c r="J76" i="5"/>
  <c r="I76" i="5"/>
  <c r="K76" i="5"/>
  <c r="N76" i="5" s="1"/>
  <c r="O76" i="5" s="1"/>
  <c r="L149" i="6"/>
  <c r="M149" i="6"/>
  <c r="O23" i="4"/>
  <c r="P23" i="4"/>
  <c r="M54" i="3"/>
  <c r="N54" i="3"/>
  <c r="M43" i="5"/>
  <c r="L43" i="5"/>
  <c r="J169" i="5"/>
  <c r="N169" i="5" s="1"/>
  <c r="O169" i="5" s="1"/>
  <c r="K169" i="5"/>
  <c r="L169" i="5"/>
  <c r="M169" i="5"/>
  <c r="I169" i="5"/>
  <c r="I108" i="5"/>
  <c r="J108" i="5"/>
  <c r="K108" i="5"/>
  <c r="N40" i="3"/>
  <c r="P40" i="3" s="1"/>
  <c r="L160" i="5"/>
  <c r="J153" i="6"/>
  <c r="M153" i="6" s="1"/>
  <c r="J80" i="5"/>
  <c r="K80" i="5"/>
  <c r="I80" i="5"/>
  <c r="J140" i="6"/>
  <c r="M140" i="6"/>
  <c r="O13" i="14"/>
  <c r="L54" i="6"/>
  <c r="J54" i="6"/>
  <c r="M54" i="6"/>
  <c r="L28" i="6"/>
  <c r="P531" i="1"/>
  <c r="J85" i="6"/>
  <c r="M85" i="6" s="1"/>
  <c r="P1300" i="1"/>
  <c r="K127" i="5"/>
  <c r="I127" i="5"/>
  <c r="J127" i="5"/>
  <c r="L95" i="6"/>
  <c r="O22" i="14"/>
  <c r="O17" i="3"/>
  <c r="P17" i="3" s="1"/>
  <c r="P888" i="1"/>
  <c r="L90" i="6"/>
  <c r="M55" i="3"/>
  <c r="J37" i="6"/>
  <c r="M37" i="6"/>
  <c r="O24" i="14"/>
  <c r="J55" i="6"/>
  <c r="P865" i="1"/>
  <c r="M117" i="5"/>
  <c r="O613" i="1"/>
  <c r="O629" i="1" s="1"/>
  <c r="G47" i="2" s="1"/>
  <c r="P963" i="1"/>
  <c r="M29" i="3"/>
  <c r="N29" i="3" s="1"/>
  <c r="M8" i="4"/>
  <c r="M62" i="3"/>
  <c r="L125" i="5"/>
  <c r="M125" i="5"/>
  <c r="L134" i="6"/>
  <c r="M134" i="6"/>
  <c r="K143" i="5"/>
  <c r="J143" i="5"/>
  <c r="I143" i="5"/>
  <c r="J124" i="6"/>
  <c r="L124" i="6"/>
  <c r="O923" i="1"/>
  <c r="O924" i="1"/>
  <c r="I160" i="5"/>
  <c r="J160" i="5"/>
  <c r="K160" i="5"/>
  <c r="L167" i="5"/>
  <c r="M167" i="5"/>
  <c r="P901" i="1"/>
  <c r="M39" i="3"/>
  <c r="N39" i="3" s="1"/>
  <c r="O39" i="3"/>
  <c r="P555" i="1"/>
  <c r="O32" i="4"/>
  <c r="P32" i="4"/>
  <c r="Q32" i="4"/>
  <c r="J150" i="6"/>
  <c r="L150" i="6"/>
  <c r="L122" i="6"/>
  <c r="P924" i="1"/>
  <c r="M45" i="3"/>
  <c r="N45" i="3"/>
  <c r="P45" i="3" s="1"/>
  <c r="O45" i="3"/>
  <c r="M67" i="6"/>
  <c r="L101" i="5"/>
  <c r="M101" i="5"/>
  <c r="J166" i="5"/>
  <c r="I166" i="5"/>
  <c r="K166" i="5"/>
  <c r="L108" i="6"/>
  <c r="M108" i="6" s="1"/>
  <c r="J81" i="5"/>
  <c r="N81" i="5" s="1"/>
  <c r="O81" i="5" s="1"/>
  <c r="I81" i="5"/>
  <c r="K81" i="5"/>
  <c r="J68" i="6"/>
  <c r="M68" i="6" s="1"/>
  <c r="O11" i="14"/>
  <c r="J129" i="6"/>
  <c r="M129" i="6" s="1"/>
  <c r="P1402" i="1"/>
  <c r="M10" i="3"/>
  <c r="O10" i="3" s="1"/>
  <c r="K142" i="5"/>
  <c r="N142" i="5" s="1"/>
  <c r="O142" i="5" s="1"/>
  <c r="I142" i="5"/>
  <c r="J142" i="5"/>
  <c r="L127" i="5"/>
  <c r="M127" i="5"/>
  <c r="P876" i="1"/>
  <c r="M164" i="5"/>
  <c r="N164" i="5" s="1"/>
  <c r="O164" i="5" s="1"/>
  <c r="M14" i="3"/>
  <c r="O14" i="3" s="1"/>
  <c r="J28" i="6"/>
  <c r="M118" i="6"/>
  <c r="O520" i="1"/>
  <c r="P520" i="1" s="1"/>
  <c r="L123" i="6"/>
  <c r="M123" i="6" s="1"/>
  <c r="L59" i="6"/>
  <c r="J59" i="6"/>
  <c r="M22" i="3"/>
  <c r="N22" i="3" s="1"/>
  <c r="J95" i="6"/>
  <c r="M95" i="6" s="1"/>
  <c r="P628" i="1"/>
  <c r="P541" i="1"/>
  <c r="P853" i="1"/>
  <c r="M30" i="3"/>
  <c r="J155" i="5"/>
  <c r="K155" i="5"/>
  <c r="I155" i="5"/>
  <c r="J147" i="6"/>
  <c r="M147" i="6"/>
  <c r="J14" i="6"/>
  <c r="L98" i="6"/>
  <c r="O37" i="3"/>
  <c r="P37" i="3"/>
  <c r="K171" i="5"/>
  <c r="J171" i="5"/>
  <c r="N171" i="5" s="1"/>
  <c r="O171" i="5" s="1"/>
  <c r="I171" i="5"/>
  <c r="P1230" i="1"/>
  <c r="M42" i="3"/>
  <c r="L15" i="6"/>
  <c r="O17" i="4"/>
  <c r="M61" i="3"/>
  <c r="O61" i="3" s="1"/>
  <c r="N61" i="3"/>
  <c r="J10" i="6"/>
  <c r="L10" i="6"/>
  <c r="M10" i="6" s="1"/>
  <c r="M11" i="3"/>
  <c r="O11" i="3" s="1"/>
  <c r="N11" i="3"/>
  <c r="P11" i="3" s="1"/>
  <c r="M166" i="5"/>
  <c r="L166" i="5"/>
  <c r="M142" i="5"/>
  <c r="L142" i="5"/>
  <c r="M81" i="5"/>
  <c r="J107" i="6"/>
  <c r="M107" i="6" s="1"/>
  <c r="O16" i="3"/>
  <c r="P16" i="3" s="1"/>
  <c r="L35" i="6"/>
  <c r="P1094" i="1"/>
  <c r="J91" i="24"/>
  <c r="L71" i="5"/>
  <c r="K162" i="5"/>
  <c r="I162" i="5"/>
  <c r="L114" i="6"/>
  <c r="J114" i="6"/>
  <c r="L174" i="5"/>
  <c r="M174" i="5"/>
  <c r="N15" i="3"/>
  <c r="O69" i="5"/>
  <c r="Q27" i="4"/>
  <c r="I172" i="5"/>
  <c r="J172" i="5"/>
  <c r="N172" i="5" s="1"/>
  <c r="O172" i="5" s="1"/>
  <c r="I78" i="11"/>
  <c r="I80" i="11" s="1"/>
  <c r="K1557" i="1" s="1"/>
  <c r="P50" i="1"/>
  <c r="L7" i="6"/>
  <c r="O18" i="14"/>
  <c r="M75" i="5"/>
  <c r="L78" i="5"/>
  <c r="J78" i="5"/>
  <c r="L146" i="5"/>
  <c r="M146" i="5"/>
  <c r="I146" i="5"/>
  <c r="K146" i="5"/>
  <c r="J146" i="5"/>
  <c r="J75" i="5"/>
  <c r="I159" i="5"/>
  <c r="K107" i="5"/>
  <c r="I107" i="5"/>
  <c r="P418" i="1"/>
  <c r="P277" i="1"/>
  <c r="I46" i="5"/>
  <c r="J46" i="5"/>
  <c r="K46" i="5"/>
  <c r="L93" i="5"/>
  <c r="K145" i="5"/>
  <c r="I145" i="5"/>
  <c r="J145" i="5"/>
  <c r="P375" i="1"/>
  <c r="P226" i="1"/>
  <c r="N58" i="5"/>
  <c r="O58" i="5"/>
  <c r="I53" i="5"/>
  <c r="L111" i="5"/>
  <c r="M111" i="5"/>
  <c r="J119" i="5"/>
  <c r="K119" i="5"/>
  <c r="K31" i="5"/>
  <c r="M31" i="5"/>
  <c r="P246" i="1"/>
  <c r="I30" i="5"/>
  <c r="M38" i="5"/>
  <c r="K93" i="5"/>
  <c r="J93" i="5"/>
  <c r="I93" i="5"/>
  <c r="L109" i="5"/>
  <c r="M109" i="5"/>
  <c r="M145" i="5"/>
  <c r="I57" i="5"/>
  <c r="K57" i="5"/>
  <c r="J57" i="5"/>
  <c r="I63" i="5"/>
  <c r="M53" i="5"/>
  <c r="L53" i="5"/>
  <c r="I111" i="5"/>
  <c r="K111" i="5"/>
  <c r="N111" i="5" s="1"/>
  <c r="O111" i="5" s="1"/>
  <c r="I18" i="5"/>
  <c r="J18" i="5"/>
  <c r="K30" i="5"/>
  <c r="L30" i="5"/>
  <c r="M30" i="5"/>
  <c r="M89" i="5"/>
  <c r="J105" i="5"/>
  <c r="N105" i="5" s="1"/>
  <c r="O105" i="5" s="1"/>
  <c r="I105" i="5"/>
  <c r="K105" i="5"/>
  <c r="M113" i="5"/>
  <c r="J141" i="5"/>
  <c r="I141" i="5"/>
  <c r="K141" i="5"/>
  <c r="P221" i="1"/>
  <c r="M119" i="5"/>
  <c r="L119" i="5"/>
  <c r="J31" i="5"/>
  <c r="M57" i="5"/>
  <c r="L57" i="5"/>
  <c r="M107" i="5"/>
  <c r="L107" i="5"/>
  <c r="M63" i="5"/>
  <c r="L63" i="5"/>
  <c r="P393" i="1"/>
  <c r="P328" i="1"/>
  <c r="I89" i="5"/>
  <c r="K89" i="5"/>
  <c r="I97" i="5"/>
  <c r="J97" i="5"/>
  <c r="M105" i="5"/>
  <c r="L105" i="5"/>
  <c r="J113" i="5"/>
  <c r="N113" i="5" s="1"/>
  <c r="O113" i="5" s="1"/>
  <c r="K113" i="5"/>
  <c r="I113" i="5"/>
  <c r="M141" i="5"/>
  <c r="L141" i="5"/>
  <c r="P291" i="1"/>
  <c r="N110" i="5"/>
  <c r="O110" i="5" s="1"/>
  <c r="N30" i="3"/>
  <c r="Q15" i="4"/>
  <c r="N108" i="5"/>
  <c r="O108" i="5" s="1"/>
  <c r="O54" i="3"/>
  <c r="O29" i="3"/>
  <c r="P29" i="3" s="1"/>
  <c r="N10" i="3"/>
  <c r="N14" i="3"/>
  <c r="P14" i="3" s="1"/>
  <c r="N160" i="5"/>
  <c r="O160" i="5" s="1"/>
  <c r="Q30" i="4"/>
  <c r="O8" i="4"/>
  <c r="P8" i="4"/>
  <c r="N127" i="5"/>
  <c r="O127" i="5" s="1"/>
  <c r="Q23" i="4"/>
  <c r="O66" i="3"/>
  <c r="P66" i="3" s="1"/>
  <c r="N1557" i="1"/>
  <c r="N1559" i="1" s="1"/>
  <c r="M1557" i="1"/>
  <c r="E104" i="2"/>
  <c r="J104" i="2" s="1"/>
  <c r="N162" i="5"/>
  <c r="O162" i="5"/>
  <c r="D43" i="25"/>
  <c r="D46" i="25" s="1"/>
  <c r="J134" i="24" s="1"/>
  <c r="P726" i="1" l="1"/>
  <c r="H54" i="2" s="1"/>
  <c r="K288" i="1"/>
  <c r="L286" i="1"/>
  <c r="P286" i="1" s="1"/>
  <c r="L318" i="1"/>
  <c r="P318" i="1" s="1"/>
  <c r="G323" i="1"/>
  <c r="L337" i="1"/>
  <c r="P337" i="1" s="1"/>
  <c r="I539" i="1"/>
  <c r="L532" i="1"/>
  <c r="P532" i="1" s="1"/>
  <c r="I553" i="1"/>
  <c r="L546" i="1"/>
  <c r="P546" i="1" s="1"/>
  <c r="L677" i="1"/>
  <c r="P677" i="1" s="1"/>
  <c r="G685" i="1"/>
  <c r="L879" i="1"/>
  <c r="P879" i="1" s="1"/>
  <c r="G885" i="1"/>
  <c r="P1531" i="1"/>
  <c r="E94" i="2"/>
  <c r="D107" i="24" s="1"/>
  <c r="I609" i="1"/>
  <c r="I885" i="1"/>
  <c r="I132" i="5"/>
  <c r="K132" i="5"/>
  <c r="J132" i="5"/>
  <c r="K21" i="5"/>
  <c r="J21" i="5"/>
  <c r="G274" i="1"/>
  <c r="L265" i="1"/>
  <c r="P265" i="1" s="1"/>
  <c r="L295" i="1"/>
  <c r="P295" i="1" s="1"/>
  <c r="L303" i="1"/>
  <c r="P303" i="1" s="1"/>
  <c r="G365" i="1"/>
  <c r="L357" i="1"/>
  <c r="P357" i="1" s="1"/>
  <c r="N62" i="1"/>
  <c r="N89" i="5"/>
  <c r="O89" i="5" s="1"/>
  <c r="I82" i="5"/>
  <c r="J82" i="5"/>
  <c r="N82" i="5" s="1"/>
  <c r="O82" i="5" s="1"/>
  <c r="J149" i="5"/>
  <c r="I149" i="5"/>
  <c r="L1028" i="1"/>
  <c r="P1028" i="1" s="1"/>
  <c r="P814" i="1"/>
  <c r="O517" i="1"/>
  <c r="P517" i="1" s="1"/>
  <c r="N37" i="1"/>
  <c r="P37" i="1" s="1"/>
  <c r="N98" i="1"/>
  <c r="N100" i="1" s="1"/>
  <c r="F7" i="2" s="1"/>
  <c r="P98" i="1"/>
  <c r="K32" i="5"/>
  <c r="N32" i="5" s="1"/>
  <c r="O32" i="5" s="1"/>
  <c r="L32" i="5"/>
  <c r="G209" i="1"/>
  <c r="E86" i="2"/>
  <c r="D99" i="24" s="1"/>
  <c r="J99" i="24" s="1"/>
  <c r="P1509" i="1"/>
  <c r="H86" i="2" s="1"/>
  <c r="N1532" i="1"/>
  <c r="F94" i="2" s="1"/>
  <c r="H107" i="24" s="1"/>
  <c r="M726" i="1"/>
  <c r="D54" i="2" s="1"/>
  <c r="D65" i="24" s="1"/>
  <c r="J65" i="24" s="1"/>
  <c r="I24" i="5"/>
  <c r="J24" i="5"/>
  <c r="L341" i="1"/>
  <c r="P341" i="1" s="1"/>
  <c r="L238" i="1"/>
  <c r="P238" i="1" s="1"/>
  <c r="I244" i="1"/>
  <c r="L384" i="1"/>
  <c r="P384" i="1" s="1"/>
  <c r="G98" i="5"/>
  <c r="F98" i="5"/>
  <c r="J98" i="5" s="1"/>
  <c r="N842" i="1"/>
  <c r="P842" i="1" s="1"/>
  <c r="I800" i="1"/>
  <c r="L792" i="1"/>
  <c r="P792" i="1" s="1"/>
  <c r="L167" i="1"/>
  <c r="P167" i="1" s="1"/>
  <c r="L513" i="1"/>
  <c r="I74" i="5"/>
  <c r="M34" i="5"/>
  <c r="I125" i="5"/>
  <c r="K125" i="5"/>
  <c r="I21" i="5"/>
  <c r="L54" i="5"/>
  <c r="N54" i="5" s="1"/>
  <c r="O54" i="5" s="1"/>
  <c r="M54" i="5"/>
  <c r="L306" i="1"/>
  <c r="P306" i="1" s="1"/>
  <c r="G35" i="5"/>
  <c r="F35" i="5"/>
  <c r="I35" i="5" s="1"/>
  <c r="G28" i="5"/>
  <c r="L28" i="5" s="1"/>
  <c r="F28" i="5"/>
  <c r="I28" i="5" s="1"/>
  <c r="P1395" i="1"/>
  <c r="P1398" i="1" s="1"/>
  <c r="H77" i="2" s="1"/>
  <c r="L1175" i="1"/>
  <c r="I1180" i="1"/>
  <c r="L1180" i="1" s="1"/>
  <c r="K122" i="5"/>
  <c r="I122" i="5"/>
  <c r="L369" i="1"/>
  <c r="P369" i="1" s="1"/>
  <c r="K685" i="1"/>
  <c r="P1521" i="1"/>
  <c r="N1521" i="1"/>
  <c r="P1557" i="1"/>
  <c r="F104" i="2"/>
  <c r="H115" i="24" s="1"/>
  <c r="I281" i="1"/>
  <c r="I655" i="1"/>
  <c r="J137" i="5"/>
  <c r="N137" i="5" s="1"/>
  <c r="O137" i="5" s="1"/>
  <c r="I137" i="5"/>
  <c r="L427" i="1"/>
  <c r="P427" i="1" s="1"/>
  <c r="L412" i="1"/>
  <c r="O412" i="1" s="1"/>
  <c r="P412" i="1" s="1"/>
  <c r="L242" i="1"/>
  <c r="P242" i="1" s="1"/>
  <c r="L411" i="1"/>
  <c r="P411" i="1" s="1"/>
  <c r="F96" i="5"/>
  <c r="G96" i="5"/>
  <c r="G73" i="5"/>
  <c r="M73" i="5" s="1"/>
  <c r="F73" i="5"/>
  <c r="F66" i="5"/>
  <c r="G66" i="5"/>
  <c r="G27" i="5"/>
  <c r="F27" i="5"/>
  <c r="F20" i="5"/>
  <c r="G20" i="5"/>
  <c r="H114" i="24"/>
  <c r="L1556" i="1"/>
  <c r="N1556" i="1" s="1"/>
  <c r="F103" i="2" s="1"/>
  <c r="H113" i="24" s="1"/>
  <c r="N1555" i="1"/>
  <c r="P1555" i="1" s="1"/>
  <c r="M1555" i="1"/>
  <c r="E103" i="2" s="1"/>
  <c r="O1176" i="1"/>
  <c r="P1176" i="1"/>
  <c r="L1193" i="1"/>
  <c r="P1193" i="1" s="1"/>
  <c r="L1203" i="1"/>
  <c r="P1203" i="1" s="1"/>
  <c r="L1211" i="1"/>
  <c r="P1211" i="1" s="1"/>
  <c r="L1237" i="1"/>
  <c r="P1237" i="1" s="1"/>
  <c r="L1253" i="1"/>
  <c r="P1253" i="1" s="1"/>
  <c r="L1256" i="1"/>
  <c r="P1256" i="1" s="1"/>
  <c r="O1271" i="1"/>
  <c r="P1271" i="1"/>
  <c r="L268" i="1"/>
  <c r="P268" i="1" s="1"/>
  <c r="D175" i="5"/>
  <c r="O187" i="5" s="1"/>
  <c r="J74" i="5"/>
  <c r="G165" i="5"/>
  <c r="M165" i="5" s="1"/>
  <c r="P518" i="1"/>
  <c r="M74" i="5"/>
  <c r="N146" i="5"/>
  <c r="O146" i="5" s="1"/>
  <c r="L419" i="1"/>
  <c r="P419" i="1" s="1"/>
  <c r="L310" i="1"/>
  <c r="P310" i="1" s="1"/>
  <c r="I77" i="2"/>
  <c r="G135" i="5"/>
  <c r="F135" i="5"/>
  <c r="I135" i="5" s="1"/>
  <c r="G103" i="5"/>
  <c r="F103" i="5"/>
  <c r="O1115" i="1"/>
  <c r="P1115" i="1"/>
  <c r="L1156" i="1"/>
  <c r="P1156" i="1" s="1"/>
  <c r="L1159" i="1"/>
  <c r="P1159" i="1" s="1"/>
  <c r="L1164" i="1"/>
  <c r="P1164" i="1" s="1"/>
  <c r="L1167" i="1"/>
  <c r="P1167" i="1" s="1"/>
  <c r="G539" i="1"/>
  <c r="L276" i="1"/>
  <c r="J121" i="5"/>
  <c r="N121" i="5" s="1"/>
  <c r="O121" i="5" s="1"/>
  <c r="I121" i="5"/>
  <c r="E89" i="2"/>
  <c r="D102" i="24" s="1"/>
  <c r="M149" i="5"/>
  <c r="L149" i="5"/>
  <c r="N149" i="5" s="1"/>
  <c r="O149" i="5" s="1"/>
  <c r="F134" i="5"/>
  <c r="G134" i="5"/>
  <c r="L931" i="1"/>
  <c r="P931" i="1" s="1"/>
  <c r="L935" i="1"/>
  <c r="P935" i="1" s="1"/>
  <c r="L1009" i="1"/>
  <c r="P1009" i="1" s="1"/>
  <c r="L1017" i="1"/>
  <c r="L398" i="1"/>
  <c r="P398" i="1" s="1"/>
  <c r="L408" i="1"/>
  <c r="O408" i="1" s="1"/>
  <c r="P408" i="1" s="1"/>
  <c r="L298" i="1"/>
  <c r="P298" i="1" s="1"/>
  <c r="L283" i="1"/>
  <c r="P283" i="1" s="1"/>
  <c r="H61" i="24"/>
  <c r="H52" i="24"/>
  <c r="G314" i="1"/>
  <c r="G373" i="1"/>
  <c r="L602" i="1"/>
  <c r="P602" i="1" s="1"/>
  <c r="L269" i="1"/>
  <c r="P269" i="1" s="1"/>
  <c r="P274" i="1" s="1"/>
  <c r="H22" i="2" s="1"/>
  <c r="L219" i="1"/>
  <c r="P219" i="1" s="1"/>
  <c r="P224" i="1" s="1"/>
  <c r="H17" i="2" s="1"/>
  <c r="H41" i="24"/>
  <c r="H33" i="24"/>
  <c r="L299" i="1"/>
  <c r="P299" i="1" s="1"/>
  <c r="L1539" i="1"/>
  <c r="G562" i="1"/>
  <c r="I574" i="1"/>
  <c r="G574" i="1"/>
  <c r="I598" i="1"/>
  <c r="G629" i="1"/>
  <c r="K629" i="1"/>
  <c r="G655" i="1"/>
  <c r="K672" i="1"/>
  <c r="L675" i="1"/>
  <c r="P675" i="1" s="1"/>
  <c r="L681" i="1"/>
  <c r="P681" i="1" s="1"/>
  <c r="L682" i="1"/>
  <c r="P682" i="1" s="1"/>
  <c r="L687" i="1"/>
  <c r="P687" i="1" s="1"/>
  <c r="L693" i="1"/>
  <c r="L707" i="1"/>
  <c r="P707" i="1" s="1"/>
  <c r="L716" i="1"/>
  <c r="P716" i="1" s="1"/>
  <c r="G726" i="1"/>
  <c r="L1088" i="1"/>
  <c r="O1088" i="1" s="1"/>
  <c r="P1088" i="1" s="1"/>
  <c r="L1104" i="1"/>
  <c r="N1104" i="1" s="1"/>
  <c r="L1283" i="1"/>
  <c r="P1283" i="1" s="1"/>
  <c r="L72" i="1"/>
  <c r="P72" i="1" s="1"/>
  <c r="L444" i="1"/>
  <c r="H70" i="24"/>
  <c r="H62" i="24"/>
  <c r="L542" i="1"/>
  <c r="P542" i="1" s="1"/>
  <c r="L545" i="1"/>
  <c r="P545" i="1" s="1"/>
  <c r="L550" i="1"/>
  <c r="P550" i="1" s="1"/>
  <c r="L556" i="1"/>
  <c r="P556" i="1" s="1"/>
  <c r="L1047" i="1"/>
  <c r="P1047" i="1" s="1"/>
  <c r="L1050" i="1"/>
  <c r="P1050" i="1" s="1"/>
  <c r="N38" i="5"/>
  <c r="O38" i="5" s="1"/>
  <c r="L377" i="1"/>
  <c r="P377" i="1" s="1"/>
  <c r="L356" i="1"/>
  <c r="P356" i="1" s="1"/>
  <c r="L302" i="1"/>
  <c r="P302" i="1" s="1"/>
  <c r="L361" i="1"/>
  <c r="P361" i="1" s="1"/>
  <c r="I274" i="1"/>
  <c r="L395" i="1"/>
  <c r="P395" i="1" s="1"/>
  <c r="L887" i="1"/>
  <c r="P887" i="1" s="1"/>
  <c r="G236" i="1"/>
  <c r="K255" i="1"/>
  <c r="G331" i="1"/>
  <c r="G351" i="1"/>
  <c r="L434" i="1"/>
  <c r="O434" i="1" s="1"/>
  <c r="P434" i="1" s="1"/>
  <c r="L509" i="1"/>
  <c r="P509" i="1" s="1"/>
  <c r="L512" i="1"/>
  <c r="P512" i="1" s="1"/>
  <c r="L612" i="1"/>
  <c r="P612" i="1" s="1"/>
  <c r="G873" i="1"/>
  <c r="G927" i="1"/>
  <c r="G960" i="1"/>
  <c r="L957" i="1"/>
  <c r="P957" i="1" s="1"/>
  <c r="L966" i="1"/>
  <c r="O966" i="1" s="1"/>
  <c r="P966" i="1" s="1"/>
  <c r="L982" i="1"/>
  <c r="P982" i="1" s="1"/>
  <c r="L985" i="1"/>
  <c r="P985" i="1" s="1"/>
  <c r="L992" i="1"/>
  <c r="P992" i="1" s="1"/>
  <c r="L995" i="1"/>
  <c r="L1001" i="1"/>
  <c r="P1001" i="1" s="1"/>
  <c r="L664" i="1"/>
  <c r="P664" i="1" s="1"/>
  <c r="L249" i="1"/>
  <c r="P249" i="1" s="1"/>
  <c r="L212" i="1"/>
  <c r="P212" i="1" s="1"/>
  <c r="G255" i="1"/>
  <c r="L255" i="1" s="1"/>
  <c r="K331" i="1"/>
  <c r="L989" i="1"/>
  <c r="O989" i="1" s="1"/>
  <c r="P989" i="1" s="1"/>
  <c r="L1002" i="1"/>
  <c r="P1002" i="1" s="1"/>
  <c r="L1045" i="1"/>
  <c r="P1045" i="1" s="1"/>
  <c r="L1054" i="1"/>
  <c r="H79" i="24"/>
  <c r="I1287" i="1"/>
  <c r="L1275" i="1"/>
  <c r="O1275" i="1" s="1"/>
  <c r="P1275" i="1" s="1"/>
  <c r="K1287" i="1"/>
  <c r="L1281" i="1"/>
  <c r="P1281" i="1" s="1"/>
  <c r="L1286" i="1"/>
  <c r="P1286" i="1" s="1"/>
  <c r="J165" i="5"/>
  <c r="I165" i="5"/>
  <c r="L133" i="5"/>
  <c r="M133" i="5"/>
  <c r="L33" i="5"/>
  <c r="M33" i="5"/>
  <c r="O1017" i="1"/>
  <c r="P1017" i="1"/>
  <c r="G140" i="5"/>
  <c r="F140" i="5"/>
  <c r="K140" i="5" s="1"/>
  <c r="G87" i="5"/>
  <c r="F87" i="5"/>
  <c r="P1523" i="1"/>
  <c r="H89" i="2" s="1"/>
  <c r="F89" i="2"/>
  <c r="H102" i="24" s="1"/>
  <c r="J102" i="24" s="1"/>
  <c r="L1263" i="1"/>
  <c r="P1263" i="1" s="1"/>
  <c r="P1449" i="1"/>
  <c r="L1480" i="1"/>
  <c r="M1480" i="1"/>
  <c r="E79" i="2" s="1"/>
  <c r="D93" i="24" s="1"/>
  <c r="P1518" i="1"/>
  <c r="H88" i="2" s="1"/>
  <c r="M1535" i="1"/>
  <c r="E96" i="2" s="1"/>
  <c r="E99" i="2" s="1"/>
  <c r="E88" i="2"/>
  <c r="D101" i="24" s="1"/>
  <c r="L46" i="5"/>
  <c r="L129" i="5"/>
  <c r="J159" i="5"/>
  <c r="E175" i="5"/>
  <c r="O186" i="5" s="1"/>
  <c r="N125" i="5"/>
  <c r="O125" i="5" s="1"/>
  <c r="K49" i="5"/>
  <c r="F133" i="5"/>
  <c r="K133" i="5" s="1"/>
  <c r="P36" i="1"/>
  <c r="L1154" i="1"/>
  <c r="P1154" i="1" s="1"/>
  <c r="G1168" i="1"/>
  <c r="G1264" i="1"/>
  <c r="L1231" i="1"/>
  <c r="P1231" i="1" s="1"/>
  <c r="O144" i="1"/>
  <c r="P144" i="1" s="1"/>
  <c r="P1149" i="1"/>
  <c r="L519" i="1"/>
  <c r="G1150" i="1"/>
  <c r="L1150" i="1" s="1"/>
  <c r="L1134" i="1"/>
  <c r="P1134" i="1" s="1"/>
  <c r="L122" i="5"/>
  <c r="M122" i="5"/>
  <c r="P539" i="1"/>
  <c r="H40" i="2" s="1"/>
  <c r="H58" i="24"/>
  <c r="F33" i="5"/>
  <c r="J71" i="5"/>
  <c r="N71" i="5" s="1"/>
  <c r="O71" i="5" s="1"/>
  <c r="O1077" i="1"/>
  <c r="P1077" i="1"/>
  <c r="J37" i="5"/>
  <c r="I37" i="5"/>
  <c r="K37" i="5"/>
  <c r="L52" i="5"/>
  <c r="M52" i="5"/>
  <c r="N52" i="5" s="1"/>
  <c r="O52" i="5" s="1"/>
  <c r="G23" i="5"/>
  <c r="L23" i="5" s="1"/>
  <c r="F23" i="5"/>
  <c r="J23" i="5" s="1"/>
  <c r="G609" i="1"/>
  <c r="L603" i="1"/>
  <c r="P603" i="1" s="1"/>
  <c r="P609" i="1" s="1"/>
  <c r="H46" i="2" s="1"/>
  <c r="I629" i="1"/>
  <c r="L629" i="1" s="1"/>
  <c r="L614" i="1"/>
  <c r="P614" i="1" s="1"/>
  <c r="L647" i="1"/>
  <c r="P647" i="1" s="1"/>
  <c r="P655" i="1" s="1"/>
  <c r="H49" i="2" s="1"/>
  <c r="K655" i="1"/>
  <c r="L655" i="1" s="1"/>
  <c r="L660" i="1"/>
  <c r="P660" i="1" s="1"/>
  <c r="G672" i="1"/>
  <c r="G700" i="1"/>
  <c r="L688" i="1"/>
  <c r="P688" i="1" s="1"/>
  <c r="L698" i="1"/>
  <c r="P698" i="1" s="1"/>
  <c r="I700" i="1"/>
  <c r="L709" i="1"/>
  <c r="P709" i="1" s="1"/>
  <c r="K717" i="1"/>
  <c r="L732" i="1"/>
  <c r="P732" i="1" s="1"/>
  <c r="G734" i="1"/>
  <c r="J129" i="5"/>
  <c r="N129" i="5" s="1"/>
  <c r="O129" i="5" s="1"/>
  <c r="M159" i="5"/>
  <c r="N159" i="5" s="1"/>
  <c r="O159" i="5" s="1"/>
  <c r="I71" i="5"/>
  <c r="P436" i="1"/>
  <c r="L270" i="1"/>
  <c r="P270" i="1" s="1"/>
  <c r="K138" i="5"/>
  <c r="J138" i="5"/>
  <c r="L91" i="5"/>
  <c r="N91" i="5" s="1"/>
  <c r="O91" i="5" s="1"/>
  <c r="M91" i="5"/>
  <c r="F36" i="5"/>
  <c r="G36" i="5"/>
  <c r="L536" i="1"/>
  <c r="P536" i="1" s="1"/>
  <c r="K539" i="1"/>
  <c r="G553" i="1"/>
  <c r="L548" i="1"/>
  <c r="P548" i="1" s="1"/>
  <c r="L1269" i="1"/>
  <c r="P1269" i="1" s="1"/>
  <c r="G1287" i="1"/>
  <c r="L1287" i="1" s="1"/>
  <c r="L1301" i="1"/>
  <c r="P1301" i="1" s="1"/>
  <c r="P1392" i="1" s="1"/>
  <c r="H76" i="2" s="1"/>
  <c r="K1392" i="1"/>
  <c r="L1392" i="1" s="1"/>
  <c r="P1063" i="1"/>
  <c r="I129" i="5"/>
  <c r="K135" i="5"/>
  <c r="J68" i="5"/>
  <c r="I68" i="5"/>
  <c r="G51" i="5"/>
  <c r="F51" i="5"/>
  <c r="P1477" i="1"/>
  <c r="N1480" i="1"/>
  <c r="F79" i="2" s="1"/>
  <c r="L576" i="1"/>
  <c r="P576" i="1" s="1"/>
  <c r="G580" i="1"/>
  <c r="L631" i="1"/>
  <c r="P631" i="1" s="1"/>
  <c r="G640" i="1"/>
  <c r="G717" i="1"/>
  <c r="L702" i="1"/>
  <c r="P702" i="1" s="1"/>
  <c r="O185" i="5"/>
  <c r="P177" i="1"/>
  <c r="M182" i="1"/>
  <c r="E10" i="2" s="1"/>
  <c r="D115" i="24"/>
  <c r="N93" i="5"/>
  <c r="O93" i="5" s="1"/>
  <c r="N22" i="5"/>
  <c r="O22" i="5" s="1"/>
  <c r="N39" i="5"/>
  <c r="O39" i="5" s="1"/>
  <c r="K55" i="5"/>
  <c r="I55" i="5"/>
  <c r="J55" i="5"/>
  <c r="N55" i="5" s="1"/>
  <c r="O55" i="5" s="1"/>
  <c r="F126" i="5"/>
  <c r="G126" i="5"/>
  <c r="F118" i="5"/>
  <c r="G118" i="5"/>
  <c r="F102" i="5"/>
  <c r="G102" i="5"/>
  <c r="M102" i="5" s="1"/>
  <c r="F95" i="5"/>
  <c r="G95" i="5"/>
  <c r="F88" i="5"/>
  <c r="J88" i="5" s="1"/>
  <c r="G88" i="5"/>
  <c r="K460" i="1"/>
  <c r="L452" i="1"/>
  <c r="G863" i="1"/>
  <c r="L860" i="1"/>
  <c r="P860" i="1" s="1"/>
  <c r="L889" i="1"/>
  <c r="G898" i="1"/>
  <c r="I898" i="1"/>
  <c r="L892" i="1"/>
  <c r="P892" i="1" s="1"/>
  <c r="I927" i="1"/>
  <c r="L927" i="1" s="1"/>
  <c r="L914" i="1"/>
  <c r="P914" i="1" s="1"/>
  <c r="L930" i="1"/>
  <c r="G938" i="1"/>
  <c r="L1272" i="1"/>
  <c r="O1272" i="1" s="1"/>
  <c r="P1272" i="1" s="1"/>
  <c r="K1444" i="1"/>
  <c r="M40" i="5"/>
  <c r="I32" i="5"/>
  <c r="K139" i="5"/>
  <c r="L447" i="1"/>
  <c r="O447" i="1" s="1"/>
  <c r="P447" i="1" s="1"/>
  <c r="L240" i="1"/>
  <c r="P240" i="1" s="1"/>
  <c r="L293" i="1"/>
  <c r="P293" i="1" s="1"/>
  <c r="K224" i="1"/>
  <c r="G244" i="1"/>
  <c r="L244" i="1" s="1"/>
  <c r="L508" i="1"/>
  <c r="P508" i="1" s="1"/>
  <c r="L567" i="1"/>
  <c r="P567" i="1" s="1"/>
  <c r="G598" i="1"/>
  <c r="L589" i="1"/>
  <c r="P589" i="1" s="1"/>
  <c r="L620" i="1"/>
  <c r="P620" i="1" s="1"/>
  <c r="L934" i="1"/>
  <c r="P934" i="1" s="1"/>
  <c r="L1007" i="1"/>
  <c r="P1007" i="1" s="1"/>
  <c r="L156" i="1"/>
  <c r="P156" i="1" s="1"/>
  <c r="L149" i="1"/>
  <c r="P149" i="1" s="1"/>
  <c r="L71" i="1"/>
  <c r="P71" i="1" s="1"/>
  <c r="L873" i="1"/>
  <c r="L438" i="1"/>
  <c r="L182" i="1"/>
  <c r="O1540" i="1"/>
  <c r="L1535" i="1"/>
  <c r="H31" i="24"/>
  <c r="K430" i="1"/>
  <c r="K100" i="1"/>
  <c r="L432" i="1"/>
  <c r="L527" i="1"/>
  <c r="P527" i="1" s="1"/>
  <c r="G460" i="1"/>
  <c r="K553" i="1"/>
  <c r="L573" i="1"/>
  <c r="P573" i="1" s="1"/>
  <c r="L861" i="1"/>
  <c r="P861" i="1" s="1"/>
  <c r="L883" i="1"/>
  <c r="P883" i="1" s="1"/>
  <c r="L1006" i="1"/>
  <c r="P1006" i="1" s="1"/>
  <c r="K1168" i="1"/>
  <c r="G129" i="1"/>
  <c r="L70" i="1"/>
  <c r="P70" i="1" s="1"/>
  <c r="L164" i="1"/>
  <c r="P164" i="1" s="1"/>
  <c r="K98" i="5"/>
  <c r="I365" i="1"/>
  <c r="L359" i="1"/>
  <c r="K734" i="1"/>
  <c r="L884" i="1"/>
  <c r="P884" i="1" s="1"/>
  <c r="L410" i="1"/>
  <c r="O1480" i="1"/>
  <c r="G79" i="2" s="1"/>
  <c r="L875" i="1"/>
  <c r="L547" i="1"/>
  <c r="L952" i="1"/>
  <c r="P952" i="1" s="1"/>
  <c r="L138" i="1"/>
  <c r="P138" i="1" s="1"/>
  <c r="L49" i="5"/>
  <c r="L194" i="1"/>
  <c r="P194" i="1" s="1"/>
  <c r="K562" i="1"/>
  <c r="K281" i="1"/>
  <c r="L281" i="1" s="1"/>
  <c r="K700" i="1"/>
  <c r="K726" i="1"/>
  <c r="L895" i="1"/>
  <c r="P895" i="1" s="1"/>
  <c r="L913" i="1"/>
  <c r="P913" i="1" s="1"/>
  <c r="L926" i="1"/>
  <c r="P926" i="1" s="1"/>
  <c r="L1240" i="1"/>
  <c r="P1240" i="1" s="1"/>
  <c r="L1278" i="1"/>
  <c r="P1278" i="1" s="1"/>
  <c r="L136" i="1"/>
  <c r="N132" i="5"/>
  <c r="O132" i="5" s="1"/>
  <c r="L316" i="1"/>
  <c r="P316" i="1" s="1"/>
  <c r="L1398" i="1"/>
  <c r="K262" i="1"/>
  <c r="K274" i="1"/>
  <c r="L638" i="1"/>
  <c r="P638" i="1" s="1"/>
  <c r="L704" i="1"/>
  <c r="P704" i="1" s="1"/>
  <c r="L1429" i="1"/>
  <c r="P1429" i="1" s="1"/>
  <c r="L141" i="1"/>
  <c r="O141" i="1" s="1"/>
  <c r="P141" i="1" s="1"/>
  <c r="I209" i="1"/>
  <c r="L199" i="1"/>
  <c r="P199" i="1" s="1"/>
  <c r="N107" i="5"/>
  <c r="O107" i="5" s="1"/>
  <c r="O22" i="4"/>
  <c r="L57" i="6"/>
  <c r="M57" i="6" s="1"/>
  <c r="J57" i="6"/>
  <c r="L227" i="1"/>
  <c r="I236" i="1"/>
  <c r="L423" i="1"/>
  <c r="I430" i="1"/>
  <c r="L763" i="1"/>
  <c r="P763" i="1" s="1"/>
  <c r="I786" i="1"/>
  <c r="G1057" i="1"/>
  <c r="L1021" i="1"/>
  <c r="K1125" i="1"/>
  <c r="L1061" i="1"/>
  <c r="P1061" i="1" s="1"/>
  <c r="G1125" i="1"/>
  <c r="L1080" i="1"/>
  <c r="P1104" i="1"/>
  <c r="L1419" i="1"/>
  <c r="P1419" i="1" s="1"/>
  <c r="I1444" i="1"/>
  <c r="O67" i="1"/>
  <c r="P67" i="1"/>
  <c r="O112" i="1"/>
  <c r="P112" i="1" s="1"/>
  <c r="P325" i="1"/>
  <c r="P331" i="1" s="1"/>
  <c r="H27" i="2" s="1"/>
  <c r="M331" i="1"/>
  <c r="D27" i="2" s="1"/>
  <c r="K109" i="5"/>
  <c r="I109" i="5"/>
  <c r="J109" i="5"/>
  <c r="P795" i="1"/>
  <c r="P800" i="1" s="1"/>
  <c r="H57" i="2" s="1"/>
  <c r="L800" i="1"/>
  <c r="M800" i="1"/>
  <c r="M21" i="6"/>
  <c r="I117" i="5"/>
  <c r="J117" i="5"/>
  <c r="K117" i="5"/>
  <c r="L80" i="5"/>
  <c r="M80" i="5"/>
  <c r="L385" i="1"/>
  <c r="P385" i="1" s="1"/>
  <c r="P391" i="1" s="1"/>
  <c r="H31" i="2" s="1"/>
  <c r="I391" i="1"/>
  <c r="L163" i="5"/>
  <c r="M163" i="5"/>
  <c r="J133" i="5"/>
  <c r="N133" i="5" s="1"/>
  <c r="O133" i="5" s="1"/>
  <c r="N80" i="5"/>
  <c r="O80" i="5" s="1"/>
  <c r="M78" i="5"/>
  <c r="K78" i="5"/>
  <c r="P247" i="1"/>
  <c r="P255" i="1" s="1"/>
  <c r="H20" i="2" s="1"/>
  <c r="M255" i="1"/>
  <c r="D20" i="2" s="1"/>
  <c r="P513" i="1"/>
  <c r="I133" i="5"/>
  <c r="O30" i="3"/>
  <c r="P30" i="3"/>
  <c r="O1016" i="1"/>
  <c r="P1016" i="1" s="1"/>
  <c r="M36" i="3"/>
  <c r="N36" i="3"/>
  <c r="M19" i="3"/>
  <c r="N19" i="3"/>
  <c r="M92" i="5"/>
  <c r="L92" i="5"/>
  <c r="L47" i="5"/>
  <c r="M47" i="5"/>
  <c r="L59" i="5"/>
  <c r="M59" i="5"/>
  <c r="L407" i="1"/>
  <c r="I413" i="1"/>
  <c r="J115" i="24"/>
  <c r="Q8" i="4"/>
  <c r="K165" i="5"/>
  <c r="O22" i="3"/>
  <c r="N62" i="3"/>
  <c r="O62" i="3"/>
  <c r="P62" i="3" s="1"/>
  <c r="P1273" i="1"/>
  <c r="P1141" i="1"/>
  <c r="P1150" i="1" s="1"/>
  <c r="H68" i="2" s="1"/>
  <c r="M1150" i="1"/>
  <c r="E68" i="2" s="1"/>
  <c r="P29" i="4"/>
  <c r="O29" i="4"/>
  <c r="Q29" i="4" s="1"/>
  <c r="N57" i="5"/>
  <c r="O57" i="5" s="1"/>
  <c r="P22" i="3"/>
  <c r="P758" i="1"/>
  <c r="P786" i="1" s="1"/>
  <c r="H56" i="2" s="1"/>
  <c r="L786" i="1"/>
  <c r="M786" i="1"/>
  <c r="P889" i="1"/>
  <c r="P806" i="1"/>
  <c r="L294" i="1"/>
  <c r="P294" i="1" s="1"/>
  <c r="I314" i="1"/>
  <c r="P52" i="3"/>
  <c r="L115" i="5"/>
  <c r="M115" i="5"/>
  <c r="J63" i="5"/>
  <c r="K63" i="5"/>
  <c r="O441" i="1"/>
  <c r="P441" i="1" s="1"/>
  <c r="M114" i="6"/>
  <c r="M124" i="6"/>
  <c r="N143" i="5"/>
  <c r="O143" i="5" s="1"/>
  <c r="Q16" i="4"/>
  <c r="I51" i="17"/>
  <c r="G52" i="17" s="1"/>
  <c r="I52" i="17" s="1"/>
  <c r="I54" i="17" s="1"/>
  <c r="L103" i="6"/>
  <c r="M103" i="6" s="1"/>
  <c r="P39" i="3"/>
  <c r="F124" i="5"/>
  <c r="G124" i="5"/>
  <c r="F56" i="5"/>
  <c r="G56" i="5"/>
  <c r="M41" i="5"/>
  <c r="J41" i="5"/>
  <c r="K41" i="5"/>
  <c r="L41" i="5"/>
  <c r="L845" i="1"/>
  <c r="M850" i="1" s="1"/>
  <c r="I850" i="1"/>
  <c r="L850" i="1" s="1"/>
  <c r="M78" i="6"/>
  <c r="N138" i="5"/>
  <c r="O138" i="5" s="1"/>
  <c r="L130" i="6"/>
  <c r="I74" i="6"/>
  <c r="L74" i="6" s="1"/>
  <c r="K74" i="6"/>
  <c r="J74" i="6" s="1"/>
  <c r="K39" i="6"/>
  <c r="I39" i="6"/>
  <c r="N155" i="5"/>
  <c r="O155" i="5" s="1"/>
  <c r="I140" i="5"/>
  <c r="J140" i="5"/>
  <c r="J157" i="6"/>
  <c r="M65" i="3"/>
  <c r="O65" i="3" s="1"/>
  <c r="J147" i="5"/>
  <c r="N147" i="5" s="1"/>
  <c r="O147" i="5" s="1"/>
  <c r="I147" i="5"/>
  <c r="I144" i="6"/>
  <c r="L144" i="6" s="1"/>
  <c r="K144" i="6"/>
  <c r="J144" i="6" s="1"/>
  <c r="M144" i="6" s="1"/>
  <c r="N31" i="5"/>
  <c r="O31" i="5" s="1"/>
  <c r="N119" i="5"/>
  <c r="O119" i="5" s="1"/>
  <c r="N141" i="5"/>
  <c r="O141" i="5" s="1"/>
  <c r="N30" i="5"/>
  <c r="O30" i="5" s="1"/>
  <c r="N145" i="5"/>
  <c r="O145" i="5" s="1"/>
  <c r="M28" i="6"/>
  <c r="N101" i="5"/>
  <c r="O101" i="5" s="1"/>
  <c r="M150" i="6"/>
  <c r="O50" i="3"/>
  <c r="P50" i="3" s="1"/>
  <c r="M97" i="6"/>
  <c r="P435" i="1"/>
  <c r="M84" i="6"/>
  <c r="H35" i="4"/>
  <c r="P15" i="3"/>
  <c r="P61" i="3"/>
  <c r="M98" i="6"/>
  <c r="M106" i="6"/>
  <c r="J87" i="6"/>
  <c r="M87" i="6" s="1"/>
  <c r="J44" i="5"/>
  <c r="N44" i="5" s="1"/>
  <c r="O44" i="5" s="1"/>
  <c r="I44" i="5"/>
  <c r="O21" i="3"/>
  <c r="N21" i="3"/>
  <c r="P21" i="3" s="1"/>
  <c r="O13" i="4"/>
  <c r="P13" i="4"/>
  <c r="Q13" i="4" s="1"/>
  <c r="M7" i="6"/>
  <c r="N151" i="5"/>
  <c r="O151" i="5" s="1"/>
  <c r="N45" i="5"/>
  <c r="O45" i="5" s="1"/>
  <c r="N173" i="5"/>
  <c r="O173" i="5" s="1"/>
  <c r="K102" i="5"/>
  <c r="I102" i="5"/>
  <c r="J102" i="5"/>
  <c r="K130" i="6"/>
  <c r="J130" i="6" s="1"/>
  <c r="M130" i="6" s="1"/>
  <c r="M148" i="5"/>
  <c r="L148" i="5"/>
  <c r="J70" i="6"/>
  <c r="M70" i="6" s="1"/>
  <c r="M9" i="4"/>
  <c r="J99" i="5"/>
  <c r="J128" i="6"/>
  <c r="N128" i="5"/>
  <c r="O128" i="5" s="1"/>
  <c r="L139" i="5"/>
  <c r="N139" i="5" s="1"/>
  <c r="O139" i="5" s="1"/>
  <c r="K116" i="6"/>
  <c r="J116" i="6" s="1"/>
  <c r="M116" i="6" s="1"/>
  <c r="J33" i="4"/>
  <c r="M33" i="4" s="1"/>
  <c r="J11" i="4"/>
  <c r="M11" i="4" s="1"/>
  <c r="I152" i="5"/>
  <c r="I75" i="6"/>
  <c r="L26" i="6"/>
  <c r="I86" i="6"/>
  <c r="I157" i="6"/>
  <c r="K80" i="6"/>
  <c r="I80" i="6"/>
  <c r="L80" i="6" s="1"/>
  <c r="I65" i="6"/>
  <c r="J16" i="6"/>
  <c r="M16" i="6" s="1"/>
  <c r="L967" i="1"/>
  <c r="P967" i="1" s="1"/>
  <c r="J77" i="6"/>
  <c r="N153" i="5"/>
  <c r="O153" i="5" s="1"/>
  <c r="N131" i="5"/>
  <c r="O131" i="5" s="1"/>
  <c r="N144" i="5"/>
  <c r="O144" i="5" s="1"/>
  <c r="J88" i="6"/>
  <c r="M88" i="6" s="1"/>
  <c r="J25" i="4"/>
  <c r="J14" i="4"/>
  <c r="M14" i="4" s="1"/>
  <c r="M12" i="4"/>
  <c r="J20" i="4"/>
  <c r="L168" i="5"/>
  <c r="K391" i="1"/>
  <c r="L539" i="1"/>
  <c r="K99" i="5"/>
  <c r="M23" i="6"/>
  <c r="N64" i="5"/>
  <c r="O64" i="5" s="1"/>
  <c r="J131" i="6"/>
  <c r="J7" i="4"/>
  <c r="M7" i="4" s="1"/>
  <c r="J18" i="4"/>
  <c r="I154" i="6"/>
  <c r="K154" i="6"/>
  <c r="J154" i="6" s="1"/>
  <c r="J84" i="6"/>
  <c r="J27" i="6"/>
  <c r="M27" i="6" s="1"/>
  <c r="I105" i="6"/>
  <c r="I117" i="6"/>
  <c r="I100" i="6"/>
  <c r="I146" i="6"/>
  <c r="I151" i="6"/>
  <c r="I53" i="6"/>
  <c r="I16" i="6"/>
  <c r="L16" i="6" s="1"/>
  <c r="I32" i="6"/>
  <c r="L32" i="6" s="1"/>
  <c r="I43" i="6"/>
  <c r="I156" i="6"/>
  <c r="I22" i="6"/>
  <c r="L1244" i="1"/>
  <c r="P1244" i="1" s="1"/>
  <c r="E25" i="25"/>
  <c r="E20" i="25"/>
  <c r="E22" i="25"/>
  <c r="E23" i="25"/>
  <c r="E19" i="25"/>
  <c r="E27" i="25" s="1"/>
  <c r="M19" i="28"/>
  <c r="M18" i="28"/>
  <c r="K21" i="27"/>
  <c r="K18" i="27"/>
  <c r="K34" i="27"/>
  <c r="K19" i="27"/>
  <c r="M120" i="5"/>
  <c r="I138" i="6"/>
  <c r="L138" i="6" s="1"/>
  <c r="M133" i="6"/>
  <c r="L241" i="1"/>
  <c r="P241" i="1" s="1"/>
  <c r="J26" i="4"/>
  <c r="M26" i="4" s="1"/>
  <c r="J19" i="4"/>
  <c r="M19" i="4" s="1"/>
  <c r="M20" i="4"/>
  <c r="P20" i="4" s="1"/>
  <c r="M26" i="6"/>
  <c r="D40" i="25"/>
  <c r="D41" i="25" s="1"/>
  <c r="A40" i="25"/>
  <c r="J15" i="6"/>
  <c r="M15" i="6" s="1"/>
  <c r="J135" i="6"/>
  <c r="M135" i="6" s="1"/>
  <c r="N154" i="5"/>
  <c r="O154" i="5" s="1"/>
  <c r="J35" i="6"/>
  <c r="M35" i="6" s="1"/>
  <c r="I96" i="5"/>
  <c r="I29" i="6"/>
  <c r="J31" i="4"/>
  <c r="M31" i="4" s="1"/>
  <c r="J34" i="4"/>
  <c r="M34" i="4" s="1"/>
  <c r="K152" i="5"/>
  <c r="N152" i="5" s="1"/>
  <c r="O152" i="5" s="1"/>
  <c r="M21" i="4"/>
  <c r="I6" i="6"/>
  <c r="I73" i="6"/>
  <c r="J32" i="6"/>
  <c r="M32" i="6" s="1"/>
  <c r="I25" i="6"/>
  <c r="I131" i="6"/>
  <c r="I33" i="6"/>
  <c r="J33" i="6" s="1"/>
  <c r="I18" i="6"/>
  <c r="I11" i="6"/>
  <c r="L11" i="6" s="1"/>
  <c r="L1188" i="1"/>
  <c r="P1188" i="1" s="1"/>
  <c r="M56" i="6"/>
  <c r="M77" i="6"/>
  <c r="L569" i="1"/>
  <c r="P569" i="1" s="1"/>
  <c r="L53" i="3"/>
  <c r="L18" i="3"/>
  <c r="M18" i="3" s="1"/>
  <c r="H48" i="17"/>
  <c r="I48" i="17" s="1"/>
  <c r="F87" i="2"/>
  <c r="H100" i="24" s="1"/>
  <c r="J100" i="24" s="1"/>
  <c r="K574" i="1"/>
  <c r="L574" i="1" s="1"/>
  <c r="L619" i="1"/>
  <c r="P619" i="1" s="1"/>
  <c r="L669" i="1"/>
  <c r="L894" i="1"/>
  <c r="P894" i="1" s="1"/>
  <c r="L956" i="1"/>
  <c r="P956" i="1" s="1"/>
  <c r="L993" i="1"/>
  <c r="L1200" i="1"/>
  <c r="P1200" i="1" s="1"/>
  <c r="L1277" i="1"/>
  <c r="P1277" i="1" s="1"/>
  <c r="L1433" i="1"/>
  <c r="P1433" i="1" s="1"/>
  <c r="P182" i="1"/>
  <c r="H10" i="2" s="1"/>
  <c r="J103" i="24"/>
  <c r="K413" i="1"/>
  <c r="I460" i="1"/>
  <c r="L460" i="1" s="1"/>
  <c r="L592" i="1"/>
  <c r="P592" i="1" s="1"/>
  <c r="L65" i="1"/>
  <c r="P65" i="1" s="1"/>
  <c r="L140" i="1"/>
  <c r="P140" i="1" s="1"/>
  <c r="L104" i="1"/>
  <c r="P104" i="1" s="1"/>
  <c r="L137" i="1"/>
  <c r="P137" i="1" s="1"/>
  <c r="H24" i="28"/>
  <c r="H26" i="28" s="1"/>
  <c r="I19" i="28"/>
  <c r="I26" i="28" s="1"/>
  <c r="C21" i="29"/>
  <c r="C23" i="29" s="1"/>
  <c r="H21" i="29"/>
  <c r="I101" i="6"/>
  <c r="I38" i="6"/>
  <c r="O16" i="14"/>
  <c r="L21" i="10"/>
  <c r="O211" i="8"/>
  <c r="O213" i="8" s="1"/>
  <c r="G85" i="5"/>
  <c r="L1500" i="1"/>
  <c r="K236" i="1"/>
  <c r="K365" i="1"/>
  <c r="L522" i="1"/>
  <c r="L590" i="1"/>
  <c r="P590" i="1" s="1"/>
  <c r="L715" i="1"/>
  <c r="P715" i="1" s="1"/>
  <c r="I734" i="1"/>
  <c r="L734" i="1" s="1"/>
  <c r="I960" i="1"/>
  <c r="L960" i="1" s="1"/>
  <c r="L1049" i="1"/>
  <c r="P1049" i="1" s="1"/>
  <c r="L1064" i="1"/>
  <c r="L1081" i="1"/>
  <c r="L1166" i="1"/>
  <c r="P1166" i="1" s="1"/>
  <c r="L1430" i="1"/>
  <c r="P1430" i="1" s="1"/>
  <c r="G20" i="25"/>
  <c r="H23" i="25"/>
  <c r="L103" i="1"/>
  <c r="P103" i="1" s="1"/>
  <c r="L69" i="1"/>
  <c r="P69" i="1" s="1"/>
  <c r="I141" i="6"/>
  <c r="I48" i="6"/>
  <c r="J19" i="6"/>
  <c r="M19" i="6" s="1"/>
  <c r="I9" i="6"/>
  <c r="L25" i="3"/>
  <c r="L9" i="3"/>
  <c r="H9" i="16"/>
  <c r="I9" i="16" s="1"/>
  <c r="I1125" i="1"/>
  <c r="I1168" i="1"/>
  <c r="L1168" i="1" s="1"/>
  <c r="G430" i="1"/>
  <c r="L514" i="1"/>
  <c r="P514" i="1" s="1"/>
  <c r="L571" i="1"/>
  <c r="P571" i="1" s="1"/>
  <c r="L916" i="1"/>
  <c r="P916" i="1" s="1"/>
  <c r="L921" i="1"/>
  <c r="P921" i="1" s="1"/>
  <c r="L925" i="1"/>
  <c r="P925" i="1" s="1"/>
  <c r="L980" i="1"/>
  <c r="P980" i="1" s="1"/>
  <c r="L1035" i="1"/>
  <c r="P1035" i="1" s="1"/>
  <c r="L1102" i="1"/>
  <c r="P1102" i="1" s="1"/>
  <c r="L1105" i="1"/>
  <c r="N1105" i="1" s="1"/>
  <c r="N1125" i="1" s="1"/>
  <c r="F67" i="2" s="1"/>
  <c r="J20" i="25"/>
  <c r="G22" i="25"/>
  <c r="L73" i="1"/>
  <c r="P73" i="1" s="1"/>
  <c r="L161" i="1"/>
  <c r="P161" i="1" s="1"/>
  <c r="D21" i="29"/>
  <c r="I104" i="6"/>
  <c r="I94" i="6"/>
  <c r="I82" i="6"/>
  <c r="I60" i="6"/>
  <c r="I36" i="6"/>
  <c r="K528" i="1"/>
  <c r="K609" i="1"/>
  <c r="L609" i="1" s="1"/>
  <c r="K373" i="1"/>
  <c r="L560" i="1"/>
  <c r="P560" i="1" s="1"/>
  <c r="K640" i="1"/>
  <c r="I726" i="1"/>
  <c r="L1020" i="1"/>
  <c r="P1020" i="1" s="1"/>
  <c r="L1254" i="1"/>
  <c r="P1254" i="1" s="1"/>
  <c r="J19" i="25"/>
  <c r="J27" i="25" s="1"/>
  <c r="G19" i="25"/>
  <c r="G27" i="25" s="1"/>
  <c r="J23" i="25"/>
  <c r="L151" i="1"/>
  <c r="P151" i="1" s="1"/>
  <c r="L142" i="1"/>
  <c r="L135" i="1"/>
  <c r="P135" i="1" s="1"/>
  <c r="L126" i="1"/>
  <c r="P126" i="1" s="1"/>
  <c r="L68" i="1"/>
  <c r="I100" i="1"/>
  <c r="C19" i="28"/>
  <c r="G24" i="28"/>
  <c r="I21" i="29"/>
  <c r="I23" i="29" s="1"/>
  <c r="I25" i="29" s="1"/>
  <c r="I27" i="29" s="1"/>
  <c r="I29" i="29" s="1"/>
  <c r="J102" i="6"/>
  <c r="M102" i="6" s="1"/>
  <c r="I145" i="6"/>
  <c r="I76" i="6"/>
  <c r="L76" i="6" s="1"/>
  <c r="I30" i="6"/>
  <c r="I24" i="6"/>
  <c r="J24" i="6" s="1"/>
  <c r="M24" i="6" s="1"/>
  <c r="L24" i="3"/>
  <c r="L12" i="3"/>
  <c r="L1492" i="1"/>
  <c r="G224" i="1"/>
  <c r="L611" i="1"/>
  <c r="P611" i="1" s="1"/>
  <c r="L674" i="1"/>
  <c r="G413" i="1"/>
  <c r="L557" i="1"/>
  <c r="I640" i="1"/>
  <c r="L854" i="1"/>
  <c r="L857" i="1"/>
  <c r="P857" i="1" s="1"/>
  <c r="L868" i="1"/>
  <c r="L918" i="1"/>
  <c r="P918" i="1" s="1"/>
  <c r="L922" i="1"/>
  <c r="P922" i="1" s="1"/>
  <c r="L947" i="1"/>
  <c r="L951" i="1"/>
  <c r="P951" i="1" s="1"/>
  <c r="L955" i="1"/>
  <c r="P955" i="1" s="1"/>
  <c r="L977" i="1"/>
  <c r="L1005" i="1"/>
  <c r="P1005" i="1" s="1"/>
  <c r="I1264" i="1"/>
  <c r="L1411" i="1"/>
  <c r="P1411" i="1" s="1"/>
  <c r="K172" i="1"/>
  <c r="C18" i="28"/>
  <c r="G19" i="28"/>
  <c r="D23" i="29"/>
  <c r="C34" i="27"/>
  <c r="I132" i="6"/>
  <c r="L132" i="6" s="1"/>
  <c r="I126" i="6"/>
  <c r="L126" i="6" s="1"/>
  <c r="I41" i="6"/>
  <c r="L41" i="6" s="1"/>
  <c r="K70" i="3"/>
  <c r="L34" i="3"/>
  <c r="M34" i="3" s="1"/>
  <c r="G391" i="1"/>
  <c r="G449" i="1"/>
  <c r="I528" i="1"/>
  <c r="L729" i="1"/>
  <c r="P729" i="1" s="1"/>
  <c r="P734" i="1" s="1"/>
  <c r="H55" i="2" s="1"/>
  <c r="L858" i="1"/>
  <c r="P858" i="1" s="1"/>
  <c r="L903" i="1"/>
  <c r="L907" i="1"/>
  <c r="P907" i="1" s="1"/>
  <c r="I1057" i="1"/>
  <c r="L1208" i="1"/>
  <c r="P1208" i="1" s="1"/>
  <c r="K1264" i="1"/>
  <c r="L1262" i="1"/>
  <c r="P1262" i="1" s="1"/>
  <c r="L150" i="1"/>
  <c r="P150" i="1" s="1"/>
  <c r="L134" i="1"/>
  <c r="P134" i="1" s="1"/>
  <c r="M1492" i="1"/>
  <c r="D80" i="2" s="1"/>
  <c r="G26" i="27"/>
  <c r="I26" i="27"/>
  <c r="G18" i="28"/>
  <c r="E18" i="29"/>
  <c r="C24" i="27"/>
  <c r="G26" i="28"/>
  <c r="N166" i="5"/>
  <c r="O166" i="5" s="1"/>
  <c r="N8" i="3"/>
  <c r="O8" i="3"/>
  <c r="N2916" i="3"/>
  <c r="P577" i="1"/>
  <c r="P693" i="1"/>
  <c r="I54" i="2"/>
  <c r="N55" i="3"/>
  <c r="O55" i="3"/>
  <c r="P55" i="3" s="1"/>
  <c r="N18" i="5"/>
  <c r="P10" i="3"/>
  <c r="N46" i="5"/>
  <c r="O46" i="5" s="1"/>
  <c r="J34" i="5"/>
  <c r="K34" i="5"/>
  <c r="I34" i="5"/>
  <c r="M97" i="5"/>
  <c r="L97" i="5"/>
  <c r="O42" i="3"/>
  <c r="N42" i="3"/>
  <c r="P42" i="3" s="1"/>
  <c r="P54" i="3"/>
  <c r="N1492" i="1"/>
  <c r="F80" i="2" s="1"/>
  <c r="H94" i="24" s="1"/>
  <c r="P1490" i="1"/>
  <c r="P1492" i="1" s="1"/>
  <c r="H80" i="2" s="1"/>
  <c r="N13" i="3"/>
  <c r="O13" i="3"/>
  <c r="K29" i="10"/>
  <c r="L29" i="10" s="1"/>
  <c r="I58" i="10"/>
  <c r="O15" i="1"/>
  <c r="P15" i="1" s="1"/>
  <c r="P31" i="1"/>
  <c r="K53" i="5"/>
  <c r="N53" i="5" s="1"/>
  <c r="O53" i="5" s="1"/>
  <c r="N23" i="3"/>
  <c r="O23" i="3"/>
  <c r="O34" i="3"/>
  <c r="N34" i="3"/>
  <c r="I115" i="5"/>
  <c r="M59" i="6"/>
  <c r="P35" i="3"/>
  <c r="J96" i="6"/>
  <c r="L96" i="6"/>
  <c r="P1257" i="1"/>
  <c r="P17" i="4"/>
  <c r="Q17" i="4" s="1"/>
  <c r="J115" i="5"/>
  <c r="N115" i="5" s="1"/>
  <c r="O115" i="5" s="1"/>
  <c r="P1420" i="1"/>
  <c r="O1444" i="1"/>
  <c r="P193" i="1"/>
  <c r="P209" i="1" s="1"/>
  <c r="M209" i="1"/>
  <c r="N43" i="5"/>
  <c r="O43" i="5" s="1"/>
  <c r="I75" i="5"/>
  <c r="K75" i="5"/>
  <c r="N75" i="5" s="1"/>
  <c r="O75" i="5" s="1"/>
  <c r="P615" i="1"/>
  <c r="M640" i="1"/>
  <c r="D48" i="2" s="1"/>
  <c r="P635" i="1"/>
  <c r="P640" i="1" s="1"/>
  <c r="H48" i="2" s="1"/>
  <c r="M7" i="3"/>
  <c r="L48" i="5"/>
  <c r="K48" i="5"/>
  <c r="L116" i="5"/>
  <c r="M116" i="5"/>
  <c r="K70" i="5"/>
  <c r="J70" i="5"/>
  <c r="I70" i="5"/>
  <c r="P239" i="1"/>
  <c r="L42" i="6"/>
  <c r="M42" i="6" s="1"/>
  <c r="L55" i="6"/>
  <c r="M55" i="6" s="1"/>
  <c r="L102" i="5"/>
  <c r="M48" i="5"/>
  <c r="O444" i="1"/>
  <c r="P444" i="1"/>
  <c r="J84" i="5"/>
  <c r="I84" i="5"/>
  <c r="K84" i="5"/>
  <c r="L151" i="6"/>
  <c r="K110" i="6"/>
  <c r="J110" i="6" s="1"/>
  <c r="I110" i="6"/>
  <c r="M120" i="6"/>
  <c r="Q22" i="4"/>
  <c r="N68" i="5"/>
  <c r="O68" i="5" s="1"/>
  <c r="M391" i="1"/>
  <c r="D31" i="2" s="1"/>
  <c r="L14" i="6"/>
  <c r="M14" i="6" s="1"/>
  <c r="M67" i="3"/>
  <c r="N67" i="3" s="1"/>
  <c r="P923" i="1"/>
  <c r="O995" i="1"/>
  <c r="P995" i="1" s="1"/>
  <c r="L112" i="6"/>
  <c r="J112" i="6"/>
  <c r="L321" i="1"/>
  <c r="I323" i="1"/>
  <c r="L257" i="1"/>
  <c r="I262" i="1"/>
  <c r="L262" i="1" s="1"/>
  <c r="O927" i="1"/>
  <c r="G63" i="2" s="1"/>
  <c r="H74" i="24" s="1"/>
  <c r="O1041" i="1"/>
  <c r="P1041" i="1" s="1"/>
  <c r="J93" i="6"/>
  <c r="L93" i="6"/>
  <c r="N167" i="5"/>
  <c r="O167" i="5" s="1"/>
  <c r="L83" i="5"/>
  <c r="K83" i="5"/>
  <c r="M83" i="5"/>
  <c r="G114" i="5"/>
  <c r="F114" i="5"/>
  <c r="F94" i="5"/>
  <c r="G94" i="5"/>
  <c r="N43" i="3"/>
  <c r="P43" i="3" s="1"/>
  <c r="O523" i="1"/>
  <c r="P523" i="1" s="1"/>
  <c r="O1040" i="1"/>
  <c r="P1040" i="1" s="1"/>
  <c r="L128" i="6"/>
  <c r="M128" i="6" s="1"/>
  <c r="L72" i="5"/>
  <c r="M72" i="5"/>
  <c r="N62" i="5"/>
  <c r="O62" i="5" s="1"/>
  <c r="P448" i="1"/>
  <c r="O1080" i="1"/>
  <c r="K24" i="5"/>
  <c r="L24" i="5"/>
  <c r="M24" i="5"/>
  <c r="O445" i="1"/>
  <c r="P445" i="1" s="1"/>
  <c r="L285" i="1"/>
  <c r="I288" i="1"/>
  <c r="L288" i="1" s="1"/>
  <c r="L213" i="1"/>
  <c r="I216" i="1"/>
  <c r="L216" i="1" s="1"/>
  <c r="P442" i="1"/>
  <c r="M539" i="1"/>
  <c r="O437" i="1"/>
  <c r="P437" i="1" s="1"/>
  <c r="M69" i="3"/>
  <c r="N69" i="3" s="1"/>
  <c r="I373" i="1"/>
  <c r="L373" i="1" s="1"/>
  <c r="L368" i="1"/>
  <c r="I120" i="5"/>
  <c r="K120" i="5"/>
  <c r="N120" i="5" s="1"/>
  <c r="O120" i="5" s="1"/>
  <c r="L439" i="1"/>
  <c r="I449" i="1"/>
  <c r="L449" i="1" s="1"/>
  <c r="J106" i="24"/>
  <c r="J101" i="6"/>
  <c r="L101" i="6"/>
  <c r="M101" i="6" s="1"/>
  <c r="K89" i="6"/>
  <c r="J89" i="6" s="1"/>
  <c r="I89" i="6"/>
  <c r="E158" i="6"/>
  <c r="G23" i="14"/>
  <c r="I23" i="14"/>
  <c r="L34" i="14"/>
  <c r="K49" i="10"/>
  <c r="L49" i="10" s="1"/>
  <c r="K40" i="10"/>
  <c r="L40" i="10" s="1"/>
  <c r="G19" i="5"/>
  <c r="F19" i="5"/>
  <c r="L1187" i="1"/>
  <c r="I1227" i="1"/>
  <c r="K1057" i="1"/>
  <c r="L972" i="1"/>
  <c r="L120" i="1"/>
  <c r="P120" i="1" s="1"/>
  <c r="I129" i="1"/>
  <c r="O44" i="1"/>
  <c r="O62" i="1" s="1"/>
  <c r="G6" i="2" s="1"/>
  <c r="L34" i="1"/>
  <c r="P34" i="1" s="1"/>
  <c r="G62" i="1"/>
  <c r="L62" i="1" s="1"/>
  <c r="N18" i="29"/>
  <c r="N21" i="29"/>
  <c r="N31" i="3"/>
  <c r="O31" i="3"/>
  <c r="L86" i="5"/>
  <c r="M86" i="5"/>
  <c r="K150" i="5"/>
  <c r="N150" i="5" s="1"/>
  <c r="O150" i="5" s="1"/>
  <c r="I150" i="5"/>
  <c r="L13" i="6"/>
  <c r="M13" i="6"/>
  <c r="O44" i="3"/>
  <c r="N44" i="3"/>
  <c r="P44" i="3" s="1"/>
  <c r="J92" i="5"/>
  <c r="K92" i="5"/>
  <c r="J79" i="5"/>
  <c r="N79" i="5" s="1"/>
  <c r="O79" i="5" s="1"/>
  <c r="I79" i="5"/>
  <c r="L67" i="5"/>
  <c r="M67" i="5"/>
  <c r="K123" i="5"/>
  <c r="I123" i="5"/>
  <c r="J123" i="5"/>
  <c r="J35" i="4"/>
  <c r="O1022" i="1"/>
  <c r="P1022" i="1" s="1"/>
  <c r="J83" i="5"/>
  <c r="I83" i="5"/>
  <c r="O32" i="3"/>
  <c r="N32" i="3"/>
  <c r="P32" i="3" s="1"/>
  <c r="L336" i="1"/>
  <c r="I351" i="1"/>
  <c r="J151" i="6"/>
  <c r="M151" i="6" s="1"/>
  <c r="M90" i="5"/>
  <c r="L90" i="5"/>
  <c r="M25" i="5"/>
  <c r="L25" i="5"/>
  <c r="K25" i="5"/>
  <c r="O18" i="3"/>
  <c r="N18" i="3"/>
  <c r="I331" i="1"/>
  <c r="F90" i="5"/>
  <c r="M58" i="6"/>
  <c r="F95" i="2"/>
  <c r="H108" i="24" s="1"/>
  <c r="J108" i="24" s="1"/>
  <c r="P1534" i="1"/>
  <c r="N1535" i="1"/>
  <c r="M84" i="5"/>
  <c r="L84" i="5"/>
  <c r="F42" i="5"/>
  <c r="I42" i="5" s="1"/>
  <c r="G42" i="5"/>
  <c r="F29" i="5"/>
  <c r="G29" i="5"/>
  <c r="F25" i="5"/>
  <c r="P433" i="1"/>
  <c r="F100" i="5"/>
  <c r="G100" i="5"/>
  <c r="I170" i="5"/>
  <c r="K40" i="5"/>
  <c r="J40" i="5"/>
  <c r="P10" i="4"/>
  <c r="O10" i="4"/>
  <c r="Q10" i="4" s="1"/>
  <c r="O410" i="1"/>
  <c r="O8" i="14"/>
  <c r="F130" i="5"/>
  <c r="G130" i="5"/>
  <c r="G61" i="5"/>
  <c r="F61" i="5"/>
  <c r="J170" i="5"/>
  <c r="N170" i="5" s="1"/>
  <c r="O170" i="5" s="1"/>
  <c r="O438" i="1"/>
  <c r="P438" i="1"/>
  <c r="K50" i="10"/>
  <c r="L50" i="10" s="1"/>
  <c r="K12" i="10"/>
  <c r="L12" i="10"/>
  <c r="D209" i="8"/>
  <c r="D211" i="8" s="1"/>
  <c r="L37" i="5"/>
  <c r="I23" i="5"/>
  <c r="L104" i="5"/>
  <c r="I138" i="5"/>
  <c r="K35" i="5"/>
  <c r="L127" i="6"/>
  <c r="M127" i="6" s="1"/>
  <c r="N847" i="1"/>
  <c r="P847" i="1" s="1"/>
  <c r="L60" i="5"/>
  <c r="N60" i="5" s="1"/>
  <c r="O60" i="5" s="1"/>
  <c r="K104" i="5"/>
  <c r="K59" i="5"/>
  <c r="N59" i="5" s="1"/>
  <c r="O59" i="5" s="1"/>
  <c r="P41" i="3"/>
  <c r="M18" i="4"/>
  <c r="M50" i="5"/>
  <c r="L50" i="5"/>
  <c r="K132" i="6"/>
  <c r="J132" i="6" s="1"/>
  <c r="M132" i="6" s="1"/>
  <c r="K119" i="6"/>
  <c r="I119" i="6"/>
  <c r="N841" i="1"/>
  <c r="P841" i="1" s="1"/>
  <c r="M23" i="5"/>
  <c r="I104" i="5"/>
  <c r="I59" i="5"/>
  <c r="O20" i="4"/>
  <c r="Q20" i="4" s="1"/>
  <c r="M25" i="4"/>
  <c r="J138" i="6"/>
  <c r="M138" i="6" s="1"/>
  <c r="L24" i="6"/>
  <c r="J174" i="5"/>
  <c r="K174" i="5"/>
  <c r="I174" i="5"/>
  <c r="J168" i="5"/>
  <c r="N168" i="5" s="1"/>
  <c r="O168" i="5" s="1"/>
  <c r="I168" i="5"/>
  <c r="K23" i="5"/>
  <c r="I60" i="5"/>
  <c r="L21" i="5"/>
  <c r="L157" i="6"/>
  <c r="K143" i="6"/>
  <c r="I143" i="6"/>
  <c r="K137" i="6"/>
  <c r="I137" i="6"/>
  <c r="K46" i="6"/>
  <c r="J46" i="6" s="1"/>
  <c r="I46" i="6"/>
  <c r="O25" i="3"/>
  <c r="M25" i="3"/>
  <c r="N25" i="3" s="1"/>
  <c r="M9" i="3"/>
  <c r="O9" i="3" s="1"/>
  <c r="M1558" i="1"/>
  <c r="E105" i="2" s="1"/>
  <c r="P1558" i="1"/>
  <c r="H105" i="2" s="1"/>
  <c r="L63" i="3"/>
  <c r="L70" i="3" s="1"/>
  <c r="F16" i="2"/>
  <c r="N461" i="1"/>
  <c r="I172" i="8"/>
  <c r="I211" i="8" s="1"/>
  <c r="N172" i="8"/>
  <c r="N211" i="8" s="1"/>
  <c r="M56" i="3"/>
  <c r="O56" i="3"/>
  <c r="N40" i="18"/>
  <c r="N49" i="3"/>
  <c r="F58" i="3"/>
  <c r="L20" i="3"/>
  <c r="L26" i="3" s="1"/>
  <c r="H74" i="16"/>
  <c r="I74" i="16" s="1"/>
  <c r="N1539" i="1"/>
  <c r="F98" i="2" s="1"/>
  <c r="H109" i="24" s="1"/>
  <c r="J109" i="24" s="1"/>
  <c r="J126" i="24" s="1"/>
  <c r="P1538" i="1"/>
  <c r="P1539" i="1" s="1"/>
  <c r="H98" i="2" s="1"/>
  <c r="H54" i="24"/>
  <c r="H67" i="24"/>
  <c r="N840" i="1"/>
  <c r="P840" i="1"/>
  <c r="I66" i="6"/>
  <c r="J66" i="6" s="1"/>
  <c r="G156" i="5"/>
  <c r="G77" i="5"/>
  <c r="H80" i="24"/>
  <c r="N845" i="1"/>
  <c r="P845" i="1" s="1"/>
  <c r="L96" i="24"/>
  <c r="F97" i="24"/>
  <c r="D25" i="29"/>
  <c r="D27" i="29" s="1"/>
  <c r="D29" i="29" s="1"/>
  <c r="L43" i="6"/>
  <c r="K45" i="10"/>
  <c r="L45" i="10" s="1"/>
  <c r="J43" i="6"/>
  <c r="M43" i="6" s="1"/>
  <c r="L33" i="3"/>
  <c r="L46" i="3" s="1"/>
  <c r="H38" i="16"/>
  <c r="I38" i="16" s="1"/>
  <c r="I562" i="1"/>
  <c r="L562" i="1" s="1"/>
  <c r="K598" i="1"/>
  <c r="L583" i="1"/>
  <c r="I672" i="1"/>
  <c r="L672" i="1" s="1"/>
  <c r="L712" i="1"/>
  <c r="I717" i="1"/>
  <c r="L717" i="1" s="1"/>
  <c r="P1177" i="1"/>
  <c r="G28" i="28"/>
  <c r="G30" i="28"/>
  <c r="G32" i="28" s="1"/>
  <c r="L23" i="10"/>
  <c r="N843" i="1"/>
  <c r="P843" i="1" s="1"/>
  <c r="I69" i="6"/>
  <c r="K11" i="6"/>
  <c r="I30" i="14"/>
  <c r="O30" i="14" s="1"/>
  <c r="L56" i="10"/>
  <c r="L42" i="10"/>
  <c r="G161" i="5"/>
  <c r="K351" i="1"/>
  <c r="K26" i="27"/>
  <c r="I61" i="6"/>
  <c r="O519" i="1"/>
  <c r="P519" i="1" s="1"/>
  <c r="I938" i="1"/>
  <c r="L938" i="1" s="1"/>
  <c r="O1054" i="1"/>
  <c r="P1054" i="1" s="1"/>
  <c r="I172" i="1"/>
  <c r="I580" i="1"/>
  <c r="I863" i="1"/>
  <c r="L863" i="1" s="1"/>
  <c r="E26" i="27"/>
  <c r="H26" i="27"/>
  <c r="N24" i="28"/>
  <c r="N18" i="28"/>
  <c r="N26" i="28" s="1"/>
  <c r="N19" i="28"/>
  <c r="M21" i="27"/>
  <c r="M24" i="27"/>
  <c r="M34" i="27"/>
  <c r="M18" i="27"/>
  <c r="O522" i="1"/>
  <c r="P522" i="1" s="1"/>
  <c r="O1015" i="1"/>
  <c r="P1015" i="1"/>
  <c r="O1081" i="1"/>
  <c r="P1081" i="1"/>
  <c r="O1179" i="1"/>
  <c r="L147" i="1"/>
  <c r="P147" i="1" s="1"/>
  <c r="G172" i="1"/>
  <c r="O9" i="1"/>
  <c r="L66" i="1"/>
  <c r="M1500" i="1"/>
  <c r="D81" i="2" s="1"/>
  <c r="C25" i="29"/>
  <c r="C27" i="29"/>
  <c r="C29" i="29" s="1"/>
  <c r="G18" i="29"/>
  <c r="G23" i="29" s="1"/>
  <c r="G21" i="29"/>
  <c r="N21" i="27"/>
  <c r="N34" i="27"/>
  <c r="N24" i="27"/>
  <c r="N18" i="27"/>
  <c r="I71" i="6"/>
  <c r="L55" i="10"/>
  <c r="K314" i="1"/>
  <c r="L314" i="1" s="1"/>
  <c r="K323" i="1"/>
  <c r="P1105" i="1"/>
  <c r="L160" i="1"/>
  <c r="P160" i="1" s="1"/>
  <c r="K18" i="29"/>
  <c r="K23" i="29"/>
  <c r="I685" i="1"/>
  <c r="L170" i="1"/>
  <c r="P170" i="1" s="1"/>
  <c r="L163" i="1"/>
  <c r="P163" i="1" s="1"/>
  <c r="G100" i="1"/>
  <c r="K18" i="28"/>
  <c r="K19" i="28"/>
  <c r="K21" i="28"/>
  <c r="K209" i="1"/>
  <c r="O977" i="1"/>
  <c r="P977" i="1" s="1"/>
  <c r="L1282" i="1"/>
  <c r="L443" i="1"/>
  <c r="L111" i="1"/>
  <c r="K129" i="1"/>
  <c r="L12" i="1"/>
  <c r="G27" i="1"/>
  <c r="L27" i="1" s="1"/>
  <c r="D28" i="27"/>
  <c r="D30" i="27" s="1"/>
  <c r="D36" i="27" s="1"/>
  <c r="G28" i="27"/>
  <c r="G30" i="27" s="1"/>
  <c r="G36" i="27" s="1"/>
  <c r="I28" i="27"/>
  <c r="I30" i="27" s="1"/>
  <c r="I36" i="27" s="1"/>
  <c r="M18" i="29"/>
  <c r="M21" i="29"/>
  <c r="C26" i="27"/>
  <c r="P1038" i="1"/>
  <c r="D25" i="25"/>
  <c r="E21" i="28"/>
  <c r="D18" i="28"/>
  <c r="E19" i="28"/>
  <c r="D23" i="25"/>
  <c r="E18" i="28"/>
  <c r="D22" i="25"/>
  <c r="H25" i="25"/>
  <c r="H23" i="29"/>
  <c r="C21" i="27"/>
  <c r="M24" i="28"/>
  <c r="C19" i="27"/>
  <c r="I23" i="25"/>
  <c r="C24" i="28"/>
  <c r="C26" i="28" s="1"/>
  <c r="D26" i="28"/>
  <c r="M21" i="28"/>
  <c r="M26" i="28" s="1"/>
  <c r="E23" i="29"/>
  <c r="L331" i="1" l="1"/>
  <c r="N109" i="5"/>
  <c r="O109" i="5" s="1"/>
  <c r="L898" i="1"/>
  <c r="J135" i="5"/>
  <c r="L73" i="5"/>
  <c r="N73" i="5" s="1"/>
  <c r="O73" i="5" s="1"/>
  <c r="M134" i="5"/>
  <c r="L134" i="5"/>
  <c r="M103" i="5"/>
  <c r="L103" i="5"/>
  <c r="J66" i="5"/>
  <c r="K66" i="5"/>
  <c r="I66" i="5"/>
  <c r="H94" i="2"/>
  <c r="F6" i="2"/>
  <c r="H21" i="24" s="1"/>
  <c r="N183" i="1"/>
  <c r="N1501" i="1"/>
  <c r="L726" i="1"/>
  <c r="P1168" i="1"/>
  <c r="H69" i="2" s="1"/>
  <c r="M1540" i="1"/>
  <c r="K99" i="2" s="1"/>
  <c r="M28" i="5"/>
  <c r="N28" i="5" s="1"/>
  <c r="O28" i="5" s="1"/>
  <c r="M224" i="1"/>
  <c r="D17" i="2" s="1"/>
  <c r="D29" i="24" s="1"/>
  <c r="J29" i="24" s="1"/>
  <c r="L20" i="5"/>
  <c r="M20" i="5"/>
  <c r="L96" i="5"/>
  <c r="M96" i="5"/>
  <c r="M35" i="5"/>
  <c r="L35" i="5"/>
  <c r="L98" i="5"/>
  <c r="N98" i="5" s="1"/>
  <c r="O98" i="5" s="1"/>
  <c r="M98" i="5"/>
  <c r="N21" i="5"/>
  <c r="O21" i="5" s="1"/>
  <c r="J35" i="5"/>
  <c r="O413" i="1"/>
  <c r="M700" i="1"/>
  <c r="L224" i="1"/>
  <c r="M274" i="1"/>
  <c r="D22" i="2" s="1"/>
  <c r="K20" i="5"/>
  <c r="I20" i="5"/>
  <c r="J20" i="5"/>
  <c r="J96" i="5"/>
  <c r="K96" i="5"/>
  <c r="P1532" i="1"/>
  <c r="N122" i="5"/>
  <c r="O122" i="5" s="1"/>
  <c r="M629" i="1"/>
  <c r="D47" i="2" s="1"/>
  <c r="P700" i="1"/>
  <c r="H52" i="2" s="1"/>
  <c r="L274" i="1"/>
  <c r="L165" i="5"/>
  <c r="N165" i="5" s="1"/>
  <c r="O165" i="5" s="1"/>
  <c r="K27" i="5"/>
  <c r="I27" i="5"/>
  <c r="J27" i="5"/>
  <c r="L885" i="1"/>
  <c r="J134" i="5"/>
  <c r="I134" i="5"/>
  <c r="K134" i="5"/>
  <c r="I73" i="5"/>
  <c r="J73" i="5"/>
  <c r="K73" i="5"/>
  <c r="L685" i="1"/>
  <c r="L1057" i="1"/>
  <c r="L528" i="1"/>
  <c r="N99" i="5"/>
  <c r="O99" i="5" s="1"/>
  <c r="P1480" i="1"/>
  <c r="H79" i="2" s="1"/>
  <c r="L27" i="5"/>
  <c r="M27" i="5"/>
  <c r="M1180" i="1"/>
  <c r="E70" i="2" s="1"/>
  <c r="O1175" i="1"/>
  <c r="P1175" i="1" s="1"/>
  <c r="N148" i="5"/>
  <c r="O148" i="5" s="1"/>
  <c r="L135" i="5"/>
  <c r="M135" i="5"/>
  <c r="N37" i="5"/>
  <c r="O37" i="5" s="1"/>
  <c r="L100" i="1"/>
  <c r="L598" i="1"/>
  <c r="K28" i="5"/>
  <c r="J28" i="5"/>
  <c r="N116" i="5"/>
  <c r="O116" i="5" s="1"/>
  <c r="L1264" i="1"/>
  <c r="L640" i="1"/>
  <c r="P314" i="1"/>
  <c r="H25" i="2" s="1"/>
  <c r="I98" i="5"/>
  <c r="M609" i="1"/>
  <c r="D46" i="2" s="1"/>
  <c r="O1287" i="1"/>
  <c r="G75" i="2" s="1"/>
  <c r="H89" i="24" s="1"/>
  <c r="P276" i="1"/>
  <c r="P281" i="1" s="1"/>
  <c r="H23" i="2" s="1"/>
  <c r="M281" i="1"/>
  <c r="D23" i="2" s="1"/>
  <c r="I103" i="5"/>
  <c r="J103" i="5"/>
  <c r="N103" i="5" s="1"/>
  <c r="O103" i="5" s="1"/>
  <c r="K103" i="5"/>
  <c r="N74" i="5"/>
  <c r="O74" i="5" s="1"/>
  <c r="D113" i="24"/>
  <c r="J113" i="24" s="1"/>
  <c r="J103" i="2"/>
  <c r="L66" i="5"/>
  <c r="M66" i="5"/>
  <c r="J107" i="24"/>
  <c r="J126" i="5"/>
  <c r="K126" i="5"/>
  <c r="I126" i="5"/>
  <c r="M36" i="5"/>
  <c r="L36" i="5"/>
  <c r="I33" i="5"/>
  <c r="J33" i="5"/>
  <c r="K33" i="5"/>
  <c r="M140" i="5"/>
  <c r="N140" i="5" s="1"/>
  <c r="O140" i="5" s="1"/>
  <c r="L140" i="5"/>
  <c r="M129" i="1"/>
  <c r="D8" i="2" s="1"/>
  <c r="I8" i="2" s="1"/>
  <c r="M1392" i="1"/>
  <c r="D76" i="2" s="1"/>
  <c r="N35" i="5"/>
  <c r="O35" i="5" s="1"/>
  <c r="N92" i="5"/>
  <c r="O92" i="5" s="1"/>
  <c r="M244" i="1"/>
  <c r="D19" i="2" s="1"/>
  <c r="P629" i="1"/>
  <c r="H47" i="2" s="1"/>
  <c r="L365" i="1"/>
  <c r="M655" i="1"/>
  <c r="D49" i="2" s="1"/>
  <c r="P547" i="1"/>
  <c r="P553" i="1" s="1"/>
  <c r="H41" i="2" s="1"/>
  <c r="M553" i="1"/>
  <c r="D41" i="2" s="1"/>
  <c r="K95" i="5"/>
  <c r="I95" i="5"/>
  <c r="J95" i="5"/>
  <c r="H93" i="24"/>
  <c r="J93" i="24" s="1"/>
  <c r="L95" i="5"/>
  <c r="M95" i="5"/>
  <c r="L580" i="1"/>
  <c r="P244" i="1"/>
  <c r="H19" i="2" s="1"/>
  <c r="K88" i="5"/>
  <c r="N97" i="5"/>
  <c r="O97" i="5" s="1"/>
  <c r="M580" i="1"/>
  <c r="O136" i="1"/>
  <c r="P136" i="1" s="1"/>
  <c r="P875" i="1"/>
  <c r="P885" i="1" s="1"/>
  <c r="H61" i="2" s="1"/>
  <c r="M885" i="1"/>
  <c r="D61" i="2" s="1"/>
  <c r="N49" i="5"/>
  <c r="O49" i="5" s="1"/>
  <c r="D110" i="24"/>
  <c r="J101" i="24"/>
  <c r="I88" i="5"/>
  <c r="P580" i="1"/>
  <c r="H44" i="2" s="1"/>
  <c r="M1168" i="1"/>
  <c r="E69" i="2" s="1"/>
  <c r="D80" i="24" s="1"/>
  <c r="J80" i="24" s="1"/>
  <c r="L1444" i="1"/>
  <c r="P930" i="1"/>
  <c r="P938" i="1" s="1"/>
  <c r="H64" i="2" s="1"/>
  <c r="M938" i="1"/>
  <c r="D64" i="2" s="1"/>
  <c r="I51" i="5"/>
  <c r="K51" i="5"/>
  <c r="J51" i="5"/>
  <c r="K36" i="5"/>
  <c r="J36" i="5"/>
  <c r="I36" i="5"/>
  <c r="D57" i="24"/>
  <c r="J57" i="24" s="1"/>
  <c r="I46" i="2"/>
  <c r="P898" i="1"/>
  <c r="H62" i="2" s="1"/>
  <c r="P574" i="1"/>
  <c r="H43" i="2" s="1"/>
  <c r="P1444" i="1"/>
  <c r="H78" i="2" s="1"/>
  <c r="M460" i="1"/>
  <c r="D35" i="2" s="1"/>
  <c r="P452" i="1"/>
  <c r="P460" i="1" s="1"/>
  <c r="H35" i="2" s="1"/>
  <c r="L118" i="5"/>
  <c r="M118" i="5"/>
  <c r="L51" i="5"/>
  <c r="M51" i="5"/>
  <c r="L553" i="1"/>
  <c r="L700" i="1"/>
  <c r="I87" i="5"/>
  <c r="K87" i="5"/>
  <c r="J87" i="5"/>
  <c r="M1264" i="1"/>
  <c r="E74" i="2" s="1"/>
  <c r="D88" i="24" s="1"/>
  <c r="J88" i="24" s="1"/>
  <c r="O432" i="1"/>
  <c r="P432" i="1" s="1"/>
  <c r="J118" i="5"/>
  <c r="I118" i="5"/>
  <c r="K118" i="5"/>
  <c r="L87" i="5"/>
  <c r="M87" i="5"/>
  <c r="P359" i="1"/>
  <c r="P365" i="1" s="1"/>
  <c r="H29" i="2" s="1"/>
  <c r="M365" i="1"/>
  <c r="D29" i="2" s="1"/>
  <c r="J10" i="2"/>
  <c r="D25" i="24"/>
  <c r="J25" i="24" s="1"/>
  <c r="L209" i="1"/>
  <c r="N24" i="5"/>
  <c r="O24" i="5" s="1"/>
  <c r="M1125" i="1"/>
  <c r="E67" i="2" s="1"/>
  <c r="D78" i="24" s="1"/>
  <c r="J78" i="24" s="1"/>
  <c r="L88" i="5"/>
  <c r="N88" i="5" s="1"/>
  <c r="O88" i="5" s="1"/>
  <c r="M88" i="5"/>
  <c r="L126" i="5"/>
  <c r="M126" i="5"/>
  <c r="O34" i="4"/>
  <c r="P34" i="4"/>
  <c r="I28" i="28"/>
  <c r="I30" i="28"/>
  <c r="I32" i="28" s="1"/>
  <c r="H28" i="28"/>
  <c r="H30" i="28" s="1"/>
  <c r="H32" i="28" s="1"/>
  <c r="O26" i="4"/>
  <c r="P26" i="4"/>
  <c r="Q26" i="4" s="1"/>
  <c r="M112" i="6"/>
  <c r="L104" i="6"/>
  <c r="L73" i="6"/>
  <c r="J73" i="6"/>
  <c r="M73" i="6"/>
  <c r="L156" i="6"/>
  <c r="L117" i="6"/>
  <c r="J117" i="6"/>
  <c r="M117" i="6" s="1"/>
  <c r="O7" i="4"/>
  <c r="Q7" i="4" s="1"/>
  <c r="P7" i="4"/>
  <c r="L65" i="6"/>
  <c r="O11" i="4"/>
  <c r="Q11" i="4" s="1"/>
  <c r="P11" i="4"/>
  <c r="M734" i="1"/>
  <c r="D55" i="2" s="1"/>
  <c r="L124" i="5"/>
  <c r="M124" i="5"/>
  <c r="K58" i="2"/>
  <c r="E58" i="2"/>
  <c r="L413" i="1"/>
  <c r="L129" i="1"/>
  <c r="M1444" i="1"/>
  <c r="E78" i="2" s="1"/>
  <c r="P854" i="1"/>
  <c r="P863" i="1" s="1"/>
  <c r="H59" i="2" s="1"/>
  <c r="M863" i="1"/>
  <c r="M12" i="3"/>
  <c r="O12" i="3"/>
  <c r="N12" i="3"/>
  <c r="J48" i="6"/>
  <c r="M48" i="6" s="1"/>
  <c r="L48" i="6"/>
  <c r="L38" i="6"/>
  <c r="L6" i="6"/>
  <c r="J6" i="6"/>
  <c r="M6" i="6"/>
  <c r="L105" i="6"/>
  <c r="J105" i="6"/>
  <c r="P33" i="4"/>
  <c r="O33" i="4"/>
  <c r="Q33" i="4" s="1"/>
  <c r="O9" i="4"/>
  <c r="Q9" i="4" s="1"/>
  <c r="P9" i="4"/>
  <c r="J76" i="6"/>
  <c r="M76" i="6" s="1"/>
  <c r="M74" i="6"/>
  <c r="J124" i="5"/>
  <c r="I124" i="5"/>
  <c r="K124" i="5"/>
  <c r="N63" i="5"/>
  <c r="O63" i="5" s="1"/>
  <c r="D60" i="24"/>
  <c r="J60" i="24" s="1"/>
  <c r="I49" i="2"/>
  <c r="P407" i="1"/>
  <c r="M413" i="1"/>
  <c r="D32" i="2" s="1"/>
  <c r="O19" i="3"/>
  <c r="P19" i="3" s="1"/>
  <c r="L430" i="1"/>
  <c r="P868" i="1"/>
  <c r="P873" i="1" s="1"/>
  <c r="H60" i="2" s="1"/>
  <c r="M873" i="1"/>
  <c r="D60" i="2" s="1"/>
  <c r="L9" i="6"/>
  <c r="J9" i="6"/>
  <c r="M9" i="6"/>
  <c r="P669" i="1"/>
  <c r="P672" i="1" s="1"/>
  <c r="H50" i="2" s="1"/>
  <c r="M672" i="1"/>
  <c r="D50" i="2" s="1"/>
  <c r="N26" i="27"/>
  <c r="M23" i="29"/>
  <c r="M172" i="1"/>
  <c r="E9" i="2" s="1"/>
  <c r="J9" i="2" s="1"/>
  <c r="J143" i="6"/>
  <c r="M35" i="4"/>
  <c r="M574" i="1"/>
  <c r="D43" i="2" s="1"/>
  <c r="D54" i="24" s="1"/>
  <c r="J54" i="24" s="1"/>
  <c r="P13" i="3"/>
  <c r="M24" i="3"/>
  <c r="O24" i="3" s="1"/>
  <c r="L141" i="6"/>
  <c r="O21" i="4"/>
  <c r="Q21" i="4" s="1"/>
  <c r="P21" i="4"/>
  <c r="J38" i="6"/>
  <c r="M38" i="6" s="1"/>
  <c r="O12" i="4"/>
  <c r="P12" i="4"/>
  <c r="Q12" i="4" s="1"/>
  <c r="J80" i="6"/>
  <c r="M80" i="6" s="1"/>
  <c r="J65" i="6"/>
  <c r="M65" i="6" s="1"/>
  <c r="M898" i="1"/>
  <c r="D62" i="2" s="1"/>
  <c r="M528" i="1"/>
  <c r="D39" i="2" s="1"/>
  <c r="L1125" i="1"/>
  <c r="M430" i="1"/>
  <c r="D33" i="2" s="1"/>
  <c r="P423" i="1"/>
  <c r="P430" i="1" s="1"/>
  <c r="H33" i="2" s="1"/>
  <c r="L22" i="6"/>
  <c r="J22" i="6"/>
  <c r="M22" i="6" s="1"/>
  <c r="J56" i="5"/>
  <c r="I56" i="5"/>
  <c r="K56" i="5"/>
  <c r="M26" i="27"/>
  <c r="E26" i="28"/>
  <c r="M157" i="6"/>
  <c r="N174" i="5"/>
  <c r="O174" i="5" s="1"/>
  <c r="N83" i="5"/>
  <c r="O83" i="5" s="1"/>
  <c r="N67" i="5"/>
  <c r="O67" i="5" s="1"/>
  <c r="N23" i="29"/>
  <c r="N70" i="5"/>
  <c r="O70" i="5" s="1"/>
  <c r="P34" i="3"/>
  <c r="L391" i="1"/>
  <c r="P557" i="1"/>
  <c r="P562" i="1" s="1"/>
  <c r="H42" i="2" s="1"/>
  <c r="M562" i="1"/>
  <c r="D42" i="2" s="1"/>
  <c r="O1064" i="1"/>
  <c r="P1064" i="1" s="1"/>
  <c r="J141" i="6"/>
  <c r="M141" i="6" s="1"/>
  <c r="L18" i="6"/>
  <c r="J18" i="6"/>
  <c r="P14" i="4"/>
  <c r="O14" i="4"/>
  <c r="Q14" i="4" s="1"/>
  <c r="J41" i="6"/>
  <c r="M41" i="6" s="1"/>
  <c r="N65" i="3"/>
  <c r="O36" i="3"/>
  <c r="P36" i="3"/>
  <c r="N117" i="5"/>
  <c r="O117" i="5" s="1"/>
  <c r="L236" i="1"/>
  <c r="O142" i="1"/>
  <c r="K26" i="28"/>
  <c r="N102" i="5"/>
  <c r="O102" i="5" s="1"/>
  <c r="P947" i="1"/>
  <c r="P960" i="1" s="1"/>
  <c r="H65" i="2" s="1"/>
  <c r="M960" i="1"/>
  <c r="E65" i="2" s="1"/>
  <c r="L30" i="6"/>
  <c r="J30" i="6"/>
  <c r="M30" i="6" s="1"/>
  <c r="O68" i="1"/>
  <c r="P68" i="1" s="1"/>
  <c r="L36" i="6"/>
  <c r="J36" i="6"/>
  <c r="M36" i="6" s="1"/>
  <c r="O993" i="1"/>
  <c r="P993" i="1" s="1"/>
  <c r="L33" i="6"/>
  <c r="M33" i="6"/>
  <c r="O19" i="4"/>
  <c r="Q19" i="4" s="1"/>
  <c r="P19" i="4"/>
  <c r="L53" i="6"/>
  <c r="J53" i="6"/>
  <c r="M53" i="6" s="1"/>
  <c r="J104" i="6"/>
  <c r="M104" i="6" s="1"/>
  <c r="L86" i="6"/>
  <c r="J86" i="6"/>
  <c r="M86" i="6" s="1"/>
  <c r="P65" i="3"/>
  <c r="N41" i="5"/>
  <c r="O41" i="5" s="1"/>
  <c r="D32" i="24"/>
  <c r="J32" i="24" s="1"/>
  <c r="I20" i="2"/>
  <c r="N163" i="5"/>
  <c r="O163" i="5" s="1"/>
  <c r="P227" i="1"/>
  <c r="P236" i="1" s="1"/>
  <c r="H18" i="2" s="1"/>
  <c r="M236" i="1"/>
  <c r="D18" i="2" s="1"/>
  <c r="L94" i="6"/>
  <c r="J94" i="6"/>
  <c r="M94" i="6" s="1"/>
  <c r="J100" i="6"/>
  <c r="L100" i="6"/>
  <c r="I87" i="16"/>
  <c r="P1264" i="1"/>
  <c r="H74" i="2" s="1"/>
  <c r="P674" i="1"/>
  <c r="P685" i="1" s="1"/>
  <c r="H51" i="2" s="1"/>
  <c r="M685" i="1"/>
  <c r="D51" i="2" s="1"/>
  <c r="J60" i="6"/>
  <c r="M60" i="6" s="1"/>
  <c r="L60" i="6"/>
  <c r="L85" i="5"/>
  <c r="N85" i="5" s="1"/>
  <c r="O85" i="5" s="1"/>
  <c r="M85" i="5"/>
  <c r="M53" i="3"/>
  <c r="M58" i="3" s="1"/>
  <c r="N53" i="3"/>
  <c r="L58" i="3"/>
  <c r="L131" i="6"/>
  <c r="M131" i="6"/>
  <c r="O31" i="4"/>
  <c r="Q31" i="4" s="1"/>
  <c r="P31" i="4"/>
  <c r="L154" i="6"/>
  <c r="M154" i="6"/>
  <c r="J126" i="6"/>
  <c r="M126" i="6" s="1"/>
  <c r="J156" i="6"/>
  <c r="M156" i="6" s="1"/>
  <c r="K55" i="2"/>
  <c r="E56" i="2"/>
  <c r="N47" i="5"/>
  <c r="O47" i="5" s="1"/>
  <c r="O100" i="1"/>
  <c r="G7" i="2" s="1"/>
  <c r="H22" i="24" s="1"/>
  <c r="O1021" i="1"/>
  <c r="P1021" i="1" s="1"/>
  <c r="D29" i="25"/>
  <c r="D30" i="25" s="1"/>
  <c r="P18" i="3"/>
  <c r="N86" i="5"/>
  <c r="O86" i="5" s="1"/>
  <c r="M314" i="1"/>
  <c r="D25" i="2" s="1"/>
  <c r="I25" i="2" s="1"/>
  <c r="D94" i="24"/>
  <c r="J94" i="24" s="1"/>
  <c r="I80" i="2"/>
  <c r="P903" i="1"/>
  <c r="P927" i="1" s="1"/>
  <c r="H63" i="2" s="1"/>
  <c r="M927" i="1"/>
  <c r="D63" i="2" s="1"/>
  <c r="L145" i="6"/>
  <c r="J145" i="6"/>
  <c r="M145" i="6" s="1"/>
  <c r="L82" i="6"/>
  <c r="J82" i="6"/>
  <c r="M82" i="6" s="1"/>
  <c r="M25" i="6"/>
  <c r="L25" i="6"/>
  <c r="J25" i="6"/>
  <c r="L29" i="6"/>
  <c r="J29" i="6"/>
  <c r="M29" i="6" s="1"/>
  <c r="L146" i="6"/>
  <c r="J146" i="6"/>
  <c r="M146" i="6" s="1"/>
  <c r="J75" i="6"/>
  <c r="M75" i="6" s="1"/>
  <c r="L75" i="6"/>
  <c r="J39" i="6"/>
  <c r="L39" i="6"/>
  <c r="L56" i="5"/>
  <c r="M56" i="5"/>
  <c r="J68" i="2"/>
  <c r="D79" i="24"/>
  <c r="J79" i="24" s="1"/>
  <c r="N78" i="5"/>
  <c r="O78" i="5" s="1"/>
  <c r="K56" i="2"/>
  <c r="K57" i="2"/>
  <c r="E57" i="2"/>
  <c r="D39" i="24"/>
  <c r="J39" i="24" s="1"/>
  <c r="I27" i="2"/>
  <c r="K28" i="28"/>
  <c r="K30" i="28" s="1"/>
  <c r="K32" i="28" s="1"/>
  <c r="M28" i="27"/>
  <c r="M30" i="27" s="1"/>
  <c r="M36" i="27" s="1"/>
  <c r="H15" i="2"/>
  <c r="N28" i="27"/>
  <c r="N30" i="27" s="1"/>
  <c r="N36" i="27" s="1"/>
  <c r="M25" i="29"/>
  <c r="M27" i="29" s="1"/>
  <c r="M29" i="29" s="1"/>
  <c r="E28" i="28"/>
  <c r="E30" i="28"/>
  <c r="E32" i="28" s="1"/>
  <c r="L71" i="3"/>
  <c r="P528" i="1"/>
  <c r="H39" i="2" s="1"/>
  <c r="P850" i="1"/>
  <c r="H58" i="2" s="1"/>
  <c r="D23" i="24"/>
  <c r="M28" i="28"/>
  <c r="M30" i="28"/>
  <c r="M32" i="28" s="1"/>
  <c r="D28" i="28"/>
  <c r="D30" i="28" s="1"/>
  <c r="D32" i="28" s="1"/>
  <c r="P1282" i="1"/>
  <c r="P1287" i="1" s="1"/>
  <c r="H75" i="2" s="1"/>
  <c r="M1287" i="1"/>
  <c r="E75" i="2" s="1"/>
  <c r="D89" i="24" s="1"/>
  <c r="J89" i="24" s="1"/>
  <c r="P49" i="3"/>
  <c r="N58" i="3"/>
  <c r="J90" i="5"/>
  <c r="I90" i="5"/>
  <c r="K90" i="5"/>
  <c r="L323" i="1"/>
  <c r="D37" i="24"/>
  <c r="J37" i="24" s="1"/>
  <c r="L100" i="5"/>
  <c r="M100" i="5"/>
  <c r="M42" i="5"/>
  <c r="J42" i="5"/>
  <c r="L42" i="5"/>
  <c r="K42" i="5"/>
  <c r="P1179" i="1"/>
  <c r="P1180" i="1" s="1"/>
  <c r="H70" i="2" s="1"/>
  <c r="L46" i="6"/>
  <c r="M46" i="6" s="1"/>
  <c r="I158" i="6"/>
  <c r="P410" i="1"/>
  <c r="P413" i="1" s="1"/>
  <c r="H32" i="2" s="1"/>
  <c r="J100" i="5"/>
  <c r="I100" i="5"/>
  <c r="K100" i="5"/>
  <c r="P213" i="1"/>
  <c r="P216" i="1" s="1"/>
  <c r="H16" i="2" s="1"/>
  <c r="M216" i="1"/>
  <c r="D16" i="2" s="1"/>
  <c r="N72" i="5"/>
  <c r="O72" i="5" s="1"/>
  <c r="L94" i="5"/>
  <c r="M94" i="5"/>
  <c r="P321" i="1"/>
  <c r="P323" i="1" s="1"/>
  <c r="H26" i="2" s="1"/>
  <c r="M323" i="1"/>
  <c r="D26" i="2" s="1"/>
  <c r="D15" i="2"/>
  <c r="P1559" i="1"/>
  <c r="C28" i="28"/>
  <c r="C30" i="28" s="1"/>
  <c r="C32" i="28" s="1"/>
  <c r="H28" i="27"/>
  <c r="H30" i="27"/>
  <c r="H36" i="27" s="1"/>
  <c r="L77" i="5"/>
  <c r="M77" i="5"/>
  <c r="G32" i="2"/>
  <c r="H44" i="24" s="1"/>
  <c r="N56" i="3"/>
  <c r="L351" i="1"/>
  <c r="P1187" i="1"/>
  <c r="E1221" i="1"/>
  <c r="I34" i="14"/>
  <c r="J110" i="24"/>
  <c r="P69" i="3"/>
  <c r="O69" i="3"/>
  <c r="O1125" i="1"/>
  <c r="G67" i="2" s="1"/>
  <c r="H78" i="24" s="1"/>
  <c r="I94" i="5"/>
  <c r="J94" i="5"/>
  <c r="K94" i="5"/>
  <c r="D24" i="24"/>
  <c r="O63" i="3"/>
  <c r="M63" i="3"/>
  <c r="N63" i="3"/>
  <c r="N70" i="3" s="1"/>
  <c r="D95" i="24"/>
  <c r="J95" i="24" s="1"/>
  <c r="E81" i="2"/>
  <c r="I81" i="2"/>
  <c r="E28" i="27"/>
  <c r="E30" i="27" s="1"/>
  <c r="E36" i="27" s="1"/>
  <c r="O528" i="1"/>
  <c r="J11" i="6"/>
  <c r="K158" i="6"/>
  <c r="E167" i="6" s="1"/>
  <c r="L156" i="5"/>
  <c r="N156" i="5" s="1"/>
  <c r="O156" i="5" s="1"/>
  <c r="M156" i="5"/>
  <c r="P56" i="3"/>
  <c r="D114" i="24"/>
  <c r="J114" i="24" s="1"/>
  <c r="J105" i="2"/>
  <c r="L137" i="6"/>
  <c r="N23" i="5"/>
  <c r="O23" i="5" s="1"/>
  <c r="L119" i="6"/>
  <c r="M119" i="6"/>
  <c r="K61" i="5"/>
  <c r="J61" i="5"/>
  <c r="I61" i="5"/>
  <c r="P336" i="1"/>
  <c r="P351" i="1" s="1"/>
  <c r="H28" i="2" s="1"/>
  <c r="M351" i="1"/>
  <c r="D28" i="2" s="1"/>
  <c r="I19" i="5"/>
  <c r="J19" i="5"/>
  <c r="F175" i="5"/>
  <c r="O23" i="14"/>
  <c r="O34" i="14" s="1"/>
  <c r="G34" i="14"/>
  <c r="P285" i="1"/>
  <c r="P288" i="1" s="1"/>
  <c r="H24" i="2" s="1"/>
  <c r="M288" i="1"/>
  <c r="D24" i="2" s="1"/>
  <c r="P1080" i="1"/>
  <c r="I114" i="5"/>
  <c r="J114" i="5"/>
  <c r="K114" i="5"/>
  <c r="M93" i="6"/>
  <c r="O67" i="3"/>
  <c r="P67" i="3"/>
  <c r="D43" i="24"/>
  <c r="J43" i="24" s="1"/>
  <c r="I31" i="2"/>
  <c r="O7" i="3"/>
  <c r="N7" i="3"/>
  <c r="G78" i="2"/>
  <c r="H92" i="24" s="1"/>
  <c r="O1501" i="1"/>
  <c r="N28" i="28"/>
  <c r="N30" i="28" s="1"/>
  <c r="N32" i="28" s="1"/>
  <c r="P583" i="1"/>
  <c r="P598" i="1" s="1"/>
  <c r="H45" i="2" s="1"/>
  <c r="M598" i="1"/>
  <c r="D45" i="2" s="1"/>
  <c r="O12" i="1"/>
  <c r="P12" i="1" s="1"/>
  <c r="M100" i="1"/>
  <c r="D7" i="2" s="1"/>
  <c r="P66" i="1"/>
  <c r="L61" i="6"/>
  <c r="J61" i="6"/>
  <c r="L69" i="6"/>
  <c r="G88" i="16"/>
  <c r="I88" i="16" s="1"/>
  <c r="I90" i="16" s="1"/>
  <c r="L66" i="6"/>
  <c r="M66" i="6" s="1"/>
  <c r="J137" i="6"/>
  <c r="M137" i="6" s="1"/>
  <c r="P25" i="4"/>
  <c r="O25" i="4"/>
  <c r="J119" i="6"/>
  <c r="N104" i="5"/>
  <c r="O104" i="5" s="1"/>
  <c r="M58" i="10"/>
  <c r="L61" i="5"/>
  <c r="M61" i="5"/>
  <c r="J25" i="5"/>
  <c r="N25" i="5" s="1"/>
  <c r="O25" i="5" s="1"/>
  <c r="I25" i="5"/>
  <c r="N1540" i="1"/>
  <c r="P31" i="3"/>
  <c r="P44" i="1"/>
  <c r="P62" i="1" s="1"/>
  <c r="H6" i="2" s="1"/>
  <c r="M19" i="5"/>
  <c r="G175" i="5"/>
  <c r="L19" i="5"/>
  <c r="K19" i="5"/>
  <c r="O439" i="1"/>
  <c r="P439" i="1" s="1"/>
  <c r="M449" i="1"/>
  <c r="D34" i="2" s="1"/>
  <c r="L114" i="5"/>
  <c r="M114" i="5"/>
  <c r="J78" i="2"/>
  <c r="D92" i="24"/>
  <c r="O18" i="5"/>
  <c r="P8" i="3"/>
  <c r="C28" i="27"/>
  <c r="C30" i="27" s="1"/>
  <c r="C36" i="27" s="1"/>
  <c r="O18" i="4"/>
  <c r="P18" i="4"/>
  <c r="K25" i="29"/>
  <c r="K27" i="29" s="1"/>
  <c r="K29" i="29" s="1"/>
  <c r="G25" i="29"/>
  <c r="G27" i="29" s="1"/>
  <c r="G29" i="29" s="1"/>
  <c r="P9" i="1"/>
  <c r="K28" i="27"/>
  <c r="K30" i="27" s="1"/>
  <c r="K36" i="27" s="1"/>
  <c r="D90" i="24"/>
  <c r="J90" i="24" s="1"/>
  <c r="E77" i="2"/>
  <c r="I76" i="2"/>
  <c r="J77" i="2" s="1"/>
  <c r="M33" i="3"/>
  <c r="O33" i="3" s="1"/>
  <c r="O46" i="3" s="1"/>
  <c r="L97" i="24"/>
  <c r="F118" i="24"/>
  <c r="M20" i="3"/>
  <c r="O20" i="3" s="1"/>
  <c r="N9" i="3"/>
  <c r="P9" i="3"/>
  <c r="L143" i="6"/>
  <c r="M143" i="6" s="1"/>
  <c r="K58" i="10"/>
  <c r="L58" i="10" s="1"/>
  <c r="L130" i="5"/>
  <c r="M130" i="5"/>
  <c r="N40" i="5"/>
  <c r="O40" i="5" s="1"/>
  <c r="H95" i="2"/>
  <c r="P1535" i="1"/>
  <c r="P1540" i="1" s="1"/>
  <c r="L89" i="6"/>
  <c r="M89" i="6" s="1"/>
  <c r="D40" i="2"/>
  <c r="I496" i="1"/>
  <c r="L496" i="1" s="1"/>
  <c r="P496" i="1" s="1"/>
  <c r="N84" i="5"/>
  <c r="O84" i="5" s="1"/>
  <c r="M96" i="6"/>
  <c r="P23" i="3"/>
  <c r="M62" i="1"/>
  <c r="D6" i="2" s="1"/>
  <c r="D52" i="2"/>
  <c r="E25" i="29"/>
  <c r="E27" i="29" s="1"/>
  <c r="E29" i="29" s="1"/>
  <c r="H25" i="29"/>
  <c r="H27" i="29" s="1"/>
  <c r="H29" i="29" s="1"/>
  <c r="O111" i="1"/>
  <c r="O129" i="1" s="1"/>
  <c r="G8" i="2" s="1"/>
  <c r="H23" i="24" s="1"/>
  <c r="M27" i="1"/>
  <c r="P712" i="1"/>
  <c r="P717" i="1" s="1"/>
  <c r="H53" i="2" s="1"/>
  <c r="M717" i="1"/>
  <c r="D53" i="2" s="1"/>
  <c r="N50" i="5"/>
  <c r="O50" i="5" s="1"/>
  <c r="I130" i="5"/>
  <c r="K130" i="5"/>
  <c r="J130" i="5"/>
  <c r="K29" i="5"/>
  <c r="M29" i="5"/>
  <c r="L29" i="5"/>
  <c r="N123" i="5"/>
  <c r="O123" i="5" s="1"/>
  <c r="N48" i="5"/>
  <c r="O48" i="5" s="1"/>
  <c r="I48" i="2"/>
  <c r="D59" i="24"/>
  <c r="J59" i="24" s="1"/>
  <c r="O443" i="1"/>
  <c r="L71" i="6"/>
  <c r="J71" i="6"/>
  <c r="M71" i="6" s="1"/>
  <c r="L172" i="1"/>
  <c r="L161" i="5"/>
  <c r="M161" i="5"/>
  <c r="N850" i="1"/>
  <c r="H28" i="24"/>
  <c r="P25" i="3"/>
  <c r="J69" i="6"/>
  <c r="M69" i="6" s="1"/>
  <c r="J29" i="5"/>
  <c r="I29" i="5"/>
  <c r="P972" i="1"/>
  <c r="M1057" i="1"/>
  <c r="E66" i="2" s="1"/>
  <c r="P368" i="1"/>
  <c r="P373" i="1" s="1"/>
  <c r="H30" i="2" s="1"/>
  <c r="M373" i="1"/>
  <c r="D30" i="2" s="1"/>
  <c r="P257" i="1"/>
  <c r="P262" i="1" s="1"/>
  <c r="H21" i="2" s="1"/>
  <c r="M262" i="1"/>
  <c r="D21" i="2" s="1"/>
  <c r="L110" i="6"/>
  <c r="M110" i="6" s="1"/>
  <c r="D31" i="24"/>
  <c r="J31" i="24" s="1"/>
  <c r="I19" i="2"/>
  <c r="I47" i="2"/>
  <c r="D58" i="24"/>
  <c r="J58" i="24" s="1"/>
  <c r="E48" i="2"/>
  <c r="H110" i="24"/>
  <c r="N34" i="5"/>
  <c r="O34" i="5" s="1"/>
  <c r="I497" i="1"/>
  <c r="L497" i="1" s="1"/>
  <c r="P497" i="1" s="1"/>
  <c r="I482" i="1"/>
  <c r="L482" i="1" s="1"/>
  <c r="P482" i="1" s="1"/>
  <c r="D44" i="2"/>
  <c r="O27" i="1" l="1"/>
  <c r="J81" i="2"/>
  <c r="I17" i="2"/>
  <c r="N33" i="5"/>
  <c r="O33" i="5" s="1"/>
  <c r="I23" i="2"/>
  <c r="D35" i="24"/>
  <c r="J35" i="24" s="1"/>
  <c r="N134" i="5"/>
  <c r="O134" i="5" s="1"/>
  <c r="I22" i="2"/>
  <c r="D34" i="24"/>
  <c r="J34" i="24" s="1"/>
  <c r="N135" i="5"/>
  <c r="O135" i="5" s="1"/>
  <c r="N124" i="5"/>
  <c r="O124" i="5" s="1"/>
  <c r="N118" i="5"/>
  <c r="O118" i="5" s="1"/>
  <c r="J24" i="24"/>
  <c r="O1057" i="1"/>
  <c r="G66" i="2" s="1"/>
  <c r="H77" i="24" s="1"/>
  <c r="J69" i="2"/>
  <c r="N27" i="5"/>
  <c r="O27" i="5" s="1"/>
  <c r="N66" i="5"/>
  <c r="O66" i="5" s="1"/>
  <c r="J67" i="2"/>
  <c r="H96" i="24"/>
  <c r="D81" i="24"/>
  <c r="J70" i="2"/>
  <c r="N96" i="5"/>
  <c r="O96" i="5" s="1"/>
  <c r="O1180" i="1"/>
  <c r="G70" i="2" s="1"/>
  <c r="H81" i="24" s="1"/>
  <c r="J81" i="24" s="1"/>
  <c r="J48" i="2"/>
  <c r="O172" i="1"/>
  <c r="G9" i="2" s="1"/>
  <c r="H24" i="24" s="1"/>
  <c r="N20" i="5"/>
  <c r="O20" i="5" s="1"/>
  <c r="I35" i="2"/>
  <c r="D47" i="24"/>
  <c r="J47" i="24" s="1"/>
  <c r="N51" i="5"/>
  <c r="O51" i="5" s="1"/>
  <c r="I29" i="2"/>
  <c r="D41" i="24"/>
  <c r="J41" i="24" s="1"/>
  <c r="P142" i="1"/>
  <c r="P172" i="1" s="1"/>
  <c r="H9" i="2" s="1"/>
  <c r="N87" i="5"/>
  <c r="O87" i="5" s="1"/>
  <c r="D75" i="24"/>
  <c r="J75" i="24" s="1"/>
  <c r="I64" i="2"/>
  <c r="D52" i="24"/>
  <c r="J52" i="24" s="1"/>
  <c r="I41" i="2"/>
  <c r="D72" i="24"/>
  <c r="J72" i="24" s="1"/>
  <c r="I61" i="2"/>
  <c r="N95" i="5"/>
  <c r="O95" i="5" s="1"/>
  <c r="N36" i="5"/>
  <c r="O36" i="5" s="1"/>
  <c r="N126" i="5"/>
  <c r="O126" i="5" s="1"/>
  <c r="P27" i="1"/>
  <c r="L581" i="1"/>
  <c r="K44" i="2" s="1"/>
  <c r="D68" i="24"/>
  <c r="J68" i="24" s="1"/>
  <c r="J57" i="2"/>
  <c r="N56" i="5"/>
  <c r="O56" i="5" s="1"/>
  <c r="D73" i="24"/>
  <c r="J73" i="24" s="1"/>
  <c r="I62" i="2"/>
  <c r="D44" i="24"/>
  <c r="J44" i="24" s="1"/>
  <c r="I32" i="2"/>
  <c r="J58" i="2"/>
  <c r="D69" i="24"/>
  <c r="J56" i="2"/>
  <c r="D67" i="24"/>
  <c r="J67" i="24" s="1"/>
  <c r="M39" i="6"/>
  <c r="D74" i="24"/>
  <c r="J74" i="24" s="1"/>
  <c r="I63" i="2"/>
  <c r="P12" i="3"/>
  <c r="O449" i="1"/>
  <c r="P1125" i="1"/>
  <c r="H67" i="2" s="1"/>
  <c r="O53" i="3"/>
  <c r="O58" i="3" s="1"/>
  <c r="D62" i="24"/>
  <c r="J62" i="24" s="1"/>
  <c r="I51" i="2"/>
  <c r="D53" i="24"/>
  <c r="J53" i="24" s="1"/>
  <c r="I42" i="2"/>
  <c r="D59" i="2"/>
  <c r="L939" i="1"/>
  <c r="K64" i="2" s="1"/>
  <c r="O35" i="4"/>
  <c r="P111" i="1"/>
  <c r="P129" i="1" s="1"/>
  <c r="H8" i="2" s="1"/>
  <c r="M175" i="5"/>
  <c r="N77" i="5"/>
  <c r="O77" i="5" s="1"/>
  <c r="D30" i="24"/>
  <c r="J30" i="24" s="1"/>
  <c r="I18" i="2"/>
  <c r="D71" i="24"/>
  <c r="J71" i="24" s="1"/>
  <c r="I60" i="2"/>
  <c r="P100" i="1"/>
  <c r="H7" i="2" s="1"/>
  <c r="N130" i="5"/>
  <c r="O130" i="5" s="1"/>
  <c r="I43" i="2"/>
  <c r="P35" i="4"/>
  <c r="N25" i="29"/>
  <c r="N27" i="29" s="1"/>
  <c r="N29" i="29" s="1"/>
  <c r="N24" i="3"/>
  <c r="P24" i="3" s="1"/>
  <c r="I55" i="2"/>
  <c r="D66" i="24"/>
  <c r="J66" i="24" s="1"/>
  <c r="I39" i="2"/>
  <c r="D50" i="24"/>
  <c r="P1057" i="1"/>
  <c r="H66" i="2" s="1"/>
  <c r="Q18" i="4"/>
  <c r="D76" i="24"/>
  <c r="J76" i="24" s="1"/>
  <c r="J65" i="2"/>
  <c r="M18" i="6"/>
  <c r="D45" i="24"/>
  <c r="J45" i="24" s="1"/>
  <c r="I33" i="2"/>
  <c r="I487" i="1"/>
  <c r="L487" i="1" s="1"/>
  <c r="P487" i="1" s="1"/>
  <c r="L158" i="6"/>
  <c r="E170" i="6" s="1"/>
  <c r="N90" i="5"/>
  <c r="O90" i="5" s="1"/>
  <c r="M100" i="6"/>
  <c r="D61" i="24"/>
  <c r="J61" i="24" s="1"/>
  <c r="I50" i="2"/>
  <c r="M105" i="6"/>
  <c r="Q34" i="4"/>
  <c r="G34" i="2"/>
  <c r="H46" i="24" s="1"/>
  <c r="H48" i="24" s="1"/>
  <c r="O461" i="1"/>
  <c r="L175" i="5"/>
  <c r="M61" i="6"/>
  <c r="O26" i="3"/>
  <c r="I175" i="5"/>
  <c r="I177" i="5" s="1"/>
  <c r="O179" i="5" s="1"/>
  <c r="E162" i="6"/>
  <c r="D42" i="24"/>
  <c r="J42" i="24" s="1"/>
  <c r="I30" i="2"/>
  <c r="N33" i="3"/>
  <c r="N46" i="3" s="1"/>
  <c r="H5" i="2"/>
  <c r="I16" i="2"/>
  <c r="D28" i="24"/>
  <c r="J28" i="24" s="1"/>
  <c r="G5" i="2"/>
  <c r="O183" i="1"/>
  <c r="I24" i="2"/>
  <c r="D36" i="24"/>
  <c r="J36" i="24" s="1"/>
  <c r="D40" i="24"/>
  <c r="J40" i="24" s="1"/>
  <c r="I28" i="2"/>
  <c r="M461" i="1"/>
  <c r="J66" i="2"/>
  <c r="D77" i="24"/>
  <c r="J77" i="24" s="1"/>
  <c r="F58" i="2"/>
  <c r="N1181" i="1"/>
  <c r="N1182" i="1" s="1"/>
  <c r="P443" i="1"/>
  <c r="P449" i="1" s="1"/>
  <c r="L735" i="1"/>
  <c r="N94" i="5"/>
  <c r="O94" i="5" s="1"/>
  <c r="K1222" i="1"/>
  <c r="K1225" i="1" s="1"/>
  <c r="L1225" i="1" s="1"/>
  <c r="P1225" i="1" s="1"/>
  <c r="K1224" i="1"/>
  <c r="L1224" i="1" s="1"/>
  <c r="P1224" i="1" s="1"/>
  <c r="D27" i="24"/>
  <c r="E36" i="2"/>
  <c r="I15" i="2"/>
  <c r="D22" i="24"/>
  <c r="J22" i="24" s="1"/>
  <c r="E8" i="2"/>
  <c r="I7" i="2"/>
  <c r="J8" i="2" s="1"/>
  <c r="M11" i="6"/>
  <c r="J158" i="6"/>
  <c r="E164" i="6" s="1"/>
  <c r="P63" i="3"/>
  <c r="P70" i="3" s="1"/>
  <c r="M70" i="3"/>
  <c r="D38" i="24"/>
  <c r="J38" i="24" s="1"/>
  <c r="I26" i="2"/>
  <c r="J23" i="24"/>
  <c r="I52" i="2"/>
  <c r="D63" i="24"/>
  <c r="J63" i="24" s="1"/>
  <c r="E55" i="2"/>
  <c r="I6" i="2"/>
  <c r="D21" i="24"/>
  <c r="J21" i="24" s="1"/>
  <c r="I34" i="2"/>
  <c r="D46" i="24"/>
  <c r="P46" i="3"/>
  <c r="O1181" i="1"/>
  <c r="O1182" i="1" s="1"/>
  <c r="O1504" i="1" s="1"/>
  <c r="G39" i="2"/>
  <c r="H50" i="24" s="1"/>
  <c r="O70" i="3"/>
  <c r="I53" i="2"/>
  <c r="D64" i="24"/>
  <c r="J64" i="24" s="1"/>
  <c r="P33" i="3"/>
  <c r="M46" i="3"/>
  <c r="N29" i="5"/>
  <c r="O29" i="5" s="1"/>
  <c r="N20" i="3"/>
  <c r="P20" i="3" s="1"/>
  <c r="M26" i="3"/>
  <c r="N61" i="5"/>
  <c r="O61" i="5" s="1"/>
  <c r="N100" i="5"/>
  <c r="O100" i="5" s="1"/>
  <c r="N42" i="5"/>
  <c r="O42" i="5" s="1"/>
  <c r="I44" i="2"/>
  <c r="D55" i="24"/>
  <c r="J55" i="24" s="1"/>
  <c r="D5" i="2"/>
  <c r="D20" i="24" s="1"/>
  <c r="M183" i="1"/>
  <c r="N161" i="5"/>
  <c r="O161" i="5" s="1"/>
  <c r="D33" i="24"/>
  <c r="J33" i="24" s="1"/>
  <c r="I21" i="2"/>
  <c r="D51" i="24"/>
  <c r="J51" i="24" s="1"/>
  <c r="E44" i="2"/>
  <c r="I40" i="2"/>
  <c r="D148" i="24"/>
  <c r="L118" i="24"/>
  <c r="J92" i="24"/>
  <c r="K175" i="5"/>
  <c r="P1541" i="1"/>
  <c r="Q25" i="4"/>
  <c r="Q35" i="4" s="1"/>
  <c r="E46" i="2"/>
  <c r="I45" i="2"/>
  <c r="J46" i="2" s="1"/>
  <c r="D56" i="24"/>
  <c r="J56" i="24" s="1"/>
  <c r="P7" i="3"/>
  <c r="N114" i="5"/>
  <c r="O114" i="5" s="1"/>
  <c r="N19" i="5"/>
  <c r="J175" i="5"/>
  <c r="J44" i="2" l="1"/>
  <c r="M158" i="6"/>
  <c r="J46" i="24"/>
  <c r="O71" i="3"/>
  <c r="P183" i="1"/>
  <c r="D70" i="24"/>
  <c r="J70" i="24" s="1"/>
  <c r="E64" i="2"/>
  <c r="I59" i="2"/>
  <c r="J64" i="2" s="1"/>
  <c r="J36" i="2"/>
  <c r="P53" i="3"/>
  <c r="P58" i="3" s="1"/>
  <c r="H34" i="2"/>
  <c r="P461" i="1"/>
  <c r="P462" i="1" s="1"/>
  <c r="J27" i="24"/>
  <c r="J48" i="24" s="1"/>
  <c r="D48" i="24"/>
  <c r="N1504" i="1"/>
  <c r="P26" i="3"/>
  <c r="P71" i="3" s="1"/>
  <c r="I5" i="2"/>
  <c r="J6" i="2" s="1"/>
  <c r="J11" i="2" s="1"/>
  <c r="E6" i="2"/>
  <c r="E11" i="2" s="1"/>
  <c r="H69" i="24"/>
  <c r="J69" i="24" s="1"/>
  <c r="N26" i="3"/>
  <c r="N71" i="3" s="1"/>
  <c r="J55" i="2"/>
  <c r="V71" i="2"/>
  <c r="K1223" i="1"/>
  <c r="L1223" i="1" s="1"/>
  <c r="P1223" i="1" s="1"/>
  <c r="P184" i="1"/>
  <c r="O1544" i="1"/>
  <c r="O1561" i="1" s="1"/>
  <c r="K11" i="2"/>
  <c r="L1222" i="1"/>
  <c r="O180" i="5"/>
  <c r="O182" i="5"/>
  <c r="H20" i="24"/>
  <c r="H26" i="24" s="1"/>
  <c r="G106" i="2"/>
  <c r="O19" i="5"/>
  <c r="N175" i="5"/>
  <c r="M71" i="3"/>
  <c r="H82" i="24"/>
  <c r="H97" i="24" s="1"/>
  <c r="J50" i="24"/>
  <c r="I466" i="1"/>
  <c r="I465" i="1"/>
  <c r="K36" i="2"/>
  <c r="N158" i="6"/>
  <c r="K1227" i="1" l="1"/>
  <c r="L1227" i="1" s="1"/>
  <c r="N1544" i="1"/>
  <c r="I469" i="1"/>
  <c r="I475" i="1"/>
  <c r="I493" i="1" s="1"/>
  <c r="L493" i="1" s="1"/>
  <c r="P493" i="1" s="1"/>
  <c r="I486" i="1"/>
  <c r="L486" i="1" s="1"/>
  <c r="P486" i="1" s="1"/>
  <c r="P1222" i="1"/>
  <c r="P1227" i="1" s="1"/>
  <c r="M1227" i="1"/>
  <c r="D26" i="24"/>
  <c r="J20" i="24"/>
  <c r="J26" i="24" s="1"/>
  <c r="D128" i="24" l="1"/>
  <c r="P1501" i="1"/>
  <c r="P1502" i="1" s="1"/>
  <c r="H73" i="2"/>
  <c r="L475" i="1"/>
  <c r="I480" i="1"/>
  <c r="L480" i="1" s="1"/>
  <c r="P480" i="1" s="1"/>
  <c r="E73" i="2"/>
  <c r="M1501" i="1"/>
  <c r="K82" i="2" s="1"/>
  <c r="I504" i="1" l="1"/>
  <c r="L504" i="1" s="1"/>
  <c r="J73" i="2"/>
  <c r="J82" i="2" s="1"/>
  <c r="D87" i="24"/>
  <c r="E82" i="2"/>
  <c r="P475" i="1"/>
  <c r="P504" i="1" s="1"/>
  <c r="M504" i="1"/>
  <c r="E37" i="2" l="1"/>
  <c r="M1182" i="1"/>
  <c r="P1181" i="1"/>
  <c r="P1182" i="1" s="1"/>
  <c r="H37" i="2"/>
  <c r="D96" i="24"/>
  <c r="J87" i="24"/>
  <c r="J96" i="24" s="1"/>
  <c r="P1504" i="1" l="1"/>
  <c r="P1183" i="1"/>
  <c r="M1504" i="1"/>
  <c r="K71" i="2"/>
  <c r="J37" i="2"/>
  <c r="J71" i="2" s="1"/>
  <c r="J83" i="2" s="1"/>
  <c r="J100" i="2" s="1"/>
  <c r="D49" i="24"/>
  <c r="E71" i="2"/>
  <c r="E83" i="2" s="1"/>
  <c r="E100" i="2" s="1"/>
  <c r="K83" i="2" l="1"/>
  <c r="G1550" i="1"/>
  <c r="I1550" i="1" s="1"/>
  <c r="L1550" i="1" s="1"/>
  <c r="G1547" i="1"/>
  <c r="I1547" i="1" s="1"/>
  <c r="M1544" i="1"/>
  <c r="P1544" i="1"/>
  <c r="P1505" i="1"/>
  <c r="J49" i="24"/>
  <c r="J82" i="24" s="1"/>
  <c r="J97" i="24" s="1"/>
  <c r="D82" i="24"/>
  <c r="D97" i="24" s="1"/>
  <c r="P1545" i="1" l="1"/>
  <c r="K100" i="2"/>
  <c r="I1551" i="1"/>
  <c r="L1551" i="1" s="1"/>
  <c r="L1547" i="1"/>
  <c r="N1550" i="1"/>
  <c r="E102" i="2"/>
  <c r="N1551" i="1" l="1"/>
  <c r="N1561" i="1" s="1"/>
  <c r="F102" i="2"/>
  <c r="E101" i="2"/>
  <c r="M1551" i="1"/>
  <c r="M1561" i="1" s="1"/>
  <c r="P1547" i="1"/>
  <c r="J102" i="2"/>
  <c r="D112" i="24"/>
  <c r="P1550" i="1"/>
  <c r="H102" i="2" s="1"/>
  <c r="H101" i="2" l="1"/>
  <c r="H106" i="2" s="1"/>
  <c r="P1551" i="1"/>
  <c r="P1561" i="1" s="1"/>
  <c r="J101" i="2"/>
  <c r="J106" i="2" s="1"/>
  <c r="D111" i="24"/>
  <c r="E106" i="2"/>
  <c r="H112" i="24"/>
  <c r="H116" i="24" s="1"/>
  <c r="H118" i="24" s="1"/>
  <c r="F106" i="2"/>
  <c r="M3" i="1"/>
  <c r="P1563" i="1"/>
  <c r="K106" i="2"/>
  <c r="P1562" i="1"/>
  <c r="H107" i="2" l="1"/>
  <c r="J111" i="24"/>
  <c r="D116" i="24"/>
  <c r="D118" i="24" s="1"/>
  <c r="J112" i="24"/>
  <c r="H108" i="2"/>
  <c r="B13" i="24" l="1"/>
  <c r="J123" i="24"/>
  <c r="J127" i="24" s="1"/>
  <c r="D126" i="24"/>
  <c r="D131" i="24" s="1"/>
  <c r="D124" i="24"/>
  <c r="J116" i="24"/>
  <c r="J118" i="24" s="1"/>
  <c r="D130" i="24" s="1"/>
  <c r="F129" i="24" l="1"/>
  <c r="C109" i="24"/>
  <c r="J120" i="24"/>
  <c r="D133" i="24"/>
  <c r="D134" i="24" s="1"/>
  <c r="B14" i="24"/>
  <c r="C26" i="24"/>
  <c r="D135" i="24" l="1"/>
  <c r="D146" i="24"/>
  <c r="D151" i="24" s="1"/>
  <c r="D45" i="25" s="1"/>
  <c r="J133" i="24" s="1"/>
</calcChain>
</file>

<file path=xl/sharedStrings.xml><?xml version="1.0" encoding="utf-8"?>
<sst xmlns="http://schemas.openxmlformats.org/spreadsheetml/2006/main" count="4368" uniqueCount="2339">
  <si>
    <t>Budgets and Schedules</t>
  </si>
  <si>
    <t>Writer's Fees may also be in Development Funding</t>
  </si>
  <si>
    <t>Secretarial &amp; Office Expenses</t>
  </si>
  <si>
    <t>Production - Casuals</t>
  </si>
  <si>
    <t>Unit Assistant(s)</t>
  </si>
  <si>
    <t>Unit - Casuals</t>
  </si>
  <si>
    <t>If Development funds are provided by AFC FAL or FFC</t>
  </si>
  <si>
    <t>incl. allowance for bullet hits, blanks etc.</t>
  </si>
  <si>
    <t>Preliminary Casting Expenses</t>
  </si>
  <si>
    <r>
      <t xml:space="preserve">14    </t>
    </r>
    <r>
      <rPr>
        <sz val="10"/>
        <rFont val="Arial"/>
        <family val="2"/>
      </rPr>
      <t xml:space="preserve"> Crew Fringes - Budget Category D </t>
    </r>
    <r>
      <rPr>
        <i/>
        <sz val="10"/>
        <rFont val="Arial"/>
        <family val="2"/>
      </rPr>
      <t>(for final budget calculations)</t>
    </r>
  </si>
  <si>
    <t>Access Roads &amp; Grading</t>
  </si>
  <si>
    <t>Signs &amp; Barricades</t>
  </si>
  <si>
    <t>STAGE RENTAL</t>
  </si>
  <si>
    <t>Net Estimate</t>
  </si>
  <si>
    <t>Neg. stock - tests</t>
  </si>
  <si>
    <t>Neg. Stock</t>
  </si>
  <si>
    <t>Neg. Stock - High Speed</t>
  </si>
  <si>
    <t>Developing tests</t>
  </si>
  <si>
    <t>Printing (......%)</t>
  </si>
  <si>
    <t>Clock Leaders for telecine</t>
  </si>
  <si>
    <t>Stills Photographer</t>
  </si>
  <si>
    <t>NUMBER OF SHOOTING DAYS:</t>
  </si>
  <si>
    <t xml:space="preserve">RENTAL VEHICLE </t>
  </si>
  <si>
    <t>CREW VEH. ALLOWANCE</t>
  </si>
  <si>
    <t>Projects with a digital intermediate (DI) may not need to use some sections.</t>
  </si>
  <si>
    <t xml:space="preserve">Pos Conform: </t>
  </si>
  <si>
    <t xml:space="preserve">May not be required if using DI path </t>
  </si>
  <si>
    <t>p min</t>
  </si>
  <si>
    <t xml:space="preserve">  - Audio re-stripes</t>
  </si>
  <si>
    <r>
      <t>QAPE</t>
    </r>
    <r>
      <rPr>
        <sz val="10"/>
        <rFont val="Arial"/>
        <family val="2"/>
      </rPr>
      <t xml:space="preserve"> - Calculation sheet for Exclusions, Non-QAPE and QAPE</t>
    </r>
  </si>
  <si>
    <t xml:space="preserve"> or Screen Australia &amp; not repaid they are not QAPE</t>
  </si>
  <si>
    <t>All overseas development expenditure is excluded.</t>
  </si>
  <si>
    <t>Test screenings are a Screen Australia requirement</t>
  </si>
  <si>
    <t>If by Australian resident during PP then is eligible for QAPE</t>
  </si>
  <si>
    <t>Australian residents only</t>
  </si>
  <si>
    <t>Australian Residents</t>
  </si>
  <si>
    <t>Non-residents</t>
  </si>
  <si>
    <r>
      <t>Workers Comp</t>
    </r>
    <r>
      <rPr>
        <sz val="9"/>
        <rFont val="Arial Narrow"/>
        <family val="2"/>
      </rPr>
      <t xml:space="preserve"> - on Salaries+O'time+H.Pay+Allces+Super</t>
    </r>
  </si>
  <si>
    <t xml:space="preserve">        Cast &amp; Stunts - incoming</t>
  </si>
  <si>
    <t xml:space="preserve">        Cast &amp; Stunts - outgoing</t>
  </si>
  <si>
    <t xml:space="preserve">        Crew - incoming</t>
  </si>
  <si>
    <t xml:space="preserve">        Crew - outgoing</t>
  </si>
  <si>
    <t>Essenial element insurance</t>
  </si>
  <si>
    <t>OFFSHORE SHOOT  - assume all elements acquired offshore</t>
  </si>
  <si>
    <t>Payroll Tax &amp; Workers Comp.</t>
  </si>
  <si>
    <t>Show Rehearsal period in Pre-prodn.</t>
  </si>
  <si>
    <t>Transfer Time</t>
  </si>
  <si>
    <t>Editing Room - Location</t>
  </si>
  <si>
    <t xml:space="preserve">         Sub-total</t>
  </si>
  <si>
    <t>Lighting Crew</t>
  </si>
  <si>
    <t>Grips Crew</t>
  </si>
  <si>
    <t>Overtime &amp; Loadings</t>
  </si>
  <si>
    <t>Standards Conversion NTSC Master</t>
  </si>
  <si>
    <t>VHS preview copies PAL</t>
  </si>
  <si>
    <t>Check State OHS requirements</t>
  </si>
  <si>
    <t>Chaperone(s)</t>
  </si>
  <si>
    <t>Title fills through to Summary &amp; Budget</t>
  </si>
  <si>
    <t>If Category is deleted also remove from Summary Worksheet</t>
  </si>
  <si>
    <t>Audition Expenses</t>
  </si>
  <si>
    <t>Audition Call-Backs</t>
  </si>
  <si>
    <t>Screen Tests - Crew</t>
  </si>
  <si>
    <t>Screen Tests - Equipment</t>
  </si>
  <si>
    <t>Sp. Fx. Assistant(s)</t>
  </si>
  <si>
    <t>Mechanic</t>
  </si>
  <si>
    <t>Animal Trainer(s)</t>
  </si>
  <si>
    <t>Wrangler(s)</t>
  </si>
  <si>
    <t>Stable Hand(s)</t>
  </si>
  <si>
    <t>Construction Manager(s)</t>
  </si>
  <si>
    <t>Standby Carpenter</t>
  </si>
  <si>
    <t>Carpenter(s)</t>
  </si>
  <si>
    <t>Labourer(s)</t>
  </si>
  <si>
    <t>Signwriter</t>
  </si>
  <si>
    <t>Scenic Artist</t>
  </si>
  <si>
    <t>Head Painter</t>
  </si>
  <si>
    <t>Standby Painter</t>
  </si>
  <si>
    <t>Painter(s)</t>
  </si>
  <si>
    <t>Brush-hand(s)</t>
  </si>
  <si>
    <t>C.14</t>
  </si>
  <si>
    <t>Supervising Editor</t>
  </si>
  <si>
    <t>Make-up Staff - Casual</t>
  </si>
  <si>
    <t>C.11</t>
  </si>
  <si>
    <t>Hairdresser</t>
  </si>
  <si>
    <t>Sp. Fx. &amp;  Wigs</t>
  </si>
  <si>
    <t>Stunts</t>
  </si>
  <si>
    <t>Standins &amp; Doubles</t>
  </si>
  <si>
    <t>SOUND - POST PRODUCTION</t>
  </si>
  <si>
    <t>EQUIPMENT &amp; STORES</t>
  </si>
  <si>
    <t>Editing Supplies - Film</t>
  </si>
  <si>
    <t>1st hour</t>
  </si>
  <si>
    <t>2nd hour</t>
  </si>
  <si>
    <t>3rd hour</t>
  </si>
  <si>
    <t>4th hour</t>
  </si>
  <si>
    <t>(Contract Currency/Amount:                    )</t>
  </si>
  <si>
    <t>http://www.screenaustralia.gov.au/producer_offset/</t>
  </si>
  <si>
    <t>for ALL non-residents.</t>
  </si>
  <si>
    <t>Note % restrictions in Guidelines</t>
  </si>
  <si>
    <t>If overseas work is involved, add a line and non-QAPE formula.</t>
  </si>
  <si>
    <t>Fringes must be pro-rated on all offshore non-QAPE.</t>
  </si>
  <si>
    <t xml:space="preserve">including Holiday Pay </t>
  </si>
  <si>
    <t>Paint</t>
  </si>
  <si>
    <t>Set Strike</t>
  </si>
  <si>
    <t xml:space="preserve">     CONSTRUCTION </t>
  </si>
  <si>
    <t>Apprentice Editor</t>
  </si>
  <si>
    <t>ADR Supervisor</t>
  </si>
  <si>
    <t>Dialogue Editor 1</t>
  </si>
  <si>
    <t>Dialogue Editor 2</t>
  </si>
  <si>
    <t>Effects Editor 1</t>
  </si>
  <si>
    <t>Effects Editor 2</t>
  </si>
  <si>
    <t>Freight - Rushes/Neg.</t>
  </si>
  <si>
    <t xml:space="preserve">     PROPS &amp; SET DRESSING </t>
  </si>
  <si>
    <r>
      <t xml:space="preserve">    LIVESTOCK </t>
    </r>
    <r>
      <rPr>
        <b/>
        <sz val="9"/>
        <color indexed="53"/>
        <rFont val="Arial Narrow"/>
        <family val="2"/>
      </rPr>
      <t xml:space="preserve"> </t>
    </r>
  </si>
  <si>
    <t>Parking &amp; Tolls</t>
  </si>
  <si>
    <t>TOTAL POST-PRODUCTION COSTS</t>
  </si>
  <si>
    <t xml:space="preserve">        PRODUCTION COSTS</t>
  </si>
  <si>
    <t>J</t>
  </si>
  <si>
    <t>RENTALS &amp; STORAGE</t>
  </si>
  <si>
    <t>Music Supervisor/Co-ordinator</t>
  </si>
  <si>
    <t>Rights and Clearances</t>
  </si>
  <si>
    <t>Royalties</t>
  </si>
  <si>
    <t>Costumes - Hire</t>
  </si>
  <si>
    <t>Costumes - Purchase</t>
  </si>
  <si>
    <t>Prosthetic supplies</t>
  </si>
  <si>
    <t>No. of Extras  City/Country</t>
  </si>
  <si>
    <t>No. for 8 hr call</t>
  </si>
  <si>
    <t>No. for 4 hr call</t>
  </si>
  <si>
    <t xml:space="preserve">                        - Action Props</t>
  </si>
  <si>
    <t xml:space="preserve">                        - Generators</t>
  </si>
  <si>
    <t xml:space="preserve">    Art/Costume Depts</t>
  </si>
  <si>
    <t>Multi Risk - Camera, Lighting, Equipment</t>
  </si>
  <si>
    <t>Extra Expense</t>
  </si>
  <si>
    <t>Travel - Health Insurance</t>
  </si>
  <si>
    <t>Finish on Tape</t>
  </si>
  <si>
    <t>Digital effects</t>
  </si>
  <si>
    <t>Titles -artwork and design</t>
  </si>
  <si>
    <t>Audio re-stripe</t>
  </si>
  <si>
    <t>Conform offline edit</t>
  </si>
  <si>
    <t>Grade</t>
  </si>
  <si>
    <t>Credit roll preparation</t>
  </si>
  <si>
    <t>Neg Spotting</t>
  </si>
  <si>
    <t>Fnal Duplication</t>
  </si>
  <si>
    <t>Stock</t>
  </si>
  <si>
    <t>Tape Stock for sound dubs</t>
  </si>
  <si>
    <t xml:space="preserve">Projects finished on tape only please go straight to U.n. below </t>
  </si>
  <si>
    <t>Sound Stock: DA88; DVD</t>
  </si>
  <si>
    <t>p.item</t>
  </si>
  <si>
    <t>Backup Media &amp; Storage</t>
  </si>
  <si>
    <t>Electronic Press Kit</t>
  </si>
  <si>
    <t>Refer Worksheet 12</t>
  </si>
  <si>
    <t>Poster Key Art</t>
  </si>
  <si>
    <t xml:space="preserve">All components </t>
  </si>
  <si>
    <t>Refer Worksheet 11</t>
  </si>
  <si>
    <t>ISAN Registration</t>
  </si>
  <si>
    <t>plus contractual requirements</t>
  </si>
  <si>
    <t>eg. Cast, HODs</t>
  </si>
  <si>
    <t>And refer Section V</t>
  </si>
  <si>
    <t>Closed Captioning</t>
  </si>
  <si>
    <t>Closed captioning</t>
  </si>
  <si>
    <t xml:space="preserve">   VISUAL EFFECTS - Shoot Only </t>
  </si>
  <si>
    <t>FUNDING EXPENDED:</t>
  </si>
  <si>
    <r>
      <t xml:space="preserve">This is a complex spreadsheet but will deliver an accurate overtime costing if modified carefully.  Complete the weekly rate in column </t>
    </r>
    <r>
      <rPr>
        <sz val="8"/>
        <rFont val="Arial Narrow"/>
        <family val="2"/>
      </rPr>
      <t xml:space="preserve"> has been transferred for all crew budgeted.  Include casuals by dividing the total allowed</t>
    </r>
  </si>
  <si>
    <t>Occupational Health &amp; Safety Crew</t>
  </si>
  <si>
    <t xml:space="preserve">    SECOND UNIT CREW</t>
  </si>
  <si>
    <r>
      <t xml:space="preserve"> 5</t>
    </r>
    <r>
      <rPr>
        <sz val="10"/>
        <rFont val="Arial"/>
        <family val="2"/>
      </rPr>
      <t xml:space="preserve">     Crew Allowances - Budget Categories C &amp; M or Department costs as applicable</t>
    </r>
  </si>
  <si>
    <t>Steadicam Accessories</t>
  </si>
  <si>
    <t>Cherrypickers &amp; Scissorlifts</t>
  </si>
  <si>
    <t>Burn time/Bulb replacement</t>
  </si>
  <si>
    <t>Towers</t>
  </si>
  <si>
    <t>Unit Truck/Equipment Hire</t>
  </si>
  <si>
    <t xml:space="preserve"> Crew &amp; Cast</t>
  </si>
  <si>
    <t>FRINGES:</t>
  </si>
  <si>
    <t>Super annuation</t>
  </si>
  <si>
    <t>OTHER</t>
  </si>
  <si>
    <t>ACCOMMODATION, LIVING &amp; CATERING</t>
  </si>
  <si>
    <t>T</t>
  </si>
  <si>
    <t>Editing Crew</t>
  </si>
  <si>
    <t>Contract Rate Wkly</t>
  </si>
  <si>
    <t>SUB-TOTAL</t>
  </si>
  <si>
    <t>Superannuation</t>
  </si>
  <si>
    <t>Matte backgrounds:</t>
  </si>
  <si>
    <t>(incl. in stock &amp; processing)</t>
  </si>
  <si>
    <t>Stock:</t>
  </si>
  <si>
    <t>3. FESTIVALS &amp; OVERSEAS MARKETING</t>
  </si>
  <si>
    <t>Censorship Classification (see Delivery Req. X.2)</t>
  </si>
  <si>
    <t>5. LEGALS &amp; FINANCE</t>
  </si>
  <si>
    <t>Horse Wrangler</t>
  </si>
  <si>
    <t>….   Add further Worksheets if required</t>
  </si>
  <si>
    <t>BASIC NEGOTIATED FEE</t>
  </si>
  <si>
    <t>(BNF)</t>
  </si>
  <si>
    <t>RIGHTS LOADINGS</t>
  </si>
  <si>
    <t>Publicity &amp; Stills - Shoot &amp; Post-prodn - Budget Category X.1</t>
  </si>
  <si>
    <t>Total for Action Vehicles - Hire - refer Worksheet 9 - show total here</t>
  </si>
  <si>
    <t>Transfers to hard disk</t>
  </si>
  <si>
    <t>Aspect ratio:</t>
  </si>
  <si>
    <t>(Gauge ...  mm.    Finished Length ….. mins.   Ratio …  :1 )</t>
  </si>
  <si>
    <t>(Est.footage:  Tests:          Main Unit:                   2nd Unit:                Total:                 )</t>
  </si>
  <si>
    <t>p. day</t>
  </si>
  <si>
    <t>INSERTS, STOCK FOOTAGE AND ARCHIVAL FOOTAGE</t>
  </si>
  <si>
    <t>INSERTS, STOCK FOOTAGE &amp; ARCHIVAL</t>
  </si>
  <si>
    <t>Video Inserts-On Set Replay:</t>
  </si>
  <si>
    <t xml:space="preserve">  - Research</t>
  </si>
  <si>
    <t>New Footage:</t>
  </si>
  <si>
    <t xml:space="preserve">   - Crew costs</t>
  </si>
  <si>
    <t xml:space="preserve">   - Equipment</t>
  </si>
  <si>
    <t xml:space="preserve">   - Video Stock</t>
  </si>
  <si>
    <t xml:space="preserve">   - Cast (NB Performance Rates)</t>
  </si>
  <si>
    <t xml:space="preserve">   - Location Fees</t>
  </si>
  <si>
    <t xml:space="preserve">   - Costume and Art Dept Costs</t>
  </si>
  <si>
    <t xml:space="preserve">   - Transport and Catering</t>
  </si>
  <si>
    <t xml:space="preserve">    - Postproduction (if required)</t>
  </si>
  <si>
    <t xml:space="preserve">  - Fees for viewing copies</t>
  </si>
  <si>
    <t xml:space="preserve">  - Research: footage libraries</t>
  </si>
  <si>
    <t xml:space="preserve">  -Transfers &amp; Mastering (incl. stock)</t>
  </si>
  <si>
    <t>p. item</t>
  </si>
  <si>
    <t xml:space="preserve">  - Freight and couriers</t>
  </si>
  <si>
    <t>p.sec</t>
  </si>
  <si>
    <t xml:space="preserve">   - Additional rights &amp; royalties</t>
  </si>
  <si>
    <t xml:space="preserve">  - Playback</t>
  </si>
  <si>
    <t xml:space="preserve">  - Research: production company</t>
  </si>
  <si>
    <t>Casual/Daily Hires</t>
  </si>
  <si>
    <t>Diving Requirements</t>
  </si>
  <si>
    <t xml:space="preserve">  - Other, eg tutoring</t>
  </si>
  <si>
    <t xml:space="preserve">  Rushes Screenings - base</t>
  </si>
  <si>
    <t>Location Rushes Room Hire</t>
  </si>
  <si>
    <t xml:space="preserve">Location Rushes Expenses </t>
  </si>
  <si>
    <t>Image for Sound Edit:</t>
  </si>
  <si>
    <r>
      <t>Payroll tax</t>
    </r>
    <r>
      <rPr>
        <sz val="10"/>
        <color indexed="18"/>
        <rFont val="Arial"/>
        <family val="2"/>
      </rPr>
      <t xml:space="preserve"> is payable when wages exceed a nominated threshold per month.  This threshold varies from State to State.  If your budget is tight include a credit or negative cost in the budget for the appropriate threshold x the number of months from employment of the first person to termination of the last person.  If the film is to be produced by an existing production company, that threshold or part thereof may be used already, in which case the production can not take the full credit.</t>
    </r>
  </si>
  <si>
    <t>STANDINS &amp; DOUBLES (refer Crossplot and Breakdown Sheet Nos..  )</t>
  </si>
  <si>
    <t>E(b)4</t>
  </si>
  <si>
    <t>E(b)5</t>
  </si>
  <si>
    <t>toBudget E.3</t>
  </si>
  <si>
    <t>Copy Magneto-Optical Master Mix Disc</t>
  </si>
  <si>
    <t>4+2 track M&amp;E</t>
  </si>
  <si>
    <t>Triple time</t>
  </si>
  <si>
    <t>Estimate</t>
  </si>
  <si>
    <t>Postprodn Secretarial to R</t>
  </si>
  <si>
    <t>FRINGES &amp; WORKERS COMP - CREW/CAST</t>
  </si>
  <si>
    <t>H.6</t>
  </si>
  <si>
    <t>H.7</t>
  </si>
  <si>
    <t>Animation &amp; Puppetry</t>
  </si>
  <si>
    <t>Unit Facilities</t>
  </si>
  <si>
    <t>W</t>
  </si>
  <si>
    <t>Script Supervisor/Continuity</t>
  </si>
  <si>
    <t>Post prodn Recordist - R</t>
  </si>
  <si>
    <t>Electrician 1</t>
  </si>
  <si>
    <t>Electrician 2</t>
  </si>
  <si>
    <t>ALL OVERTIME - C.24</t>
  </si>
  <si>
    <t xml:space="preserve">    VISUAL EFFECTS &amp; ANIMATION</t>
  </si>
  <si>
    <t>Artist(s)</t>
  </si>
  <si>
    <t>Police</t>
  </si>
  <si>
    <t>Traffic Control</t>
  </si>
  <si>
    <t>C.24</t>
  </si>
  <si>
    <t>Location Manager</t>
  </si>
  <si>
    <t xml:space="preserve">  FRINGES &amp; WORKERS COMPENSATION</t>
  </si>
  <si>
    <t xml:space="preserve"> Australian State(s)/Territory ..........</t>
  </si>
  <si>
    <t>E.6</t>
  </si>
  <si>
    <t>Editing Room - VFX Editor</t>
  </si>
  <si>
    <t>Editing Room - Assistant Editor</t>
  </si>
  <si>
    <t>Editing Room - Sound Supervisor/Library</t>
  </si>
  <si>
    <t>Editing Room - Dialogue 1</t>
  </si>
  <si>
    <t>Editing Room - Dialogue 2</t>
  </si>
  <si>
    <t>Editing Room - Effects 1</t>
  </si>
  <si>
    <t>Conform Assistant 2</t>
  </si>
  <si>
    <t>Labour and Facilities - or refer Worksheet 12 - EPK &amp; Trailer Production</t>
  </si>
  <si>
    <t xml:space="preserve">                          - Per diems</t>
  </si>
  <si>
    <t xml:space="preserve">If unsure of current cast &amp; crew rates, contact MEAA or SPAA </t>
  </si>
  <si>
    <t>Change categories and cost items according to project needs or personal preferences</t>
  </si>
  <si>
    <t>NB - this can be a real cost</t>
  </si>
  <si>
    <t xml:space="preserve">  Above Line - Producers/Directors</t>
  </si>
  <si>
    <t>Special Effects &amp; Armoury</t>
  </si>
  <si>
    <t>Second Unit Crew</t>
  </si>
  <si>
    <t>Totals</t>
  </si>
  <si>
    <t xml:space="preserve">Payroll Tax - Producer/Director if applicable </t>
  </si>
  <si>
    <t>Union Fees Overseas Cast (MEAA)</t>
  </si>
  <si>
    <t>Producer - if applicable, Hol.Pay and Super to B1</t>
  </si>
  <si>
    <t>Director - if applicable Hol.Pay and Super to B2</t>
  </si>
  <si>
    <t>T'phone:</t>
  </si>
  <si>
    <t>Fax:</t>
  </si>
  <si>
    <t>Code</t>
  </si>
  <si>
    <t>Description</t>
  </si>
  <si>
    <t>Commissioned Music</t>
  </si>
  <si>
    <t>Music Research</t>
  </si>
  <si>
    <t>Lab Couriers - Australia</t>
  </si>
  <si>
    <t>Rushes couriers - Australia</t>
  </si>
  <si>
    <t>IF YOU ADD OR DELETE ROWS, CHECK THE SUBTOTAL AND TOTAL FORMULAE</t>
  </si>
  <si>
    <t>CHECK THIS EQUALS "ABOVE THE LINE" SUBTOTAL</t>
  </si>
  <si>
    <t>CHECK THIS EQUALS "UNIT FEES &amp; SALARIES" SUBTOTAL</t>
  </si>
  <si>
    <t>No. for 10 hr call</t>
  </si>
  <si>
    <t>No.other/country</t>
  </si>
  <si>
    <r>
      <t>11</t>
    </r>
    <r>
      <rPr>
        <sz val="10"/>
        <rFont val="Arial"/>
        <family val="2"/>
      </rPr>
      <t xml:space="preserve">     Delivery Requirements - Budget Category X.2</t>
    </r>
  </si>
  <si>
    <t>S</t>
  </si>
  <si>
    <t>POST-PRODN. RENTALS &amp; OFFICE EXPENSES</t>
  </si>
  <si>
    <t>POST-PRODN. TRAVEL &amp; ACCOMMODATION</t>
  </si>
  <si>
    <t>POST-PRODUCTION SOUND</t>
  </si>
  <si>
    <t>X.1</t>
  </si>
  <si>
    <t>X.2</t>
  </si>
  <si>
    <t>LEGAL &amp; BUSINESS</t>
  </si>
  <si>
    <t>ON</t>
  </si>
  <si>
    <t>EXPENDITURE</t>
  </si>
  <si>
    <t>COST</t>
  </si>
  <si>
    <t>DIRECTOR</t>
  </si>
  <si>
    <t>TOTAL ATL</t>
  </si>
  <si>
    <t>PROD MANAGEMENT</t>
  </si>
  <si>
    <t>PROD ACCOUNTING</t>
  </si>
  <si>
    <t>AD'S and SCRIPT SUPER</t>
  </si>
  <si>
    <t>ART (DESIGN) CREW</t>
  </si>
  <si>
    <t>ACTION VEHICLES</t>
  </si>
  <si>
    <t xml:space="preserve">LIVESTOCK </t>
  </si>
  <si>
    <t>CONSTRUCTION</t>
  </si>
  <si>
    <t>OHSS and SAFETY</t>
  </si>
  <si>
    <t>TUITION and TECH ADV</t>
  </si>
  <si>
    <t>SECOND UNIT</t>
  </si>
  <si>
    <t>OFFSHORE CREW</t>
  </si>
  <si>
    <t>OVERTIME &amp; LOADINGS</t>
  </si>
  <si>
    <t>FRINGES &amp; WORK.COMP.</t>
  </si>
  <si>
    <t>Based on contracted fee</t>
  </si>
  <si>
    <t>Use Section I.a for film image capture</t>
  </si>
  <si>
    <t>Use Section I.b for tape/HD image capture</t>
  </si>
  <si>
    <t>LIVESTOCK</t>
  </si>
  <si>
    <t>VFX (PHYSICAL)</t>
  </si>
  <si>
    <t>FILM &amp; LAB - SHOOT</t>
  </si>
  <si>
    <t>CAMERA EQUIP</t>
  </si>
  <si>
    <t xml:space="preserve">                 - Trucks</t>
  </si>
  <si>
    <t>Typing</t>
  </si>
  <si>
    <t>Artwork</t>
  </si>
  <si>
    <t>Distribution</t>
  </si>
  <si>
    <t>Fliers</t>
  </si>
  <si>
    <t>Postcards</t>
  </si>
  <si>
    <t>Poster</t>
  </si>
  <si>
    <t>INSURANCES</t>
  </si>
  <si>
    <t>Total trf. to Category D</t>
  </si>
  <si>
    <t>transfer to H1</t>
  </si>
  <si>
    <t>transfer to H2</t>
  </si>
  <si>
    <t>transfer to H3</t>
  </si>
  <si>
    <t>transfer to H5</t>
  </si>
  <si>
    <t>POST: TRAVEL &amp; HOTEL</t>
  </si>
  <si>
    <t>POST:  LAB (IMAGE)</t>
  </si>
  <si>
    <t>POST:  SOUND</t>
  </si>
  <si>
    <t>PUBLICITY &amp; STILLS</t>
  </si>
  <si>
    <t>DELIVERY</t>
  </si>
  <si>
    <t>TOTAL POST PRODUCTION</t>
  </si>
  <si>
    <t>TOTAL BELOW THE LINE</t>
  </si>
  <si>
    <t>OVERHEAD</t>
  </si>
  <si>
    <t>Producer(s) (ref.B.1)</t>
  </si>
  <si>
    <t>Director(s) (ref.B.2)</t>
  </si>
  <si>
    <t>CREW:</t>
  </si>
  <si>
    <t>Sound Recordist</t>
  </si>
  <si>
    <t>Make-up</t>
  </si>
  <si>
    <t>Production Assistant</t>
  </si>
  <si>
    <t xml:space="preserve"> Hrs/Rolls</t>
  </si>
  <si>
    <t xml:space="preserve">  Subtotal</t>
  </si>
  <si>
    <t>Allow Fringes</t>
  </si>
  <si>
    <t>Computer Hire/Software</t>
  </si>
  <si>
    <t>Medical Fees</t>
  </si>
  <si>
    <t>First Aid Supplies</t>
  </si>
  <si>
    <t>Nurse Kit Hire</t>
  </si>
  <si>
    <t>Company Fees &amp; Expenses</t>
  </si>
  <si>
    <t>OVERTIME TO 10 HRS</t>
  </si>
  <si>
    <t>HOLIDAY PAY</t>
  </si>
  <si>
    <t>CONTRACTED FEE</t>
  </si>
  <si>
    <t xml:space="preserve">SUPERANNUATION </t>
  </si>
  <si>
    <t xml:space="preserve">CAMERA EQUIPMENT &amp; STORES </t>
  </si>
  <si>
    <t>Sound Mix</t>
  </si>
  <si>
    <t>Sound Masters</t>
  </si>
  <si>
    <t>Dubs</t>
  </si>
  <si>
    <t>Master Dub  HD 16:9</t>
  </si>
  <si>
    <t xml:space="preserve">At the bottom a calculation will be made of night shoots, public holidays and saturdays.  Fill in estimated number of night loaded hours Mon to Thur for entire shoot and Friday for entire shoot. </t>
  </si>
  <si>
    <t>Mon-Thur</t>
  </si>
  <si>
    <t>Customs Clearances</t>
  </si>
  <si>
    <t>Accommodation</t>
  </si>
  <si>
    <t>Per diems</t>
  </si>
  <si>
    <t>Travel - Airfares</t>
  </si>
  <si>
    <t>insert percentage in Col.E and amount in Col.G</t>
  </si>
  <si>
    <t xml:space="preserve">    Equipment</t>
  </si>
  <si>
    <t xml:space="preserve">    Rushes/Neg.</t>
  </si>
  <si>
    <t xml:space="preserve">    Rushes</t>
  </si>
  <si>
    <t xml:space="preserve">    Vehicles</t>
  </si>
  <si>
    <t>Taxis</t>
  </si>
  <si>
    <t>Couriers</t>
  </si>
  <si>
    <r>
      <t xml:space="preserve"> 1</t>
    </r>
    <r>
      <rPr>
        <sz val="10"/>
        <rFont val="Arial"/>
        <family val="2"/>
      </rPr>
      <t xml:space="preserve">     Development</t>
    </r>
  </si>
  <si>
    <r>
      <t xml:space="preserve"> 2</t>
    </r>
    <r>
      <rPr>
        <sz val="10"/>
        <rFont val="Arial"/>
        <family val="2"/>
      </rPr>
      <t xml:space="preserve">     Crew Overtime and Loadings - Budget Category C.24</t>
    </r>
  </si>
  <si>
    <r>
      <t>Budget</t>
    </r>
    <r>
      <rPr>
        <sz val="10"/>
        <rFont val="Arial"/>
        <family val="2"/>
      </rPr>
      <t xml:space="preserve"> - A-Z detail        </t>
    </r>
    <r>
      <rPr>
        <i/>
        <sz val="10"/>
        <rFont val="Arial"/>
        <family val="2"/>
      </rPr>
      <t xml:space="preserve"> (note new order of expense categories)</t>
    </r>
  </si>
  <si>
    <t>Y</t>
  </si>
  <si>
    <t>Z</t>
  </si>
  <si>
    <t xml:space="preserve">CONTINGENCY   </t>
  </si>
  <si>
    <t>Budget prepared by:</t>
  </si>
  <si>
    <t>Running total:</t>
  </si>
  <si>
    <t>CODE</t>
  </si>
  <si>
    <t>From:</t>
  </si>
  <si>
    <t>To:</t>
  </si>
  <si>
    <t>TITLE:</t>
  </si>
  <si>
    <t>PRODUCTION COMPANY:</t>
  </si>
  <si>
    <t>ABN:</t>
  </si>
  <si>
    <t>TFN:</t>
  </si>
  <si>
    <t>LINE PRODUCER:</t>
  </si>
  <si>
    <t>DIRECTOR:</t>
  </si>
  <si>
    <t>PRODUCER:</t>
  </si>
  <si>
    <t>LOCATION 1</t>
  </si>
  <si>
    <t>LOCATION 2</t>
  </si>
  <si>
    <t>CURRENCY:</t>
  </si>
  <si>
    <t>$Australian</t>
  </si>
  <si>
    <t>Orchestration &amp; Copying</t>
  </si>
  <si>
    <t>Laboratory Costs</t>
  </si>
  <si>
    <t>Pre-prodn. Playback costs</t>
  </si>
  <si>
    <t>T/C. Dubs &amp; Equipment</t>
  </si>
  <si>
    <t>G.1</t>
  </si>
  <si>
    <t>Dept. Set-up Expenses</t>
  </si>
  <si>
    <t>Equipment - Purchase</t>
  </si>
  <si>
    <t>Expendables</t>
  </si>
  <si>
    <t>Annual leave or Holiday Pay is included in daily or weekly fee.  Remember when establishing minimums to do so inclusive of annual leave.</t>
  </si>
  <si>
    <t>f. Video Promo</t>
  </si>
  <si>
    <t>g. Other</t>
  </si>
  <si>
    <t>DELIVERY REQUIREMENTS</t>
  </si>
  <si>
    <t>of</t>
  </si>
  <si>
    <t>Travel - Ground Transport</t>
  </si>
  <si>
    <t>Other…</t>
  </si>
  <si>
    <t>Currency…….</t>
  </si>
  <si>
    <t>Convert at:</t>
  </si>
  <si>
    <t>Check Col.$Aust.</t>
  </si>
  <si>
    <t>Legal Fees</t>
  </si>
  <si>
    <t>Bank Charges</t>
  </si>
  <si>
    <t>Video Split Equipment</t>
  </si>
  <si>
    <t>GST will be dealt with contractually and by invoice.</t>
  </si>
  <si>
    <t>NB - may allocate 50% to Balance Sheet for buy-backs</t>
  </si>
  <si>
    <t>Multi Risk - Props, Sets, Costumes</t>
  </si>
  <si>
    <t>Allce for postponements, weather calls</t>
  </si>
  <si>
    <t>Preprodn.incl Rehearsals,W/D,M/up</t>
  </si>
  <si>
    <t>Stunt Performers, Riders &amp; Other (refer Schedule):</t>
  </si>
  <si>
    <t>Shoot incl. travel days</t>
  </si>
  <si>
    <t>City Extras</t>
  </si>
  <si>
    <t>Country Extras</t>
  </si>
  <si>
    <t>PRODUCTION TYPE:</t>
  </si>
  <si>
    <t>Running Time estimate:</t>
  </si>
  <si>
    <t>Gauge:</t>
  </si>
  <si>
    <t>mm</t>
  </si>
  <si>
    <t>Tape:</t>
  </si>
  <si>
    <t xml:space="preserve">    Bus Hire - Extras</t>
  </si>
  <si>
    <t>E(a)</t>
  </si>
  <si>
    <t xml:space="preserve">    ASSISTANT DIRECTORS &amp; SCRIPT SUPERVISION</t>
  </si>
  <si>
    <t>Additional Generator Hire</t>
  </si>
  <si>
    <t>Expenses - other</t>
  </si>
  <si>
    <t>Freight of delivery items</t>
  </si>
  <si>
    <t>Electricity &amp; T'phone</t>
  </si>
  <si>
    <t>City FF Rates incl H.Pay:=</t>
  </si>
  <si>
    <t>SCENE NO.</t>
  </si>
  <si>
    <t>TYPE/ DESCRIPTION</t>
  </si>
  <si>
    <t>on total M+N</t>
  </si>
  <si>
    <t>on total M</t>
  </si>
  <si>
    <t>sum N to P</t>
  </si>
  <si>
    <t>therefore usually only applies to extras who do more than 2 days</t>
  </si>
  <si>
    <t>These should be adjusted as appropriate according to when you may expect to be shooting.</t>
  </si>
  <si>
    <t xml:space="preserve">Costume requirements </t>
  </si>
  <si>
    <t>Customs Charges &amp; Agency Fees</t>
  </si>
  <si>
    <t>Packing Cases</t>
  </si>
  <si>
    <t>N.</t>
  </si>
  <si>
    <t>Sp. Fx. Manager</t>
  </si>
  <si>
    <t>Sp. Fx. Buyer</t>
  </si>
  <si>
    <t>Animal Assistants</t>
  </si>
  <si>
    <t>Veterinary Fees</t>
  </si>
  <si>
    <t>Neg.Breakdown &amp; Filing</t>
  </si>
  <si>
    <t>p.reel</t>
  </si>
  <si>
    <t>35mm Blow-up</t>
  </si>
  <si>
    <t>Video Cassettes</t>
  </si>
  <si>
    <t>Asst. Directors/Script Supervision</t>
  </si>
  <si>
    <t>Payroll Service</t>
  </si>
  <si>
    <t>Child Employment Licence</t>
  </si>
  <si>
    <t>COSTUMES</t>
  </si>
  <si>
    <t>Specialist Costume Manufacture</t>
  </si>
  <si>
    <t>Costume - Casual</t>
  </si>
  <si>
    <t>Specialist Costume manufacture</t>
  </si>
  <si>
    <t>Permits, Rentals, Fees - Australia</t>
  </si>
  <si>
    <t>Permits, Rentals, Fees - Overseas</t>
  </si>
  <si>
    <t>Re-location Costs</t>
  </si>
  <si>
    <t>PRINCIPALS (refer Crossplot and Breakdown Sheet Nos..  )</t>
  </si>
  <si>
    <t>F + K</t>
  </si>
  <si>
    <t>No. Dys/Wks</t>
  </si>
  <si>
    <t>Script Expenses</t>
  </si>
  <si>
    <t>Travel Co-ordinator</t>
  </si>
  <si>
    <t>Video Playback Operator</t>
  </si>
  <si>
    <t xml:space="preserve">        POST-PRODUCTION COSTS</t>
  </si>
  <si>
    <t>V</t>
  </si>
  <si>
    <t>Producer Offset Prov. Certificate Processing Fee</t>
  </si>
  <si>
    <t>Please see Producer Offset website for details of processing fees for Provisional Certification.</t>
  </si>
  <si>
    <t>Producer Offset Re-consideration fee</t>
  </si>
  <si>
    <t>Petrol/Oil/Diesel - Crew &amp; Cast</t>
  </si>
  <si>
    <t>Rentals &amp; Sundry Expenses</t>
  </si>
  <si>
    <t>TOTAL PRODUCTION COSTS</t>
  </si>
  <si>
    <t>The shoot crew column D is used for the calculation of night shoots, public holidays and saturdays so should include all the people that you intend to work on such days and nights.  You may change this default allocation</t>
  </si>
  <si>
    <t xml:space="preserve">Provided at </t>
  </si>
  <si>
    <t>hours/week for</t>
  </si>
  <si>
    <t>weeks</t>
  </si>
  <si>
    <t>TRAVEL TIME:</t>
  </si>
  <si>
    <t>Reflect estimated overtime days per week</t>
  </si>
  <si>
    <t xml:space="preserve">  - Copyright</t>
  </si>
  <si>
    <t xml:space="preserve"> - Access fees</t>
  </si>
  <si>
    <t>Post-production Catering</t>
  </si>
  <si>
    <t>Optical Sound Track</t>
  </si>
  <si>
    <t>Performer</t>
  </si>
  <si>
    <t>Class 2</t>
  </si>
  <si>
    <t>Class 1</t>
  </si>
  <si>
    <t>AWARD MINIMUM</t>
  </si>
  <si>
    <t>PERSONAL MARGIN</t>
  </si>
  <si>
    <t>Use "goal seek" to adjust hypotheticals</t>
  </si>
  <si>
    <t>Miscellaneous</t>
  </si>
  <si>
    <t>Accommodation - Other</t>
  </si>
  <si>
    <t>TOOLS or EQUIP</t>
  </si>
  <si>
    <t>Days/Wks</t>
  </si>
  <si>
    <t>Cast - Principals</t>
  </si>
  <si>
    <t>Cast - Other</t>
  </si>
  <si>
    <t>Accommodation:  International - PRINCIPAL PHOTOGRAPHY</t>
  </si>
  <si>
    <t>Accommodation:  International - PRE AND POST-PRODUCTION</t>
  </si>
  <si>
    <t>OFFSHORE CAST -  Non-resident</t>
  </si>
  <si>
    <t>Existing Footage, Australian Copyright</t>
  </si>
  <si>
    <t>Existing Footage, Overseas Copyright</t>
  </si>
  <si>
    <t>Stock &amp; Archival, Australian Copyright:</t>
  </si>
  <si>
    <t>Stock &amp; Archival, Overseas Copyright:</t>
  </si>
  <si>
    <t>Visas &amp; Departure Taxes- paid in Australia</t>
  </si>
  <si>
    <t>Visas &amp; Departure Taxes - paid overseas</t>
  </si>
  <si>
    <t>Pre-existing Music - Australian copyright</t>
  </si>
  <si>
    <t>Pre-existing Music - Overseas copyright</t>
  </si>
  <si>
    <t>Fringes</t>
  </si>
  <si>
    <t>OVERTIME &amp; LOADINGS - Australian residents only</t>
  </si>
  <si>
    <t xml:space="preserve">                       - Airfares outgoing</t>
  </si>
  <si>
    <t xml:space="preserve">                       - Airfares incoming</t>
  </si>
  <si>
    <t xml:space="preserve">   Filming in Australia - Australian residents and non-residents</t>
  </si>
  <si>
    <t xml:space="preserve">        Cast &amp; Stunts - shoot</t>
  </si>
  <si>
    <t xml:space="preserve">        Crew - shoot</t>
  </si>
  <si>
    <t>Video Master(s)</t>
  </si>
  <si>
    <t>Edit &amp; Post-sync:</t>
  </si>
  <si>
    <t>Mix:</t>
  </si>
  <si>
    <t>Mix Stock:</t>
  </si>
  <si>
    <t>Underwater/Aerial/Specialist Camera(s)</t>
  </si>
  <si>
    <t>and refer Worksheet 12</t>
  </si>
  <si>
    <t>Refer Category H.1 - Worksheet 9  for contracts</t>
  </si>
  <si>
    <t xml:space="preserve">   CASTING - see E(b).1</t>
  </si>
  <si>
    <t>Transfer figures from Worksheet 1</t>
  </si>
  <si>
    <t>Transfer data from Worksheet 3</t>
  </si>
  <si>
    <t>Transfer data from Worksheet 4</t>
  </si>
  <si>
    <t>Transfer data from Worksheet 8</t>
  </si>
  <si>
    <t>Transfer data from Worksheet 10</t>
  </si>
  <si>
    <t>Transfer data from Worksheet 6</t>
  </si>
  <si>
    <t>Transfer data from Worksheet 5</t>
  </si>
  <si>
    <t>Picture editing</t>
  </si>
  <si>
    <t>Editing - other</t>
  </si>
  <si>
    <t>Check if sound package covers Fringes</t>
  </si>
  <si>
    <t xml:space="preserve">  Picture Editing:</t>
  </si>
  <si>
    <t>Editing Supplies</t>
  </si>
  <si>
    <t>Internet image transmission</t>
  </si>
  <si>
    <t>U</t>
  </si>
  <si>
    <t>IMAGE POST-PRODUCTION</t>
  </si>
  <si>
    <t>a.</t>
  </si>
  <si>
    <t>b.</t>
  </si>
  <si>
    <t>c.</t>
  </si>
  <si>
    <t>d.</t>
  </si>
  <si>
    <t>e.</t>
  </si>
  <si>
    <t>f.</t>
  </si>
  <si>
    <t>Digital Intermediate</t>
  </si>
  <si>
    <t>Scanning film to digital frames</t>
  </si>
  <si>
    <t>Digital Enhancement</t>
  </si>
  <si>
    <r>
      <t xml:space="preserve">14.          CREW FRINGES SCHEDULE - TO BUDGET CATEGORY D              </t>
    </r>
    <r>
      <rPr>
        <b/>
        <i/>
        <sz val="12"/>
        <rFont val="Arial Narrow"/>
        <family val="2"/>
      </rPr>
      <t xml:space="preserve"> (Accountant to prepare for final budget)     </t>
    </r>
  </si>
  <si>
    <t xml:space="preserve">Workers Compensation: </t>
  </si>
  <si>
    <t xml:space="preserve">  Extras </t>
  </si>
  <si>
    <t xml:space="preserve">  (Post prodn crew - in R)</t>
  </si>
  <si>
    <t>Holiday Pay:</t>
  </si>
  <si>
    <t>Printmaster (6-trk &amp; 2-trk)</t>
  </si>
  <si>
    <t xml:space="preserve">  Cast/Stunts - Below Line</t>
  </si>
  <si>
    <t>Superannuation:</t>
  </si>
  <si>
    <t>Archiving to DLT tapes</t>
  </si>
  <si>
    <t>Art Department Accountant</t>
  </si>
  <si>
    <t>Draughtsperson</t>
  </si>
  <si>
    <t>Special Artist(s)</t>
  </si>
  <si>
    <t>Assistant Props Buyer(s)</t>
  </si>
  <si>
    <t>Set Decorator(s)</t>
  </si>
  <si>
    <t>Set/Props Maker(s)</t>
  </si>
  <si>
    <t>Set/Model Maker(s)</t>
  </si>
  <si>
    <t>Graphic Artist</t>
  </si>
  <si>
    <t>Art Dept. Runner(s)</t>
  </si>
  <si>
    <t xml:space="preserve"> (Post prodn crew - in R)</t>
  </si>
  <si>
    <t>Payroll Tax:</t>
  </si>
  <si>
    <t xml:space="preserve">  Cast/Stunts </t>
  </si>
  <si>
    <t>If rows are added, ensure that formula is filled down</t>
  </si>
  <si>
    <t>Construction Accountant</t>
  </si>
  <si>
    <t>Leading Hand</t>
  </si>
  <si>
    <t xml:space="preserve">  Cast - Above Line</t>
  </si>
  <si>
    <t>Adjust rate per state &amp; refer corporate threshold</t>
  </si>
  <si>
    <t>Postproduction  Travel - Overseas - Australian residents and non-residents</t>
  </si>
  <si>
    <t>Release Print #1</t>
  </si>
  <si>
    <t>Release Print #2</t>
  </si>
  <si>
    <t xml:space="preserve">Release Print(s)  additional   </t>
  </si>
  <si>
    <t>eg. If a unit assistant does 2 hrs regular o'time on a 10 hour day he will do 3 hours of uncontracted overtime on a 11 hour shooting day resulting in 1 hour of triple time.</t>
  </si>
  <si>
    <t xml:space="preserve">1.          DEVELOPMENT FUNDING SCHEDULE - TO BUDGET CATEGORY A2   </t>
  </si>
  <si>
    <t>D. O. P.</t>
  </si>
  <si>
    <t>Operator(s)</t>
  </si>
  <si>
    <t>Focus Puller(s)</t>
  </si>
  <si>
    <t>Clapper Loader(s)</t>
  </si>
  <si>
    <t>Camera - Casual</t>
  </si>
  <si>
    <t>Steadicam Operator</t>
  </si>
  <si>
    <t>Steadicam Assistant</t>
  </si>
  <si>
    <t>C.5</t>
  </si>
  <si>
    <t xml:space="preserve">    SOUND  CREW</t>
  </si>
  <si>
    <t>Recordist</t>
  </si>
  <si>
    <t>Boom Operator</t>
  </si>
  <si>
    <t>C.6</t>
  </si>
  <si>
    <t xml:space="preserve">    LIGHTING CREW</t>
  </si>
  <si>
    <t>Gaffer</t>
  </si>
  <si>
    <t>Best Boy</t>
  </si>
  <si>
    <t>DVD COMPONENTS</t>
  </si>
  <si>
    <t>Film</t>
  </si>
  <si>
    <t>EPK</t>
  </si>
  <si>
    <t>Recreation of Deleted Scenes</t>
  </si>
  <si>
    <t>If required allow for Telecine and Editing Time</t>
  </si>
  <si>
    <t>Behind the Scenes Documentary</t>
  </si>
  <si>
    <t>If required cost per Worksheet 12.</t>
  </si>
  <si>
    <t>Black &amp; White Photographs</t>
  </si>
  <si>
    <t>All components per minute</t>
  </si>
  <si>
    <t>Commentary Track - Artist Fee</t>
  </si>
  <si>
    <t>p.</t>
  </si>
  <si>
    <t>Notaries</t>
  </si>
  <si>
    <t>Title Clearance</t>
  </si>
  <si>
    <t xml:space="preserve">  - Film</t>
  </si>
  <si>
    <t xml:space="preserve">  - Trailer</t>
  </si>
  <si>
    <t xml:space="preserve">  - DVD</t>
  </si>
  <si>
    <t>Also refer to Worksheets 11&amp;13 - Delivery &amp; Marketing</t>
  </si>
  <si>
    <t>Film. Trailer. DVD</t>
  </si>
  <si>
    <t>by copying the calculation into the appropriate column.</t>
  </si>
  <si>
    <t>Daily</t>
  </si>
  <si>
    <t>Weekly</t>
  </si>
  <si>
    <t>on total E</t>
  </si>
  <si>
    <t>on total E-H</t>
  </si>
  <si>
    <t>Greens - Casuals</t>
  </si>
  <si>
    <t>If EPK &amp; Trailer production required</t>
  </si>
  <si>
    <t>Prodn.Accountant to complete Fringes worksheet for final budget</t>
  </si>
  <si>
    <t>Adjust the percentage split to 100% taxed for low budget</t>
  </si>
  <si>
    <t>or Worksheet 3</t>
  </si>
  <si>
    <t>or Worksheet 4</t>
  </si>
  <si>
    <t>Council Fees per day/wk</t>
  </si>
  <si>
    <t>prepared by</t>
  </si>
  <si>
    <t>2hrs x 1.5time + 8hrs x 2time +       = 19hrs</t>
  </si>
  <si>
    <t>APPLICANT</t>
  </si>
  <si>
    <t>IMPORTANT NOTE FOR OFFICIAL CO-PRODUCTIONS</t>
  </si>
  <si>
    <t>Forced Processing (......%)</t>
  </si>
  <si>
    <t>Removal N.G.Takes</t>
  </si>
  <si>
    <t>p.hr</t>
  </si>
  <si>
    <t>Model Fx. Co-ordinator(s)</t>
  </si>
  <si>
    <t>Model Maker(s)</t>
  </si>
  <si>
    <t>Armourer-Casual</t>
  </si>
  <si>
    <t>Assembly Editor(s)</t>
  </si>
  <si>
    <t>Enter estimate from equipment, motor vehicle allowances &amp; p.ds etc.</t>
  </si>
  <si>
    <t>Overnight Child Supervision</t>
  </si>
  <si>
    <t>Extras Casting Co-ordinator</t>
  </si>
  <si>
    <t>C.18</t>
  </si>
  <si>
    <t xml:space="preserve">    Cast &amp; Stunts</t>
  </si>
  <si>
    <t xml:space="preserve">    Extras</t>
  </si>
  <si>
    <t>Accommodation:  Australia</t>
  </si>
  <si>
    <t>Camp Set-Up, Facilities, Security, First Aid</t>
  </si>
  <si>
    <t>Mechanical Fx. Co-ordinator(s)</t>
  </si>
  <si>
    <t>Pyro Fx. Co-ordinator(s)</t>
  </si>
  <si>
    <t>P/Head</t>
  </si>
  <si>
    <t xml:space="preserve">    Main Unit Crew</t>
  </si>
  <si>
    <t xml:space="preserve">    Second Unit Crew</t>
  </si>
  <si>
    <t xml:space="preserve">    Casual Crew</t>
  </si>
  <si>
    <t>Sound Designer/Supervisor</t>
  </si>
  <si>
    <t>Foley Artist</t>
  </si>
  <si>
    <t>Mixer</t>
  </si>
  <si>
    <t>Tape Logger</t>
  </si>
  <si>
    <t>Safety Supervisor/Officer</t>
  </si>
  <si>
    <t>Radio Mics. &amp; P.A.</t>
  </si>
  <si>
    <t>Walkie Talkies</t>
  </si>
  <si>
    <t>Sound Expendables</t>
  </si>
  <si>
    <t>Video Hire</t>
  </si>
  <si>
    <t>Sound Editing &amp; Mix (refer main budget)</t>
  </si>
  <si>
    <t>Audio Layback Digital Master</t>
  </si>
  <si>
    <t>O.</t>
  </si>
  <si>
    <t>Public Liability (on $......m)</t>
  </si>
  <si>
    <t>Money</t>
  </si>
  <si>
    <t>Action Vehicles</t>
  </si>
  <si>
    <t>Personal Accident</t>
  </si>
  <si>
    <t>Travel Packages (No.:......)</t>
  </si>
  <si>
    <t>Deductibles</t>
  </si>
  <si>
    <t>P.</t>
  </si>
  <si>
    <t>EQUIP. &amp; STORES SUB-TOTAL</t>
  </si>
  <si>
    <t>L.</t>
  </si>
  <si>
    <t>Office Rent - Base</t>
  </si>
  <si>
    <t>Office Rent - Post-Prodn.</t>
  </si>
  <si>
    <t>Office Rent - Location</t>
  </si>
  <si>
    <t>Construction Rent - Base</t>
  </si>
  <si>
    <t>Construction Rent - Locn.</t>
  </si>
  <si>
    <t>Sound Crew</t>
  </si>
  <si>
    <t>PREPRODUCTION (incl.Rehearsals,W/D,M/U)</t>
  </si>
  <si>
    <t>B.N.F. Daily/Wkly</t>
  </si>
  <si>
    <t xml:space="preserve">    TUITION &amp; TECHNICAL ADVISERS</t>
  </si>
  <si>
    <t>Generator Operator(s)</t>
  </si>
  <si>
    <t>C.7</t>
  </si>
  <si>
    <t xml:space="preserve">  Associate Producer</t>
  </si>
  <si>
    <t>Transfers - Digital to Bcam/DV for edit</t>
  </si>
  <si>
    <r>
      <t xml:space="preserve"> 4 </t>
    </r>
    <r>
      <rPr>
        <sz val="10"/>
        <rFont val="Arial"/>
        <family val="2"/>
      </rPr>
      <t xml:space="preserve">    Extras Fees and Fringes - Budget Categories D &amp; E.6</t>
    </r>
  </si>
  <si>
    <t>Transfer to Graded Master 4:3 pan&amp;scan</t>
  </si>
  <si>
    <t>On-line Texted Master</t>
  </si>
  <si>
    <t>Titles</t>
  </si>
  <si>
    <t>Conform Texted Master 16:9</t>
  </si>
  <si>
    <t>Conform Texted Master 4:3</t>
  </si>
  <si>
    <t>Titled Master stock</t>
  </si>
  <si>
    <t>Dub for sound (inc stock)</t>
  </si>
  <si>
    <t xml:space="preserve"> of</t>
  </si>
  <si>
    <t>may include Producer's and Director's Assistants from B.</t>
  </si>
  <si>
    <t>All Overtime - C24</t>
  </si>
  <si>
    <t>D. o. P.</t>
  </si>
  <si>
    <t>Painters may require separate cost category</t>
  </si>
  <si>
    <t xml:space="preserve">   - if so divide into C.14(a) &amp; 14(b)</t>
  </si>
  <si>
    <t>Safety Supervisor</t>
  </si>
  <si>
    <t>Use these cost categories as a check list.</t>
  </si>
  <si>
    <t xml:space="preserve">  Allowances not included in C above ex K &amp; M</t>
  </si>
  <si>
    <t>Financial Controller</t>
  </si>
  <si>
    <r>
      <t>2.          CREW OVERTIME AND LOADINGS SCHEDULE - TO BUDGET CATEGORY C24</t>
    </r>
    <r>
      <rPr>
        <sz val="12"/>
        <rFont val="Arial Narrow"/>
        <family val="2"/>
      </rPr>
      <t xml:space="preserve">    </t>
    </r>
  </si>
  <si>
    <t xml:space="preserve">3.          CAST FEES AND FRINGES SCHEDULE - TO BUDGET CATEGORIES D (Fringes) E(b) (Cast Below Line)        </t>
  </si>
  <si>
    <r>
      <t xml:space="preserve">If you delete a category, you will also need to delete its line in the Summary worksheet as </t>
    </r>
    <r>
      <rPr>
        <b/>
        <sz val="10"/>
        <color indexed="12"/>
        <rFont val="Arial"/>
        <family val="2"/>
      </rPr>
      <t>#ref</t>
    </r>
    <r>
      <rPr>
        <sz val="10"/>
        <color indexed="12"/>
        <rFont val="Arial"/>
        <family val="2"/>
      </rPr>
      <t xml:space="preserve"> will appear.</t>
    </r>
  </si>
  <si>
    <t>Weather (if applicable)</t>
  </si>
  <si>
    <t xml:space="preserve">                     - Airfares </t>
  </si>
  <si>
    <t xml:space="preserve">                    - Per Diems</t>
  </si>
  <si>
    <t xml:space="preserve">                    - Accommodatin</t>
  </si>
  <si>
    <t xml:space="preserve">                    - Ground transport</t>
  </si>
  <si>
    <t>Postproduction Travel - Australia</t>
  </si>
  <si>
    <t xml:space="preserve">                    - Freight</t>
  </si>
  <si>
    <t>Asst.Directors &amp; Script Supervision</t>
  </si>
  <si>
    <t>Production Accountancy</t>
  </si>
  <si>
    <t>Make-up Crew</t>
  </si>
  <si>
    <t>POST-PRODUCTION CREW</t>
  </si>
  <si>
    <t>Statutory Holidays:</t>
  </si>
  <si>
    <t>STUDIO:</t>
  </si>
  <si>
    <t>BUDGET SUMMARY</t>
  </si>
  <si>
    <t>as at:</t>
  </si>
  <si>
    <t>C</t>
  </si>
  <si>
    <t>Trf.from A-Z</t>
  </si>
  <si>
    <t>STUNTS (refer Crossplot and Breakdown Sheet Nos..  )</t>
  </si>
  <si>
    <t>C.2-5</t>
  </si>
  <si>
    <t>EDITING ROOMS - See Budget Category S</t>
  </si>
  <si>
    <t>SOUND EDIT &amp; MIX - See Budget Categories U &amp; V</t>
  </si>
  <si>
    <t>DELIVERY ITEMS - See Budget Category X.2 &amp; Worksheet 11.</t>
  </si>
  <si>
    <t>1. PUBLICITY MATERIALS</t>
  </si>
  <si>
    <t>BUDGET:</t>
  </si>
  <si>
    <t>International airfares are eligible at 50%</t>
  </si>
  <si>
    <t xml:space="preserve"> -- Airfares incoming</t>
  </si>
  <si>
    <t xml:space="preserve"> -- Airfares outgoing</t>
  </si>
  <si>
    <t>Expenses overseas</t>
  </si>
  <si>
    <t>Expenses within Australia</t>
  </si>
  <si>
    <t>Check source of software - Australian?</t>
  </si>
  <si>
    <t>Check if any work is to be done outside Australia</t>
  </si>
  <si>
    <t>Check if all work is to be done in Australia</t>
  </si>
  <si>
    <t>Check if all work is to be done overseas.</t>
  </si>
  <si>
    <t xml:space="preserve">If overseas work is involved, add a line </t>
  </si>
  <si>
    <t>and non-QAPE formula for each cost required</t>
  </si>
  <si>
    <t>Travel Time within Australia</t>
  </si>
  <si>
    <t>add lines and non-QAPE formulas</t>
  </si>
  <si>
    <t>If overseas rentals or purchases are involved</t>
  </si>
  <si>
    <t>Check if any overseas supplies, and freight</t>
  </si>
  <si>
    <t>If overseas work is involved</t>
  </si>
  <si>
    <t xml:space="preserve"> -- Sundry Expenses</t>
  </si>
  <si>
    <t>Assistant Location Manager</t>
  </si>
  <si>
    <t>Video Split Operator</t>
  </si>
  <si>
    <t>Boom Op/Cable Runner</t>
  </si>
  <si>
    <t>Pre-light/Rigging Crew</t>
  </si>
  <si>
    <t>Costume Designer</t>
  </si>
  <si>
    <t>Assistant Costume Designer</t>
  </si>
  <si>
    <t>Costume Supervisor</t>
  </si>
  <si>
    <t>Casting / Script Reading Fees</t>
  </si>
  <si>
    <t>Location Recce - Photos - Australia</t>
  </si>
  <si>
    <t>Location Recce - Video - Australia</t>
  </si>
  <si>
    <t>Location Recce - Photos - Overseas</t>
  </si>
  <si>
    <t>Location Recce - Video - Overseas</t>
  </si>
  <si>
    <t>20% ATL</t>
  </si>
  <si>
    <t>ALL IN AUD</t>
  </si>
  <si>
    <t>COMMENT</t>
  </si>
  <si>
    <r>
      <t>10</t>
    </r>
    <r>
      <rPr>
        <sz val="10"/>
        <rFont val="Arial"/>
        <family val="2"/>
      </rPr>
      <t xml:space="preserve">     Locations and Stage Rentals - Budget Categories G.1 &amp; G.2.</t>
    </r>
  </si>
  <si>
    <t xml:space="preserve">        films.. Say &lt;$1m…. Delete if using Worksheet 14</t>
  </si>
  <si>
    <t xml:space="preserve">  = </t>
  </si>
  <si>
    <t>or Worksheet 2</t>
  </si>
  <si>
    <t xml:space="preserve">  (Superannuation - Post prodn crew - in R)</t>
  </si>
  <si>
    <t xml:space="preserve">SCRIPT Draft No.      </t>
  </si>
  <si>
    <t>Date:</t>
  </si>
  <si>
    <t>PRELIMINARY BUDGET:</t>
  </si>
  <si>
    <t>Overtime &amp; Fringes:</t>
  </si>
  <si>
    <t>Director</t>
  </si>
  <si>
    <t>POSITION</t>
  </si>
  <si>
    <t>NAME/COMPANY</t>
  </si>
  <si>
    <t>Weekly Rate</t>
  </si>
  <si>
    <t>Hrly Rate</t>
  </si>
  <si>
    <t xml:space="preserve">  Director's Assistant</t>
  </si>
  <si>
    <t>Accounts Assistant(s)</t>
  </si>
  <si>
    <t>C.3</t>
  </si>
  <si>
    <t>1st Assistant Director</t>
  </si>
  <si>
    <t>2nd Assistant Director</t>
  </si>
  <si>
    <t>3rd Assistant Director</t>
  </si>
  <si>
    <t>Casual Asst. Directors</t>
  </si>
  <si>
    <t>C.4</t>
  </si>
  <si>
    <t xml:space="preserve">    CAMERA  CREW</t>
  </si>
  <si>
    <r>
      <t xml:space="preserve">Fringes are the expenses associated with employment.  </t>
    </r>
    <r>
      <rPr>
        <b/>
        <sz val="10"/>
        <color indexed="18"/>
        <rFont val="Arial"/>
        <family val="2"/>
      </rPr>
      <t>For a low budget Feature preliminary budget assume that 100% of your cast,crews and extras are employees.</t>
    </r>
    <r>
      <rPr>
        <sz val="10"/>
        <color indexed="18"/>
        <rFont val="Arial"/>
        <family val="2"/>
      </rPr>
      <t xml:space="preserve"> </t>
    </r>
    <r>
      <rPr>
        <b/>
        <sz val="10"/>
        <color indexed="18"/>
        <rFont val="Arial"/>
        <family val="2"/>
      </rPr>
      <t>For a Full Feature preliminary budget assume that at least 80% of your cast, crew and extras are employees.</t>
    </r>
    <r>
      <rPr>
        <sz val="10"/>
        <color indexed="18"/>
        <rFont val="Arial"/>
        <family val="2"/>
      </rPr>
      <t xml:space="preserve">  By law the nature of the relationship that you have with them is that of an employer rather than a contractor.  If a crew member is contracted through a Pty Ltd company fringes are usually not payable but they may  want to negotiate a higher fee that compensates them for holiday pay and superannuation so at the budgeting stage you could even assume fringes on all crew and cast.</t>
    </r>
  </si>
  <si>
    <t>Dressing Rooms - Base</t>
  </si>
  <si>
    <t>Make-up Rooms - Base</t>
  </si>
  <si>
    <t>FX Matching</t>
  </si>
  <si>
    <t>Air conditioning/fans/heating</t>
  </si>
  <si>
    <t>Rushes Theatre - Base</t>
  </si>
  <si>
    <t>Video Equipment Hire</t>
  </si>
  <si>
    <t>COMPLETION GUARANTEE</t>
  </si>
  <si>
    <t>% of</t>
  </si>
  <si>
    <t>CONTINGENCY</t>
  </si>
  <si>
    <t xml:space="preserve">    MANAGEMENT CO. FEES</t>
  </si>
  <si>
    <t xml:space="preserve">    BROKERAGE/UNDERWRITING</t>
  </si>
  <si>
    <t>T   O   T   A   L      B   U   D   G   E   T  :</t>
  </si>
  <si>
    <t>Fees &amp; Expenses</t>
  </si>
  <si>
    <t xml:space="preserve">                          - Airfares</t>
  </si>
  <si>
    <t xml:space="preserve">                        - Accommodation</t>
  </si>
  <si>
    <r>
      <t xml:space="preserve"> 7</t>
    </r>
    <r>
      <rPr>
        <sz val="10"/>
        <rFont val="Arial"/>
        <family val="2"/>
      </rPr>
      <t xml:space="preserve">     Video Production and Post-production Costs </t>
    </r>
  </si>
  <si>
    <t>Unit Expenses</t>
  </si>
  <si>
    <t>Unit Purchases</t>
  </si>
  <si>
    <t>Tents, Marquees, Tarps &amp; Shade</t>
  </si>
  <si>
    <t>Editing Room - Effects 2</t>
  </si>
  <si>
    <t>Broadband Internet Connection</t>
  </si>
  <si>
    <t>4. OTHER</t>
  </si>
  <si>
    <t>Tutoring Facility</t>
  </si>
  <si>
    <t>LOCATION 3</t>
  </si>
  <si>
    <t>Start:</t>
  </si>
  <si>
    <t>Finish:</t>
  </si>
  <si>
    <t>Weeks:</t>
  </si>
  <si>
    <t>Days:</t>
  </si>
  <si>
    <t>PREPRODUCTION:</t>
  </si>
  <si>
    <t>Airconditioning/fans/heating</t>
  </si>
  <si>
    <t>Cleaning and Rubbish Removal</t>
  </si>
  <si>
    <r>
      <t>INFO</t>
    </r>
    <r>
      <rPr>
        <sz val="10"/>
        <rFont val="Arial"/>
        <family val="2"/>
      </rPr>
      <t xml:space="preserve"> - This Introduction and instruction page</t>
    </r>
  </si>
  <si>
    <t xml:space="preserve">    Vehicle Hire </t>
  </si>
  <si>
    <t xml:space="preserve"> -  Entertainment</t>
  </si>
  <si>
    <t>or refer N</t>
  </si>
  <si>
    <t>Workers Comp - see Category D</t>
  </si>
  <si>
    <t xml:space="preserve">INSURANCES </t>
  </si>
  <si>
    <t>Copies of quotations attached:</t>
  </si>
  <si>
    <t xml:space="preserve">                               and state exclusions, if any.</t>
  </si>
  <si>
    <t>of Below Line costs</t>
  </si>
  <si>
    <t>being:</t>
  </si>
  <si>
    <t>Friday:</t>
  </si>
  <si>
    <t>Per Col I x no of days shooting.</t>
  </si>
  <si>
    <t>SHOOT</t>
  </si>
  <si>
    <t>CAST &amp; EXTRAS:</t>
  </si>
  <si>
    <t>TOTAL CREW &amp; CAST:</t>
  </si>
  <si>
    <t>TOTALS</t>
  </si>
  <si>
    <t>TOTAL BUDGET</t>
  </si>
  <si>
    <t>Story Editor(s)</t>
  </si>
  <si>
    <t>Script Editor(s)</t>
  </si>
  <si>
    <t>Research Expenses</t>
  </si>
  <si>
    <t>Accommodation &amp; Living Expenses</t>
  </si>
  <si>
    <t>Production Supervisor</t>
  </si>
  <si>
    <t>Armourer</t>
  </si>
  <si>
    <t>Travel &amp; Accommodation</t>
  </si>
  <si>
    <t>Errors &amp; Omissions</t>
  </si>
  <si>
    <t>-</t>
  </si>
  <si>
    <t xml:space="preserve"> -- Accommodation</t>
  </si>
  <si>
    <t xml:space="preserve"> -- Per Diems</t>
  </si>
  <si>
    <t>Payments to:</t>
  </si>
  <si>
    <t>1st Draft</t>
  </si>
  <si>
    <t>2nd Draft</t>
  </si>
  <si>
    <t xml:space="preserve"> NB. CHECK COMPLETION GUARANTOR QUOTE</t>
  </si>
  <si>
    <t>On Above &amp; Below Line costs - Insert percentage in Col.E</t>
  </si>
  <si>
    <t>NO. OF WEEKS/days SHOOT -</t>
  </si>
  <si>
    <t>Or include W.Comp in D.</t>
  </si>
  <si>
    <t>Total trf to Category D</t>
  </si>
  <si>
    <t xml:space="preserve"> -- Motor Vehicle &amp; Taxis</t>
  </si>
  <si>
    <t>Preliminary Casting Fees / Expenses</t>
  </si>
  <si>
    <t>Acting Workshop</t>
  </si>
  <si>
    <t>Producer</t>
  </si>
  <si>
    <t>Composer</t>
  </si>
  <si>
    <t>Location Surveys</t>
  </si>
  <si>
    <t>Deferred</t>
  </si>
  <si>
    <t>FUNDING SOURCE(S):</t>
  </si>
  <si>
    <t>Name</t>
  </si>
  <si>
    <t>Category E6</t>
  </si>
  <si>
    <t xml:space="preserve">   -  Normal</t>
  </si>
  <si>
    <t>5dayx10hr shoot= 50 hrs.(55 ord.hrs)</t>
  </si>
  <si>
    <t>Script Typing &amp; Copying</t>
  </si>
  <si>
    <t xml:space="preserve">Budgets </t>
  </si>
  <si>
    <t>Schedules</t>
  </si>
  <si>
    <r>
      <t xml:space="preserve"> 8</t>
    </r>
    <r>
      <rPr>
        <sz val="10"/>
        <rFont val="Arial"/>
        <family val="2"/>
      </rPr>
      <t xml:space="preserve">     Costume Estimates - Budget Category F.1</t>
    </r>
  </si>
  <si>
    <t>Also use this Worksheet if a 'Behind the Scenes' Documentary is required</t>
  </si>
  <si>
    <t>Commentary Track</t>
  </si>
  <si>
    <t>Include Recording Time, Sound Editing Equip/Labour and Restripe.</t>
  </si>
  <si>
    <t>Authoring and Glass Master</t>
  </si>
  <si>
    <t>Captioning</t>
  </si>
  <si>
    <t>Dubs as per agreement</t>
  </si>
  <si>
    <t>STILLS</t>
  </si>
  <si>
    <t>Original Transparencies</t>
  </si>
  <si>
    <t>Duplicate Transparencies</t>
  </si>
  <si>
    <t>Digital Scans</t>
  </si>
  <si>
    <t>Colour Photographs</t>
  </si>
  <si>
    <t>Cross check with production vehicles requiring drivers</t>
  </si>
  <si>
    <t>Software Programs/Licences</t>
  </si>
  <si>
    <t xml:space="preserve">   LIVESTOCK CREW</t>
  </si>
  <si>
    <t xml:space="preserve">   ACTION VEHICLES CREW</t>
  </si>
  <si>
    <r>
      <t xml:space="preserve">Include in Fringes calculations </t>
    </r>
    <r>
      <rPr>
        <sz val="9"/>
        <color indexed="49"/>
        <rFont val="Arial Narrow"/>
        <family val="2"/>
      </rPr>
      <t>Worksheet 14</t>
    </r>
  </si>
  <si>
    <t>Transport Assistant</t>
  </si>
  <si>
    <t>Computer Rental Fees</t>
  </si>
  <si>
    <t>Underwater/Aerial Camera Operator</t>
  </si>
  <si>
    <t>Sound - Casual</t>
  </si>
  <si>
    <t>Costume Crew</t>
  </si>
  <si>
    <t>Assistant Standby Props</t>
  </si>
  <si>
    <t>Production Accountant</t>
  </si>
  <si>
    <t>.25T Monday to Thursday after 8pm and .5T Friday after 8pm</t>
  </si>
  <si>
    <t>shoot crew</t>
  </si>
  <si>
    <t xml:space="preserve">    CAST  -  SUPPORTS </t>
  </si>
  <si>
    <t>Total per Worksheet 3       or:</t>
  </si>
  <si>
    <t>Or refer to package in Category V</t>
  </si>
  <si>
    <t>POST-PRODUCTION COSTS:</t>
  </si>
  <si>
    <t>PUBLICITY &amp; STILLS - PRODUCTION</t>
  </si>
  <si>
    <t>Refer Award etc. as above.</t>
  </si>
  <si>
    <r>
      <t>Superannuation</t>
    </r>
    <r>
      <rPr>
        <sz val="9"/>
        <rFont val="Arial Narrow"/>
        <family val="2"/>
      </rPr>
      <t xml:space="preserve"> - on contracted salaries &amp; wages+Allces.</t>
    </r>
  </si>
  <si>
    <r>
      <t xml:space="preserve">Development Funding - refer </t>
    </r>
    <r>
      <rPr>
        <sz val="9"/>
        <color indexed="14"/>
        <rFont val="Arial Narrow"/>
        <family val="2"/>
      </rPr>
      <t>Worksheet 1</t>
    </r>
  </si>
  <si>
    <t>Electricians - Casual</t>
  </si>
  <si>
    <t xml:space="preserve">Check the rate for payroll tax and workers compensation for the states in which you intend to shoot. </t>
  </si>
  <si>
    <t>For the purposes of the Producer Offset, this role can sit BTL</t>
  </si>
  <si>
    <t>Dolby and other sound Licences</t>
  </si>
  <si>
    <t>Flat rate or date to which interest is calculated - can be shown in Section Y</t>
  </si>
  <si>
    <t>IF APPROPRIATE PLEASE SUPPLY A MORE DETAILED</t>
  </si>
  <si>
    <t>Australian resident</t>
  </si>
  <si>
    <t>Australian residents</t>
  </si>
  <si>
    <t>Residents or non-residents</t>
  </si>
  <si>
    <t>Expenses - within Australia</t>
  </si>
  <si>
    <t>Expenses-Offshore- Pre and Post</t>
  </si>
  <si>
    <t>Crew/Cast T-shirts</t>
  </si>
  <si>
    <t>Transferred from R.</t>
  </si>
  <si>
    <t>Hairdressing Crew</t>
  </si>
  <si>
    <t>Sound Equipment - Main Package</t>
  </si>
  <si>
    <t>Sound Equipment - Additional</t>
  </si>
  <si>
    <t>NB. Casting costs now E(b).1</t>
  </si>
  <si>
    <t>Rehearsal Rooms &amp; Set-up</t>
  </si>
  <si>
    <t>Please Check the Screen Australia website regularly for updates or corrections to this budget, www.screenaustralia.gov.au</t>
  </si>
  <si>
    <t>Video Equipment Hire, per week</t>
  </si>
  <si>
    <t>Vehicles: Australia</t>
  </si>
  <si>
    <t xml:space="preserve">        Australian residents</t>
  </si>
  <si>
    <t xml:space="preserve">       Non-residents offshore</t>
  </si>
  <si>
    <t xml:space="preserve">       Offshore locals</t>
  </si>
  <si>
    <t>Vehicles &amp; expenses - Overseas</t>
  </si>
  <si>
    <t>Pre and post</t>
  </si>
  <si>
    <t>Principal Photography</t>
  </si>
  <si>
    <t xml:space="preserve">Principal photography </t>
  </si>
  <si>
    <t>FREIGHT</t>
  </si>
  <si>
    <t>Filming in Australia - Domestic Freight</t>
  </si>
  <si>
    <t>Filming outside Australia - domestic &amp; international freight</t>
  </si>
  <si>
    <t>Filming in Australia - International Freight</t>
  </si>
  <si>
    <t>Incoming</t>
  </si>
  <si>
    <t>Outgoing</t>
  </si>
  <si>
    <t>ACCOMMODATION</t>
  </si>
  <si>
    <t>International - Australian residents</t>
  </si>
  <si>
    <t>International - Non-residents</t>
  </si>
  <si>
    <t>Australian domestic - all personnel</t>
  </si>
  <si>
    <t>Filming overseas - Australian residents</t>
  </si>
  <si>
    <t>Filming overseas - Non-residents</t>
  </si>
  <si>
    <t xml:space="preserve"> -- Per Diems </t>
  </si>
  <si>
    <t>If overseas work is involved, add a non-QAPE line for recces,</t>
  </si>
  <si>
    <t>prep &amp; post for Australian residents and a non-QAPE line</t>
  </si>
  <si>
    <t>Check stay in Australia is longer than 2  weeks.</t>
  </si>
  <si>
    <t>EXCLUSiONS - ALL FILMS</t>
  </si>
  <si>
    <t>Check any spend prior to 1 July '07- excluded</t>
  </si>
  <si>
    <t>c. Press Kits</t>
  </si>
  <si>
    <t>Cover</t>
  </si>
  <si>
    <t>Any overseas pre or post (eg ADR) is non-QAPE</t>
  </si>
  <si>
    <t xml:space="preserve"> - Overseas taxis and transfers</t>
  </si>
  <si>
    <t xml:space="preserve"> -- Domestic Airfares</t>
  </si>
  <si>
    <t>IF OVERSEAS WORK IS INVOLVED FOR PRE OR POST, eg. 2ND UNIT, SURVEYS, ADR, ADD LINES AND NON-QAPE FORMULAS</t>
  </si>
  <si>
    <t>Return freight is non-QAPE</t>
  </si>
  <si>
    <t>Check if any overseas costumes.</t>
  </si>
  <si>
    <t>Return overseas freight is non-QAPE</t>
  </si>
  <si>
    <t xml:space="preserve">    -Playback</t>
  </si>
  <si>
    <t xml:space="preserve">  - Additional rights &amp; royalties</t>
  </si>
  <si>
    <t xml:space="preserve">  - Access fees</t>
  </si>
  <si>
    <t>MEAA fees for overseas personnel</t>
  </si>
  <si>
    <t>PUBLICITY MATERIAL &amp; PROMOTIONS CREATED AFTER</t>
  </si>
  <si>
    <t>Any Contingency allocated to offshore is excluded unless eventually spent on QAPE items.</t>
  </si>
  <si>
    <t>CHECK TOTAL:</t>
  </si>
  <si>
    <t>Additional Equipment - Shoot</t>
  </si>
  <si>
    <t>Rate pd</t>
  </si>
  <si>
    <t>Rate pwk</t>
  </si>
  <si>
    <t>PER DIEMS</t>
  </si>
  <si>
    <t>Trf. To:</t>
  </si>
  <si>
    <t>FullRate*</t>
  </si>
  <si>
    <t>Catered*</t>
  </si>
  <si>
    <t>POSITION/Name</t>
  </si>
  <si>
    <t>Second Unit</t>
  </si>
  <si>
    <t>Cast - Above Line (ref.E)</t>
  </si>
  <si>
    <t>CHECK THIS EQUALS "TOTAL PRODUCTION COSTS"</t>
  </si>
  <si>
    <t>CHECK THIS EQUALS "TOTAL POST-PRODUCTION COSTS"</t>
  </si>
  <si>
    <t>CHECK THIS EQUALS "TOTAL INDIRECT COSTS"</t>
  </si>
  <si>
    <t>CHECK THIS EQUALS "TOTAL ALL CATEGORIES"</t>
  </si>
  <si>
    <t>CHECK THIS EQUALS "TOTAL BUDGET"</t>
  </si>
  <si>
    <t>Check where copyrights are held; spend before 1/7/07</t>
  </si>
  <si>
    <t xml:space="preserve">    - Airfares incoming</t>
  </si>
  <si>
    <t xml:space="preserve">   - Airfares outgoing</t>
  </si>
  <si>
    <t xml:space="preserve">       - Australia</t>
  </si>
  <si>
    <t xml:space="preserve">       - Overseas</t>
  </si>
  <si>
    <t xml:space="preserve">          - Overseas (Aust resident)</t>
  </si>
  <si>
    <t xml:space="preserve">          - Overseas (Non-Aust)</t>
  </si>
  <si>
    <t xml:space="preserve">  Executive Producer(s) - Non-Aust</t>
  </si>
  <si>
    <t xml:space="preserve"> -- Airfares (domestic)</t>
  </si>
  <si>
    <t>DIRECTORS (assumes Australian resident)</t>
  </si>
  <si>
    <t xml:space="preserve">  Producer(s) (assumes Aust resident)</t>
  </si>
  <si>
    <t>Expenses-Offshore pre &amp; post</t>
  </si>
  <si>
    <t>Expenses-Offshore principal photog</t>
  </si>
  <si>
    <t>Expenses overseas - principal photography</t>
  </si>
  <si>
    <t>Travel Time overseas - Aust resident</t>
  </si>
  <si>
    <t>SUPPORTING CAST</t>
  </si>
  <si>
    <t>STANDINS and DOUBLES</t>
  </si>
  <si>
    <t>STUNTS</t>
  </si>
  <si>
    <t>EXTRAS (CROWD)</t>
  </si>
  <si>
    <t>MU &amp; HAIR</t>
  </si>
  <si>
    <t>NB:  For the purposes of the Producer Offset OVERHEADS incurred in Development form part of your total company overheads which are subject to the legislative cap</t>
  </si>
  <si>
    <t>Workers Compensation is not paid on Super.</t>
  </si>
  <si>
    <t>Cross check with production vehicles &amp; facilities</t>
  </si>
  <si>
    <t>SHOOT DAY</t>
  </si>
  <si>
    <t>Costume Co-ordinator</t>
  </si>
  <si>
    <t>Make-up Artist</t>
  </si>
  <si>
    <t>Sp. Fx. Make-up Artist</t>
  </si>
  <si>
    <t>All calculations are rounded to nearest dollar</t>
  </si>
  <si>
    <t>Tuition - other</t>
  </si>
  <si>
    <t>Researcher</t>
  </si>
  <si>
    <t>Art Department Co-ordinator</t>
  </si>
  <si>
    <t>Feeding &amp; Stabling</t>
  </si>
  <si>
    <t>Freight &amp; Transport</t>
  </si>
  <si>
    <t>Saddles &amp; Harness</t>
  </si>
  <si>
    <t>Vet.Fees &amp; Shoeing</t>
  </si>
  <si>
    <t>H.5</t>
  </si>
  <si>
    <t xml:space="preserve">  Build/Hold/Strike</t>
  </si>
  <si>
    <t xml:space="preserve">  Shoot</t>
  </si>
  <si>
    <t>Facility Management</t>
  </si>
  <si>
    <t>Security</t>
  </si>
  <si>
    <t>Include Shoot expenses for Trav.&amp; Accom</t>
  </si>
  <si>
    <t>Office Fittings &amp; Fixtures</t>
  </si>
  <si>
    <t>Office Security</t>
  </si>
  <si>
    <t>Kilometrage - Cars</t>
  </si>
  <si>
    <t>Stock, Equipment</t>
  </si>
  <si>
    <t>C.20</t>
  </si>
  <si>
    <t>J.</t>
  </si>
  <si>
    <t>I.</t>
  </si>
  <si>
    <t>F.1</t>
  </si>
  <si>
    <t>F.2</t>
  </si>
  <si>
    <t>EPK - see d.below</t>
  </si>
  <si>
    <t>Production</t>
  </si>
  <si>
    <t>Copies</t>
  </si>
  <si>
    <t>Office</t>
  </si>
  <si>
    <t>Telephone/Fax</t>
  </si>
  <si>
    <t>Stationery</t>
  </si>
  <si>
    <t>Printing and Photocopying</t>
  </si>
  <si>
    <t>Festival Entry Fees</t>
  </si>
  <si>
    <t>Freight</t>
  </si>
  <si>
    <t>other crew</t>
  </si>
  <si>
    <t>(after 12 hrs)</t>
  </si>
  <si>
    <t>(after 10 hrs)</t>
  </si>
  <si>
    <t>rate $</t>
  </si>
  <si>
    <r>
      <t xml:space="preserve">divide </t>
    </r>
    <r>
      <rPr>
        <b/>
        <i/>
        <sz val="8"/>
        <rFont val="Arial Narrow"/>
        <family val="2"/>
      </rPr>
      <t>D</t>
    </r>
    <r>
      <rPr>
        <i/>
        <sz val="8"/>
        <rFont val="Arial Narrow"/>
        <family val="2"/>
      </rPr>
      <t xml:space="preserve"> by:</t>
    </r>
  </si>
  <si>
    <t>for the shoot, divided by the no of shoot weeks eg if $2000 allowed for a 4 week shoot include $500 as the rate.  This will calculate a low daily rate but should be reasonable when multiplied by total days of shoot.</t>
  </si>
  <si>
    <t>Base per MPPA 2002 is Mon-Fri</t>
  </si>
  <si>
    <t>per contract</t>
  </si>
  <si>
    <t>For all Category sub-totals Cell L must = Cell M</t>
  </si>
  <si>
    <t>ALL HOL.PAY/SUPER/TAXES - D</t>
  </si>
  <si>
    <t>If row is added at bottom of section, ensure sub-total calc is amended</t>
  </si>
  <si>
    <t xml:space="preserve">  Extras</t>
  </si>
  <si>
    <t xml:space="preserve">  Crew</t>
  </si>
  <si>
    <t>Other - PDs.</t>
  </si>
  <si>
    <t>No</t>
  </si>
  <si>
    <t>Total $</t>
  </si>
  <si>
    <t>Airfares in whole $ only.</t>
  </si>
  <si>
    <t>VHS - PAL</t>
  </si>
  <si>
    <t>U-Matic - NTSC</t>
  </si>
  <si>
    <t>Cutting Room</t>
  </si>
  <si>
    <t>Telecine &amp; Grade</t>
  </si>
  <si>
    <t>Copy of Final Mix</t>
  </si>
  <si>
    <t>Copy M&amp;E</t>
  </si>
  <si>
    <t>2nd Optical Sound Negative</t>
  </si>
  <si>
    <t>Mono Mix</t>
  </si>
  <si>
    <r>
      <t xml:space="preserve">a.  Publicist  </t>
    </r>
    <r>
      <rPr>
        <i/>
        <sz val="9"/>
        <rFont val="Arial Narrow"/>
        <family val="2"/>
      </rPr>
      <t>(if required)</t>
    </r>
  </si>
  <si>
    <t>b. Stills</t>
  </si>
  <si>
    <t>Transparencies</t>
  </si>
  <si>
    <t>Please see Producer Offset website for details of re-consideation fees for Provisional Certification.</t>
  </si>
  <si>
    <t>Safety - to C.17</t>
  </si>
  <si>
    <t>Child Employment Licence (State…)</t>
  </si>
  <si>
    <t xml:space="preserve">   Publishing  - No. of Units x Rate</t>
  </si>
  <si>
    <t>Other Tape Stock</t>
  </si>
  <si>
    <t xml:space="preserve">  GRIPS EQUIPMENT &amp; STORES</t>
  </si>
  <si>
    <t>transfer to H4</t>
  </si>
  <si>
    <t>Prints from Duplicate Neg.:</t>
  </si>
  <si>
    <t>Trial Print (off Interdupe)</t>
  </si>
  <si>
    <t>Rate:</t>
  </si>
  <si>
    <t xml:space="preserve">  Above Line - Secretarial/Assistants</t>
  </si>
  <si>
    <t>Film Producer's Indemnity</t>
  </si>
  <si>
    <t>Negative Film Risk (Faulty Stock,Cameras,Processing)</t>
  </si>
  <si>
    <t>Camera/Access. Main Camera Package</t>
  </si>
  <si>
    <t>Camera/Access. Additional Hires</t>
  </si>
  <si>
    <t>Casual Hires - Lenses etc.</t>
  </si>
  <si>
    <t>Camera Truck</t>
  </si>
  <si>
    <t>Truck &amp; Equipment - Main Package</t>
  </si>
  <si>
    <t>Additional Equipment - Post prodn.</t>
  </si>
  <si>
    <t xml:space="preserve">  Film Vaults</t>
  </si>
  <si>
    <t xml:space="preserve">    Vehicle Purchases</t>
  </si>
  <si>
    <t xml:space="preserve">    Bus Hire</t>
  </si>
  <si>
    <t>Repairs</t>
  </si>
  <si>
    <t>Set Dresser(s)</t>
  </si>
  <si>
    <t>Standby Props(s)</t>
  </si>
  <si>
    <t>Graphics</t>
  </si>
  <si>
    <t>Narration Recording</t>
  </si>
  <si>
    <t>Final Mix</t>
  </si>
  <si>
    <t>K.1</t>
  </si>
  <si>
    <t>Camera/Access. 2nd Unit</t>
  </si>
  <si>
    <t>Steadicam</t>
  </si>
  <si>
    <t>Art Department - Base</t>
  </si>
  <si>
    <t>VHS preview copies NTSC</t>
  </si>
  <si>
    <t>DVD authoring (per quote)</t>
  </si>
  <si>
    <t>Dub stock</t>
  </si>
  <si>
    <t>NTSC Masters</t>
  </si>
  <si>
    <t>VHS PAL</t>
  </si>
  <si>
    <t>VHS NTSC</t>
  </si>
  <si>
    <r>
      <t xml:space="preserve">Trailer Editor </t>
    </r>
    <r>
      <rPr>
        <i/>
        <sz val="9"/>
        <rFont val="Arial Narrow"/>
        <family val="2"/>
      </rPr>
      <t>(if not included in R or U)</t>
    </r>
  </si>
  <si>
    <t>Total for Action Vehicles - Purchase - refer Worksheet 9 - show total here</t>
  </si>
  <si>
    <t>If you are not paying overtime to Dept. heads, delete the formulae in columns K-N for that crew member's row.</t>
  </si>
  <si>
    <t>Allow for:</t>
  </si>
  <si>
    <t>Total for named Special Effects</t>
  </si>
  <si>
    <t>Ambulance Officer(s)</t>
  </si>
  <si>
    <t>Fire Officer(s)</t>
  </si>
  <si>
    <t>First Aid Officer</t>
  </si>
  <si>
    <t>Required if over 25 employees</t>
  </si>
  <si>
    <t>Tutor - cast</t>
  </si>
  <si>
    <t>OCCUPATIONAL HEALTH &amp; SAFETY CREW</t>
  </si>
  <si>
    <t>Staff only - refer G.2 for Location contract</t>
  </si>
  <si>
    <t xml:space="preserve">         "</t>
  </si>
  <si>
    <t>Principals - E(a)2 - Australian</t>
  </si>
  <si>
    <t>Principals - E(b)2</t>
  </si>
  <si>
    <t>Supports - E(b)3</t>
  </si>
  <si>
    <t>Standins &amp; Doubles - E(b)4</t>
  </si>
  <si>
    <t>Stunts - E(b)5</t>
  </si>
  <si>
    <t>Extras - E(b)6</t>
  </si>
  <si>
    <t>Include Floats and specialist transport</t>
  </si>
  <si>
    <t>Or include in M.  If Crew vehicle include in Worksheets 5 &amp; 14</t>
  </si>
  <si>
    <t>or refer Worksheet 9</t>
  </si>
  <si>
    <t xml:space="preserve">    ANIMATION &amp; PUPPETRY- Shoot Only </t>
  </si>
  <si>
    <t>Editor(s)</t>
  </si>
  <si>
    <t>Foley Editor</t>
  </si>
  <si>
    <t>Sound Supervisor</t>
  </si>
  <si>
    <t>M.</t>
  </si>
  <si>
    <t>Secretarial</t>
  </si>
  <si>
    <t xml:space="preserve">    GRIPS   CREW</t>
  </si>
  <si>
    <t>Key  Grip</t>
  </si>
  <si>
    <t>Grip</t>
  </si>
  <si>
    <t>Assistant Grip(s)</t>
  </si>
  <si>
    <t>Grips -  Casual</t>
  </si>
  <si>
    <t>C.8</t>
  </si>
  <si>
    <t>Stills Camera</t>
  </si>
  <si>
    <t>C.9</t>
  </si>
  <si>
    <t>C.10</t>
  </si>
  <si>
    <t>Assistant(s)</t>
  </si>
  <si>
    <t>Rigging Gaffer</t>
  </si>
  <si>
    <t>Tape Stock - Video</t>
  </si>
  <si>
    <t>Tape Stock - Sound</t>
  </si>
  <si>
    <t>Editing &amp; Sound</t>
  </si>
  <si>
    <t>ACCOMMODATION or Allces</t>
  </si>
  <si>
    <t>Catering</t>
  </si>
  <si>
    <t>Music Tuition</t>
  </si>
  <si>
    <t>Resident or non-resident</t>
  </si>
  <si>
    <t>Local Liaison</t>
  </si>
  <si>
    <t>Interpreter(s)</t>
  </si>
  <si>
    <t>Translator(s)</t>
  </si>
  <si>
    <t>Production Designer</t>
  </si>
  <si>
    <t>Trailer Editor</t>
  </si>
  <si>
    <t>C.15</t>
  </si>
  <si>
    <t>Doctor</t>
  </si>
  <si>
    <t>Nurse(s)</t>
  </si>
  <si>
    <t>Tutor</t>
  </si>
  <si>
    <t>Chaperone</t>
  </si>
  <si>
    <t>Nannie</t>
  </si>
  <si>
    <t>On Set Child Supervision</t>
  </si>
  <si>
    <t>Other</t>
  </si>
  <si>
    <t>C.16</t>
  </si>
  <si>
    <t>Country Extras Casting</t>
  </si>
  <si>
    <t>Sundry Expenses</t>
  </si>
  <si>
    <t>C.17</t>
  </si>
  <si>
    <t>Production Management</t>
  </si>
  <si>
    <t>Accountancy</t>
  </si>
  <si>
    <t>Camera</t>
  </si>
  <si>
    <t>Sound</t>
  </si>
  <si>
    <t>Lighting</t>
  </si>
  <si>
    <t>Grips</t>
  </si>
  <si>
    <t>Make-up &amp; Hair</t>
  </si>
  <si>
    <t>Technical &amp; Miscellaneous</t>
  </si>
  <si>
    <t>Art &amp; Construction Departments</t>
  </si>
  <si>
    <t>Overtime Contingency</t>
  </si>
  <si>
    <t>Freight &amp; Cartage</t>
  </si>
  <si>
    <t>Rubbish Removal</t>
  </si>
  <si>
    <t>H.2</t>
  </si>
  <si>
    <t>Photographs</t>
  </si>
  <si>
    <t>Models</t>
  </si>
  <si>
    <t>H.3</t>
  </si>
  <si>
    <t>Materials</t>
  </si>
  <si>
    <t>Towing, Freight &amp; Transport</t>
  </si>
  <si>
    <t>H.4</t>
  </si>
  <si>
    <t>(date)</t>
  </si>
  <si>
    <t>STATE AGENCY FEES</t>
  </si>
  <si>
    <t>Per Agreement with State funding body</t>
  </si>
  <si>
    <t xml:space="preserve">    OFFSHORE  FOREIGN CREW ONLY</t>
  </si>
  <si>
    <r>
      <t xml:space="preserve">        </t>
    </r>
    <r>
      <rPr>
        <sz val="9"/>
        <rFont val="Arial Narrow"/>
        <family val="2"/>
      </rPr>
      <t>Recces, prep and post</t>
    </r>
  </si>
  <si>
    <t>DIGITAL VIDEO SHOOT</t>
  </si>
  <si>
    <t>Camera Digital Stock</t>
  </si>
  <si>
    <t>Rushes transfer and dub</t>
  </si>
  <si>
    <t>Category transferred from C.</t>
  </si>
  <si>
    <t xml:space="preserve">  CAST &amp; CASTING</t>
  </si>
  <si>
    <t xml:space="preserve">   -  Shooting</t>
  </si>
  <si>
    <t>Loadings - Night Shoots</t>
  </si>
  <si>
    <t>TV mix 25fps</t>
  </si>
  <si>
    <t xml:space="preserve">  Pty.Ltd. Company Fees</t>
  </si>
  <si>
    <t xml:space="preserve">  Taxed Individuals Salaries &amp; Wages</t>
  </si>
  <si>
    <t>NB- show deduction as credit if applicable</t>
  </si>
  <si>
    <t xml:space="preserve">    CASTING FEES &amp; EXPENSES</t>
  </si>
  <si>
    <t>Casting Fees - Australia</t>
  </si>
  <si>
    <t>Casting Fees - Offshore</t>
  </si>
  <si>
    <t>Offshore Taxes</t>
  </si>
  <si>
    <t>Refer Worksheet 6</t>
  </si>
  <si>
    <t xml:space="preserve">ACCOMMODATION, LIVING, CATERING </t>
  </si>
  <si>
    <t>Refer notes to Category D.</t>
  </si>
  <si>
    <t>Paid to:                  Producer</t>
  </si>
  <si>
    <t>Writer</t>
  </si>
  <si>
    <t xml:space="preserve">   - Equipment Hire/Transport</t>
  </si>
  <si>
    <t xml:space="preserve">   - Lessons/coaching</t>
  </si>
  <si>
    <t xml:space="preserve">   - Music Rehearsal</t>
  </si>
  <si>
    <t>Consultancy Fees/Expenses</t>
  </si>
  <si>
    <t>Expand or contract this Category as required</t>
  </si>
  <si>
    <t>Or refer C.17</t>
  </si>
  <si>
    <t>Security Contract</t>
  </si>
  <si>
    <t>Or refer K.5</t>
  </si>
  <si>
    <t>Refer K.5 Unit facilities for location vans etc.</t>
  </si>
  <si>
    <t>IMAGE CAPTURE- TAPE &amp; HD SHOOTING, TRANSFERS &amp; RUSHES</t>
  </si>
  <si>
    <t xml:space="preserve">        - Shooting &amp; Processing</t>
  </si>
  <si>
    <t xml:space="preserve">        - Textless Backgrounds</t>
  </si>
  <si>
    <t>Opticals (incl.all Lab costs)</t>
  </si>
  <si>
    <t>Digital Effects</t>
  </si>
  <si>
    <t>Neg Matching</t>
  </si>
  <si>
    <t>Clock Leaders</t>
  </si>
  <si>
    <t>Answer Print</t>
  </si>
  <si>
    <t>Duplication:</t>
  </si>
  <si>
    <t>Prints from Original Neg.:</t>
  </si>
  <si>
    <t>Sound Neg.:</t>
  </si>
  <si>
    <t>Neg. Matching:</t>
  </si>
  <si>
    <t>Interpos (off Orig. Neg)</t>
  </si>
  <si>
    <t>Interdupe (off Interpos)</t>
  </si>
  <si>
    <t>Footage/Hrs/Rolls</t>
  </si>
  <si>
    <t>6 track Crowds Stem</t>
  </si>
  <si>
    <t>6 track Music Vocal Stem</t>
  </si>
  <si>
    <t>Telecine Transfer to Rushes Master</t>
  </si>
  <si>
    <t>Logging</t>
  </si>
  <si>
    <t>Video Master Stock</t>
  </si>
  <si>
    <t>Furniture - Hire</t>
  </si>
  <si>
    <t>Furniture - Purchase</t>
  </si>
  <si>
    <t>Loss/Damages/Repairs</t>
  </si>
  <si>
    <t xml:space="preserve">Fees: </t>
  </si>
  <si>
    <t>2 track Music Stem</t>
  </si>
  <si>
    <t xml:space="preserve">   - check &amp; add for total percentage paid</t>
  </si>
  <si>
    <t>TOTAL REMUNERATION</t>
  </si>
  <si>
    <t>DOUBLE</t>
  </si>
  <si>
    <r>
      <t xml:space="preserve">Additional Worksheets can be included and linked:     </t>
    </r>
    <r>
      <rPr>
        <i/>
        <sz val="10"/>
        <rFont val="Arial"/>
        <family val="2"/>
      </rPr>
      <t xml:space="preserve"> Insert - Worksheet</t>
    </r>
  </si>
  <si>
    <t>Interest or premium on Dev.Loans</t>
  </si>
  <si>
    <t>ADR/Post Sync Mixdown</t>
  </si>
  <si>
    <t>Sound editing - may be part of a package in Section V</t>
  </si>
  <si>
    <t>Telecine for Sound Post</t>
  </si>
  <si>
    <t>Dubs - sound editors, composer</t>
  </si>
  <si>
    <t>Titles:</t>
  </si>
  <si>
    <t>Video Master &amp; Dubs for Delivery</t>
  </si>
  <si>
    <t>n.</t>
  </si>
  <si>
    <t>Filmout Tests</t>
  </si>
  <si>
    <t>Film Recording</t>
  </si>
  <si>
    <t>Storage Media</t>
  </si>
  <si>
    <t>Protective Clothing</t>
  </si>
  <si>
    <t>Post-Production Scripts</t>
  </si>
  <si>
    <t>Crew</t>
  </si>
  <si>
    <t>INDIRECT COSTS</t>
  </si>
  <si>
    <t>Bank Fees</t>
  </si>
  <si>
    <t>Stamp Duty</t>
  </si>
  <si>
    <t>Exch. Rate Fluctuation Contingency</t>
  </si>
  <si>
    <t>Total Estimate for Crew Fringes Calculations:</t>
  </si>
  <si>
    <t>Preliminary Estimate for Crew Fringes calculations:-</t>
  </si>
  <si>
    <t xml:space="preserve">  Less tax on Allowance/threshold…  x shoot mths.</t>
  </si>
  <si>
    <t>Tax Accountant</t>
  </si>
  <si>
    <t>OVERHEADS</t>
  </si>
  <si>
    <t>TOTAL INDIRECT COSTS</t>
  </si>
  <si>
    <t>Office Refreshments</t>
  </si>
  <si>
    <t>Rate</t>
  </si>
  <si>
    <t>Promotional Items</t>
  </si>
  <si>
    <t>OFFICE EXPENSES</t>
  </si>
  <si>
    <t>Storage - Location</t>
  </si>
  <si>
    <t>Garage(s)/Hangar(s)</t>
  </si>
  <si>
    <r>
      <t xml:space="preserve">You have now calculated the daily overtime. If you have completed number of days shoot on cover page this will fill in cell P5 and calculate total overtime in column </t>
    </r>
    <r>
      <rPr>
        <b/>
        <sz val="8"/>
        <rFont val="Arial Narrow"/>
        <family val="2"/>
      </rPr>
      <t>P</t>
    </r>
  </si>
  <si>
    <t>Visual Fx. Co-ordinator</t>
  </si>
  <si>
    <t>Electricity, Telephone, Air-conditioning</t>
  </si>
  <si>
    <t>TOTAL  "ABOVE  THE  LINE"  COSTS</t>
  </si>
  <si>
    <t>UNIT FEES &amp; SALARIES</t>
  </si>
  <si>
    <t>Camera Crew</t>
  </si>
  <si>
    <t>Superannuation - Crew</t>
  </si>
  <si>
    <t>Breakdown sheets:</t>
  </si>
  <si>
    <t>Costumes</t>
  </si>
  <si>
    <t>UNIT FACILITIES &amp; STORES</t>
  </si>
  <si>
    <t>Federal Funding Body</t>
  </si>
  <si>
    <t>(Labour C14)</t>
  </si>
  <si>
    <t>Testless Master stock</t>
  </si>
  <si>
    <t>Transfer to Graded Master 16:9</t>
  </si>
  <si>
    <t>E(b)2</t>
  </si>
  <si>
    <t>E(b)3</t>
  </si>
  <si>
    <t>Safety Report</t>
  </si>
  <si>
    <t>Childcare</t>
  </si>
  <si>
    <t>Storyboards and Pre-visualisation</t>
  </si>
  <si>
    <t>OHS Co-ordinator or Consultant</t>
  </si>
  <si>
    <t>Workplace OHS Inspection/s</t>
  </si>
  <si>
    <r>
      <t xml:space="preserve">  Extras est. </t>
    </r>
    <r>
      <rPr>
        <sz val="8"/>
        <rFont val="Arial Narrow"/>
        <family val="2"/>
      </rPr>
      <t>(over $450pmth only)</t>
    </r>
  </si>
  <si>
    <t>Total for Named Sets &amp; Locations - refer Worksheet 9 - show total here</t>
  </si>
  <si>
    <t>Telephone Lines installation</t>
  </si>
  <si>
    <t>Offshore Production Crew/Fringes</t>
  </si>
  <si>
    <t>Q.</t>
  </si>
  <si>
    <t>Development Funds      (Source/s:                Repayment Date:            )</t>
  </si>
  <si>
    <t>Split fees into Pre-prodn.,Shoot, Post-prodn per Contract</t>
  </si>
  <si>
    <t>Split fees into Pre-prodn.,Shoot, Post-prodn per contract</t>
  </si>
  <si>
    <t>(refer Crew Overtime &amp; Loadings Worksheet 2)</t>
  </si>
  <si>
    <t>Dept. Set-up  Expenses</t>
  </si>
  <si>
    <t>The Summary Sheet will automatically fill from the Budget as you enter data</t>
  </si>
  <si>
    <t>State Funding Body</t>
  </si>
  <si>
    <t>Sound Truck</t>
  </si>
  <si>
    <t>Crew Walkie Talkies to K.5</t>
  </si>
  <si>
    <t>Safety Unit Truck/Utes</t>
  </si>
  <si>
    <t>TV mix 24fps</t>
  </si>
  <si>
    <t>Or refer Category P</t>
  </si>
  <si>
    <t>Wrap Party</t>
  </si>
  <si>
    <t>Office Set-up Expenses</t>
  </si>
  <si>
    <t>Payroll Tax is calculated on the total of fees (incl.Holiday Pay), Overtime and Super.</t>
  </si>
  <si>
    <t xml:space="preserve">NB.  </t>
  </si>
  <si>
    <t>Projector/Monitor, Screen &amp; Freight</t>
  </si>
  <si>
    <t xml:space="preserve">   Office Catering (shoot days)</t>
  </si>
  <si>
    <t xml:space="preserve">   Construction Catering</t>
  </si>
  <si>
    <t>Craft Services</t>
  </si>
  <si>
    <t>Unit Base Fee(s)</t>
  </si>
  <si>
    <t xml:space="preserve">Security Contract </t>
  </si>
  <si>
    <t xml:space="preserve">If you change regular overtime hours </t>
  </si>
  <si>
    <t>Police Supervision Contract</t>
  </si>
  <si>
    <t>Traffic &amp; Parking Control</t>
  </si>
  <si>
    <t>PUBLICITY &amp; STILLS - PRODUCTION &amp; POST PRODN.</t>
  </si>
  <si>
    <r>
      <t xml:space="preserve">NB. Refer Delivery Requirements X2 or </t>
    </r>
    <r>
      <rPr>
        <b/>
        <sz val="9"/>
        <color indexed="49"/>
        <rFont val="Arial Narrow"/>
        <family val="2"/>
      </rPr>
      <t>Worksheet 11.</t>
    </r>
  </si>
  <si>
    <r>
      <t xml:space="preserve">Or refer </t>
    </r>
    <r>
      <rPr>
        <sz val="9"/>
        <color indexed="17"/>
        <rFont val="Arial Narrow"/>
        <family val="2"/>
      </rPr>
      <t>Worksheet 12</t>
    </r>
    <r>
      <rPr>
        <sz val="9"/>
        <rFont val="Arial Narrow"/>
        <family val="2"/>
      </rPr>
      <t xml:space="preserve"> - EPK &amp; Trailer</t>
    </r>
  </si>
  <si>
    <r>
      <t xml:space="preserve">PUBLICITY - see X1 &amp; </t>
    </r>
    <r>
      <rPr>
        <b/>
        <sz val="9"/>
        <color indexed="60"/>
        <rFont val="Arial Narrow"/>
        <family val="2"/>
      </rPr>
      <t>Worksheet 13</t>
    </r>
    <r>
      <rPr>
        <b/>
        <sz val="9"/>
        <color indexed="12"/>
        <rFont val="Arial Narrow"/>
        <family val="2"/>
      </rPr>
      <t xml:space="preserve"> Marketing</t>
    </r>
  </si>
  <si>
    <t xml:space="preserve">  Co-Producer(s)</t>
  </si>
  <si>
    <t>UPDATES</t>
  </si>
  <si>
    <t>TOTAL TRANSFERRED TO CATEGORY F.1:</t>
  </si>
  <si>
    <t>Off-line (see main budget)</t>
  </si>
  <si>
    <t>On-line Textless Master 16:9</t>
  </si>
  <si>
    <t>Conform Textless Master</t>
  </si>
  <si>
    <t>Sp. Fx. Co-ordinator(s)</t>
  </si>
  <si>
    <t>g.</t>
  </si>
  <si>
    <t>h.</t>
  </si>
  <si>
    <t>i.</t>
  </si>
  <si>
    <t>j.</t>
  </si>
  <si>
    <t>k.</t>
  </si>
  <si>
    <t>l.</t>
  </si>
  <si>
    <t>m.</t>
  </si>
  <si>
    <t>Digital Fixes</t>
  </si>
  <si>
    <t>DIGITAL VISUAL EFFECTS</t>
  </si>
  <si>
    <t>Computer facilities &amp; storage</t>
  </si>
  <si>
    <t>NB. Check fps Delivery requirements.</t>
  </si>
  <si>
    <t xml:space="preserve">  HD 16:9  (USA)</t>
  </si>
  <si>
    <t>Aspect Ratio Converter</t>
  </si>
  <si>
    <t xml:space="preserve">  HD 16:9  (Europe &amp; Australia)</t>
  </si>
  <si>
    <t xml:space="preserve">  HD 4x3   (USA)</t>
  </si>
  <si>
    <t>Hold-over Days</t>
  </si>
  <si>
    <t>Stunt Co-ordinator</t>
  </si>
  <si>
    <t>Safety Officer</t>
  </si>
  <si>
    <t>Stunt Loadings</t>
  </si>
  <si>
    <t>Stunt Equipment</t>
  </si>
  <si>
    <t>DISCLAIMER</t>
  </si>
  <si>
    <t>If you want to budget for one hour of overtime per day delete all the formulas in columns L-N.</t>
  </si>
  <si>
    <t>Include Fringes in D</t>
  </si>
  <si>
    <t>E(b)6</t>
  </si>
  <si>
    <t>Principals - E(a)1  Offshore</t>
  </si>
  <si>
    <t>Cast Assistants</t>
  </si>
  <si>
    <t xml:space="preserve">  Fringes</t>
  </si>
  <si>
    <t xml:space="preserve">  Fringes </t>
  </si>
  <si>
    <r>
      <t xml:space="preserve">Fees               </t>
    </r>
    <r>
      <rPr>
        <sz val="9"/>
        <rFont val="Arial Narrow"/>
        <family val="2"/>
      </rPr>
      <t xml:space="preserve">        (Conv. To $Aust.</t>
    </r>
    <r>
      <rPr>
        <sz val="8"/>
        <rFont val="Arial Narrow"/>
        <family val="2"/>
      </rPr>
      <t>@</t>
    </r>
    <r>
      <rPr>
        <sz val="9"/>
        <rFont val="Arial Narrow"/>
        <family val="2"/>
      </rPr>
      <t xml:space="preserve">             )</t>
    </r>
  </si>
  <si>
    <t>Standby Props Truck &amp; Equipment</t>
  </si>
  <si>
    <t>Include marine or aerial props/craft</t>
  </si>
  <si>
    <t>All fuel in M.</t>
  </si>
  <si>
    <t>Supervision Fee(s)</t>
  </si>
  <si>
    <t>Reference &amp; Research</t>
  </si>
  <si>
    <t>Hand Props</t>
  </si>
  <si>
    <t>Visual Fx  (or U2)</t>
  </si>
  <si>
    <t xml:space="preserve">  SD 16:9 (Digital Betacam PAL)</t>
  </si>
  <si>
    <t xml:space="preserve">  SD 4x3  (Digital Betacam NTSC)</t>
  </si>
  <si>
    <t xml:space="preserve">  SD 4x3  (Digital Betacam PAL)</t>
  </si>
  <si>
    <t>SETS &amp; PROPS - SUB-TOTAL</t>
  </si>
  <si>
    <t>p.ft</t>
  </si>
  <si>
    <t>Video Stock</t>
  </si>
  <si>
    <t>each</t>
  </si>
  <si>
    <t xml:space="preserve">Developing </t>
  </si>
  <si>
    <t>SHOOTING O'time</t>
  </si>
  <si>
    <t>OVERTIME CONTINGENCY:</t>
  </si>
  <si>
    <t>REGULAR OVERTIME</t>
  </si>
  <si>
    <t>Total Shooting</t>
  </si>
  <si>
    <t>OVERTIME     $ per day</t>
  </si>
  <si>
    <t>sum M to O</t>
  </si>
  <si>
    <t>3rd Draft</t>
  </si>
  <si>
    <t>4th Draft</t>
  </si>
  <si>
    <t>Casting</t>
  </si>
  <si>
    <t>GDI etc. Fellowships Matched funding</t>
  </si>
  <si>
    <r>
      <t>NB.</t>
    </r>
    <r>
      <rPr>
        <sz val="8"/>
        <rFont val="Arial Narrow"/>
        <family val="2"/>
      </rPr>
      <t xml:space="preserve">  Annual leave is included in daily rate.  Daily rates included in this spreadsheet are the rates for Feature film including annual leave as at March 2002.</t>
    </r>
  </si>
  <si>
    <t>2. OFFICE &amp; PRODUCTION EXPENSES</t>
  </si>
  <si>
    <t>Audience Test Screenings</t>
  </si>
  <si>
    <t xml:space="preserve">Note:  If budgeting for H.D. </t>
  </si>
  <si>
    <t xml:space="preserve">   include line items as appropriate</t>
  </si>
  <si>
    <t>Offshore Unit Crew</t>
  </si>
  <si>
    <t>Tape Stock</t>
  </si>
  <si>
    <t>Titles - Design &amp; Artwork</t>
  </si>
  <si>
    <t>Tool Allowances</t>
  </si>
  <si>
    <t>Formulas have been included and therefore we are assuming reasonable Excel competence by users</t>
  </si>
  <si>
    <t>2 track Entire Music Tracks unmixed</t>
  </si>
  <si>
    <t>6 track Dialogue Stem</t>
  </si>
  <si>
    <t>6 track Music Stem</t>
  </si>
  <si>
    <t>6 track Effects Stem</t>
  </si>
  <si>
    <t>REVISED BUDGET:</t>
  </si>
  <si>
    <t>FINAL BUDGET:</t>
  </si>
  <si>
    <t>Address:</t>
  </si>
  <si>
    <t>Mix Screenings</t>
  </si>
  <si>
    <t>M&amp;E / DM&amp;E Mix</t>
  </si>
  <si>
    <t>Stereo &amp;  5.1 TV Mix</t>
  </si>
  <si>
    <t>5.1 DVD Mix</t>
  </si>
  <si>
    <t>TV / Airline Version Mix</t>
  </si>
  <si>
    <t>Lab Couriers</t>
  </si>
  <si>
    <t>NB - charges from Lab (if not incl. In M)</t>
  </si>
  <si>
    <t xml:space="preserve">Other… </t>
  </si>
  <si>
    <t>Squeeze surcharge</t>
  </si>
  <si>
    <t>Low Con Print (incl.surcharge)</t>
  </si>
  <si>
    <t>Interpos</t>
  </si>
  <si>
    <t>Textless</t>
  </si>
  <si>
    <t>Interneg</t>
  </si>
  <si>
    <t>Tech Checks/Quality Assurance</t>
  </si>
  <si>
    <t>DVD - multiregion</t>
  </si>
  <si>
    <t>Wks</t>
  </si>
  <si>
    <t>Amount</t>
  </si>
  <si>
    <t>A.1</t>
  </si>
  <si>
    <t>STORY &amp; SCRIPT</t>
  </si>
  <si>
    <t>TOTAL = TRUE / FALSE:</t>
  </si>
  <si>
    <t>Misc. Conform Costs</t>
  </si>
  <si>
    <t>Dialogue Edit 1 (Digital)</t>
  </si>
  <si>
    <t>Dialogue Edit 2 (Digital)</t>
  </si>
  <si>
    <t>Effects Edit 1 (Digital)</t>
  </si>
  <si>
    <t>Foley Record</t>
  </si>
  <si>
    <t>Foley Mixdown</t>
  </si>
  <si>
    <t>Foley Edit</t>
  </si>
  <si>
    <t>Effects Record Studio (non-synch)</t>
  </si>
  <si>
    <t>Atmos &amp; Effects Pre-Mix</t>
  </si>
  <si>
    <t>DA-88 masters/pre-mix masters</t>
  </si>
  <si>
    <t>Editing Room - Editor</t>
  </si>
  <si>
    <t>TOTAL</t>
  </si>
  <si>
    <t>EQUIPMENT - See Budget Category K</t>
  </si>
  <si>
    <t>Once registered you may claim back all the GST that has been included in payments made.</t>
  </si>
  <si>
    <r>
      <t xml:space="preserve"> 3</t>
    </r>
    <r>
      <rPr>
        <sz val="10"/>
        <rFont val="Arial"/>
        <family val="2"/>
      </rPr>
      <t xml:space="preserve">     Cast Fees and Fringes - Budget Categories D &amp; E.2.3.4.5.</t>
    </r>
  </si>
  <si>
    <t>Post prodn. Crew estimate: =</t>
  </si>
  <si>
    <t>Overtime &amp; Loadings allowance</t>
  </si>
  <si>
    <t>Dubs &amp; Sundry Expenses</t>
  </si>
  <si>
    <t>Licence Fees:</t>
  </si>
  <si>
    <t>Director's Assistant</t>
  </si>
  <si>
    <t>Printing &amp; Stationery</t>
  </si>
  <si>
    <t>Logos, Design, Artwork</t>
  </si>
  <si>
    <t>Postage</t>
  </si>
  <si>
    <t>Office Supplies</t>
  </si>
  <si>
    <t>R.</t>
  </si>
  <si>
    <r>
      <t xml:space="preserve"> Workers Compensation</t>
    </r>
    <r>
      <rPr>
        <sz val="10"/>
        <color indexed="18"/>
        <rFont val="Arial"/>
        <family val="2"/>
      </rPr>
      <t xml:space="preserve"> estimates are included</t>
    </r>
    <r>
      <rPr>
        <b/>
        <sz val="10"/>
        <color indexed="18"/>
        <rFont val="Arial"/>
        <family val="2"/>
      </rPr>
      <t xml:space="preserve"> in Fringes Category D</t>
    </r>
    <r>
      <rPr>
        <sz val="10"/>
        <color indexed="18"/>
        <rFont val="Arial"/>
        <family val="2"/>
      </rPr>
      <t>, not with Insurances Category O. It is generally not paid on Superannuation.</t>
    </r>
  </si>
  <si>
    <t>on L+M</t>
  </si>
  <si>
    <t>Loadings</t>
  </si>
  <si>
    <r>
      <t xml:space="preserve"> 6</t>
    </r>
    <r>
      <rPr>
        <sz val="10"/>
        <rFont val="Arial"/>
        <family val="2"/>
      </rPr>
      <t xml:space="preserve">     Travel &amp; Accommodation - Crew &amp; Cast - Budget Categories M &amp; N</t>
    </r>
  </si>
  <si>
    <t>**Superannuation is paid on $450 gross per month only</t>
  </si>
  <si>
    <t>continuity extras only**</t>
  </si>
  <si>
    <t xml:space="preserve"> - insert rate</t>
  </si>
  <si>
    <t>Post-prodn. To Category T</t>
  </si>
  <si>
    <t>Workers Compensation - Producer/Director</t>
  </si>
  <si>
    <t>Superannuation - Producer/Director if applicable to B1&amp;2.</t>
  </si>
  <si>
    <t>Payroll Tax on Overtime est.</t>
  </si>
  <si>
    <t>Workers Compensation on Overtime est.</t>
  </si>
  <si>
    <t>TOTAL AUSTRALIAN FRINGES - CREW: (Category D)</t>
  </si>
  <si>
    <t>NB. Include this cost x every shoot day</t>
  </si>
  <si>
    <t>ATL QAPE</t>
  </si>
  <si>
    <t>GUILD LEVIES</t>
  </si>
  <si>
    <t>QAPE CALCULATION SUMMARY</t>
  </si>
  <si>
    <t>Producer's Assistant(s)</t>
  </si>
  <si>
    <t>SUPPORTS  (refer Crossplot and Breakdown Sheet Nos..  )</t>
  </si>
  <si>
    <t>Stills Cameraperson (if required)</t>
  </si>
  <si>
    <t>Offshore Unit</t>
  </si>
  <si>
    <t>Instant Stock/Digital Hire/Memory Sticks</t>
  </si>
  <si>
    <t>Vans &amp; Trailers:</t>
  </si>
  <si>
    <t xml:space="preserve">  - Dressing Room(s)</t>
  </si>
  <si>
    <t xml:space="preserve">  - Construction</t>
  </si>
  <si>
    <t xml:space="preserve">  - Make-up/Hairdressing</t>
  </si>
  <si>
    <t xml:space="preserve">  - Artiste(s)</t>
  </si>
  <si>
    <t xml:space="preserve">  - Green Room</t>
  </si>
  <si>
    <t xml:space="preserve">  - Production</t>
  </si>
  <si>
    <t>Vans &amp; Trailers -Fit-out</t>
  </si>
  <si>
    <t>Delete all formulae where you do not want to allow overtime.            eg.</t>
  </si>
  <si>
    <t>Camera Assistant</t>
  </si>
  <si>
    <t>* PDs vary according to provision of on-site catering</t>
  </si>
  <si>
    <t>AIRFARES/Other fares</t>
  </si>
  <si>
    <t xml:space="preserve">  - Grade</t>
  </si>
  <si>
    <t xml:space="preserve">  -  Stock</t>
  </si>
  <si>
    <t>p.wk</t>
  </si>
  <si>
    <t>Temp Mix</t>
  </si>
  <si>
    <t>Dialogue Pre-Mix</t>
  </si>
  <si>
    <t>For the purposes of the Producer Offset, all ATL travel / accommodation can be moved BTL</t>
  </si>
  <si>
    <t xml:space="preserve">    -  Portion of work undertaken in Aust.</t>
  </si>
  <si>
    <t>IMAGE CAPTURE</t>
  </si>
  <si>
    <t>I.a</t>
  </si>
  <si>
    <t>I.b</t>
  </si>
  <si>
    <t xml:space="preserve">however if you do you will need to change the formula in 1st and 2nd hour columns.  Remember the first two hours after 10 are at double time and thereafter triple time. </t>
  </si>
  <si>
    <t>for hrly rate</t>
  </si>
  <si>
    <t xml:space="preserve">                          - Vehicles</t>
  </si>
  <si>
    <r>
      <t xml:space="preserve">The rates for both </t>
    </r>
    <r>
      <rPr>
        <b/>
        <sz val="10"/>
        <color indexed="18"/>
        <rFont val="Arial"/>
        <family val="2"/>
      </rPr>
      <t>payroll tax and workers compensation are determined by each State</t>
    </r>
    <r>
      <rPr>
        <sz val="10"/>
        <color indexed="18"/>
        <rFont val="Arial"/>
        <family val="2"/>
      </rPr>
      <t xml:space="preserve"> so check the rates appropriate to the State in which you expect to shoot, as they will apply at the time that you expect to go into production.   They may be calculated on the contracted wage plus Holiday Pay, Overtime, Superannuation and allowances including per diems.  These inclusions vary from State to State.</t>
    </r>
  </si>
  <si>
    <t>(State)</t>
  </si>
  <si>
    <t xml:space="preserve"> LIGHTING EQUIPMENT &amp; STORES </t>
  </si>
  <si>
    <t>(State rate?)</t>
  </si>
  <si>
    <t>CREW - See Budget Category C</t>
  </si>
  <si>
    <t>Truck &amp; Equipment - Additional</t>
  </si>
  <si>
    <t>Rigs &amp; Rigging Equipment</t>
  </si>
  <si>
    <t>Casual Hires</t>
  </si>
  <si>
    <t>Site Electricity &amp; Equipment</t>
  </si>
  <si>
    <t>WEEKLY</t>
  </si>
  <si>
    <t>Actors Television Program Award</t>
  </si>
  <si>
    <t xml:space="preserve">   HYPOTHETICALS</t>
  </si>
  <si>
    <t>Based on BNF (unlike feature film)</t>
  </si>
  <si>
    <t>ADR/Post Sync Record</t>
  </si>
  <si>
    <t>Hire may be included in P - Office Exps.</t>
  </si>
  <si>
    <t>If subcontracts include in Category F.1 - Worksheet 8.</t>
  </si>
  <si>
    <t>STAGE RENTALS</t>
  </si>
  <si>
    <t>Hire - Furniture &amp; Equipment</t>
  </si>
  <si>
    <t>Computer Hire &amp; Software</t>
  </si>
  <si>
    <t>C.</t>
  </si>
  <si>
    <t>C.1</t>
  </si>
  <si>
    <t>Production Manager</t>
  </si>
  <si>
    <t>Cleaning &amp; Rubbish Removal</t>
  </si>
  <si>
    <t xml:space="preserve">  Post-Prodn Office:</t>
  </si>
  <si>
    <t xml:space="preserve">  (NB: rushes screenings see I-Film &amp; Lab. Shoot)</t>
  </si>
  <si>
    <t>Vehicle Hire</t>
  </si>
  <si>
    <t>Taxis &amp; Couriers</t>
  </si>
  <si>
    <t>Petrol, Oil, Diesel</t>
  </si>
  <si>
    <r>
      <t xml:space="preserve">Trailer  </t>
    </r>
    <r>
      <rPr>
        <i/>
        <sz val="9"/>
        <rFont val="Arial Narrow"/>
        <family val="2"/>
      </rPr>
      <t>(if not in U.1 Lab-Editing)</t>
    </r>
  </si>
  <si>
    <t>VIDEO MATERIALS</t>
  </si>
  <si>
    <t>Distribution Dubs</t>
  </si>
  <si>
    <t>Video Masters:</t>
  </si>
  <si>
    <t>VHS - NTSC 16:9</t>
  </si>
  <si>
    <t>VHS - NTSC 4x3</t>
  </si>
  <si>
    <t>Stock Costs</t>
  </si>
  <si>
    <t>No.of copies:</t>
  </si>
  <si>
    <t>Colour Correction</t>
  </si>
  <si>
    <t>Tape to Tape</t>
  </si>
  <si>
    <t>Editing</t>
  </si>
  <si>
    <t>On-line</t>
  </si>
  <si>
    <t>Character Generator</t>
  </si>
  <si>
    <t>Paint Box</t>
  </si>
  <si>
    <t>Safety Masters</t>
  </si>
  <si>
    <t>Sub-Master</t>
  </si>
  <si>
    <t>Footage/ Hrs/Rolls</t>
  </si>
  <si>
    <t>Discount if applicable</t>
  </si>
  <si>
    <t>Sub-Total</t>
  </si>
  <si>
    <t>Dubbing</t>
  </si>
  <si>
    <t>Additional Dubs</t>
  </si>
  <si>
    <t>U-Matic - PAL</t>
  </si>
  <si>
    <t>Action Vehicles Crew</t>
  </si>
  <si>
    <t>Livestock Crew</t>
  </si>
  <si>
    <t>Construction Crew</t>
  </si>
  <si>
    <t>Special Effects &amp; Armoury Crew</t>
  </si>
  <si>
    <t>CAST &amp; CASTING</t>
  </si>
  <si>
    <t>Casting Fees &amp; Expenses</t>
  </si>
  <si>
    <t>LOCATIONS</t>
  </si>
  <si>
    <t xml:space="preserve">   SPECIAL EFFECTS &amp; ARMOURY CREW</t>
  </si>
  <si>
    <t>Furniture Purchase</t>
  </si>
  <si>
    <t>Furniture Hire</t>
  </si>
  <si>
    <t>Equipment Purchase</t>
  </si>
  <si>
    <t>Equipment Hire</t>
  </si>
  <si>
    <t>Unused lines and categories can be deleted</t>
  </si>
  <si>
    <t>Use this budget format as a check list</t>
  </si>
  <si>
    <t>Delete unused whole rows and/or sections</t>
  </si>
  <si>
    <t>Art Department - Location</t>
  </si>
  <si>
    <t>Storage - Base</t>
  </si>
  <si>
    <t>Construction Materials (&amp; Labour?)</t>
  </si>
  <si>
    <t>Post-prodn. Supervisor</t>
  </si>
  <si>
    <t>C.13</t>
  </si>
  <si>
    <t>Stills Stock</t>
  </si>
  <si>
    <t>PRODUCTION EXPENDITURE</t>
  </si>
  <si>
    <t>EXCLUSIONS</t>
  </si>
  <si>
    <t>QAPE</t>
  </si>
  <si>
    <t>Art Department (Design) Crew</t>
  </si>
  <si>
    <t>Principal Cast</t>
  </si>
  <si>
    <t>Support Cast</t>
  </si>
  <si>
    <t>Q.1</t>
  </si>
  <si>
    <t>Overseas development costs</t>
  </si>
  <si>
    <t xml:space="preserve">          - Overseas</t>
  </si>
  <si>
    <t>Location Surveys - Australia</t>
  </si>
  <si>
    <t>Location Surveys - Overseas</t>
  </si>
  <si>
    <t>TELEVISION CAST PAYMENTS STRUCTURE - MINIMUMS</t>
  </si>
  <si>
    <t>Bit</t>
  </si>
  <si>
    <t>Player</t>
  </si>
  <si>
    <t>Hourly</t>
  </si>
  <si>
    <t>Min 4 hrs</t>
  </si>
  <si>
    <t>Minimum hours</t>
  </si>
  <si>
    <t>Australian Repeats FTA or Pay</t>
  </si>
  <si>
    <t>Australian Ancillary</t>
  </si>
  <si>
    <t>Overseas Residuals</t>
  </si>
  <si>
    <t xml:space="preserve">   US Network</t>
  </si>
  <si>
    <t xml:space="preserve">   Elsewhere</t>
  </si>
  <si>
    <t>CITY EXTRA/STAND-IN</t>
  </si>
  <si>
    <t>DAILY 8 HRS</t>
  </si>
  <si>
    <t>HOURLY, MINIMUM 4 HOURS</t>
  </si>
  <si>
    <t>POSTPRODUCTION:</t>
  </si>
  <si>
    <t>STUDIO</t>
  </si>
  <si>
    <r>
      <t xml:space="preserve">3a    </t>
    </r>
    <r>
      <rPr>
        <sz val="10"/>
        <rFont val="Arial"/>
        <family val="2"/>
      </rPr>
      <t>Calculation chart for feature film cast</t>
    </r>
  </si>
  <si>
    <r>
      <t xml:space="preserve">3b    </t>
    </r>
    <r>
      <rPr>
        <sz val="10"/>
        <rFont val="Arial"/>
        <family val="2"/>
      </rPr>
      <t>Calculation chart for television cast</t>
    </r>
  </si>
  <si>
    <t>If you delete a line, eg crew position, you will also need to delete its linked line in the Crew worksheet.</t>
  </si>
  <si>
    <t xml:space="preserve">If you add a line, eg crew position, you will need to add a line to the Crew worksheet and insert the formulae. </t>
  </si>
  <si>
    <t>If you add a category, you will also need to add a line for it in the summary sheet and link the formula.</t>
  </si>
  <si>
    <t xml:space="preserve">To link a formula, go to the cell in the summary sheet, hit "equals" then switch to the detailed budget, </t>
  </si>
  <si>
    <t>select the cell to be copied and hit "enter". Same process to link between budget and worksheets.</t>
  </si>
  <si>
    <t>Holiday Pay (TV)</t>
  </si>
  <si>
    <t>DETAILED QUOTE REQUIRED - PLEASE ATTACH</t>
  </si>
  <si>
    <t>IMAGE CAPTURE- FILM, TAPE &amp; LAB SHOOTING, TRANSFERS &amp; RUSHES</t>
  </si>
  <si>
    <t>IMAGE CAPTURE - FILM &amp; LAB - Shooting</t>
  </si>
  <si>
    <t>IMAGE CAPTURE - TAPE &amp; HD</t>
  </si>
  <si>
    <t>Sound Stock CD</t>
  </si>
  <si>
    <t>Miscellaneous Lab Costs</t>
  </si>
  <si>
    <t>HD Stock</t>
  </si>
  <si>
    <t>(Format:….....    Finished Length ….. mins.   Ratio …  :1 )</t>
  </si>
  <si>
    <t>Stock for Dubs</t>
  </si>
  <si>
    <t>Rushes dubs</t>
  </si>
  <si>
    <t xml:space="preserve">      Sub-total</t>
  </si>
  <si>
    <t>Monitor, Screen &amp; Freight</t>
  </si>
  <si>
    <t>Supply quote obtained</t>
  </si>
  <si>
    <t>Supply quotes obtained</t>
  </si>
  <si>
    <t>Rushes Internet Transmission</t>
  </si>
  <si>
    <t>p. wk</t>
  </si>
  <si>
    <t>p da</t>
  </si>
  <si>
    <t>PROVIDE FIRM ESTIMATE</t>
  </si>
  <si>
    <t>Postproduction Catering</t>
  </si>
  <si>
    <t>DETAILED QUOTE REQUIRED</t>
  </si>
  <si>
    <t>PROVE QUOTE OR DETAILED BREAKDOWN</t>
  </si>
  <si>
    <r>
      <t xml:space="preserve"> 9</t>
    </r>
    <r>
      <rPr>
        <sz val="10"/>
        <rFont val="Arial"/>
        <family val="2"/>
      </rPr>
      <t xml:space="preserve">     Art Department Estimates - Budget Categories H.1 to H.7.</t>
    </r>
  </si>
  <si>
    <t>Phones/Mobiles/Fax Call Costs</t>
  </si>
  <si>
    <t xml:space="preserve">DEVELOPMENT   </t>
  </si>
  <si>
    <t>Preprodn.incl Rehearsals,W/D,M/U</t>
  </si>
  <si>
    <t>Post-Sync/ADR</t>
  </si>
  <si>
    <t>Postponements, weather calls</t>
  </si>
  <si>
    <t>or K.6 Safety Equipment</t>
  </si>
  <si>
    <t xml:space="preserve">May be package </t>
  </si>
  <si>
    <t>Salon Costs</t>
  </si>
  <si>
    <t>MAKE-UP &amp; HAIRDRESSING</t>
  </si>
  <si>
    <t>Airconditioning</t>
  </si>
  <si>
    <t>Rubbish Removal &amp; Cleaning</t>
  </si>
  <si>
    <t>Recce Photographs</t>
  </si>
  <si>
    <t>Council Fee(s)</t>
  </si>
  <si>
    <t xml:space="preserve">Expendables </t>
  </si>
  <si>
    <t>K.2</t>
  </si>
  <si>
    <t>Cranes</t>
  </si>
  <si>
    <t>Tents/Caravans/Demountables</t>
  </si>
  <si>
    <t>Catering:</t>
  </si>
  <si>
    <t>Tracking &amp; Towing Vehicles</t>
  </si>
  <si>
    <t>Helicopter/Aircraft Hire &amp; Mounts</t>
  </si>
  <si>
    <t>K.3</t>
  </si>
  <si>
    <t>Grids &amp; Scaffolding</t>
  </si>
  <si>
    <t>Generator(s)</t>
  </si>
  <si>
    <t>Electricity</t>
  </si>
  <si>
    <t>Playback Equipment</t>
  </si>
  <si>
    <t>2nd Unit Sound Equipment</t>
  </si>
  <si>
    <t>Extras Casting Coordinator</t>
  </si>
  <si>
    <t>Stunt Coordinator</t>
  </si>
  <si>
    <t>Caterer 1</t>
  </si>
  <si>
    <t>Caterer 2</t>
  </si>
  <si>
    <t>Dolby 5.1 encoding</t>
  </si>
  <si>
    <t>Technical check</t>
  </si>
  <si>
    <t>Master 16:9</t>
  </si>
  <si>
    <t>Master 4:3</t>
  </si>
  <si>
    <t>Master NTSC 16:9</t>
  </si>
  <si>
    <t>SPAA/ADG PRODUCTION LEVY</t>
  </si>
  <si>
    <t>refer Worksheet 12 and insert totals</t>
  </si>
  <si>
    <t>Audio Playback Operator</t>
  </si>
  <si>
    <t xml:space="preserve">    COSTUME CREW</t>
  </si>
  <si>
    <t>Costume Buyer(s)</t>
  </si>
  <si>
    <t>Standby Costume</t>
  </si>
  <si>
    <t xml:space="preserve">    MAKE-UP CREW</t>
  </si>
  <si>
    <t xml:space="preserve">STAGE RENTALS  </t>
  </si>
  <si>
    <t>Greensperson</t>
  </si>
  <si>
    <t xml:space="preserve">   Total Unit Fees &amp; Salaries:</t>
  </si>
  <si>
    <t>Extras</t>
  </si>
  <si>
    <t xml:space="preserve"> </t>
  </si>
  <si>
    <r>
      <t xml:space="preserve">Include allowances in Crew </t>
    </r>
    <r>
      <rPr>
        <sz val="9"/>
        <color indexed="49"/>
        <rFont val="Arial Narrow"/>
        <family val="2"/>
      </rPr>
      <t>Worksheet 14</t>
    </r>
    <r>
      <rPr>
        <sz val="9"/>
        <rFont val="Arial Narrow"/>
        <family val="2"/>
      </rPr>
      <t xml:space="preserve"> (Fringes)</t>
    </r>
  </si>
  <si>
    <t>sum I to L</t>
  </si>
  <si>
    <t>on E to I+K</t>
  </si>
  <si>
    <t>Re-stripe</t>
  </si>
  <si>
    <t>Tape Stock - sub-master, Master.</t>
  </si>
  <si>
    <t>Sound Editing Equipment</t>
  </si>
  <si>
    <t>and refer Worksheet 12.</t>
  </si>
  <si>
    <t>This item may be included in Delivery Requirements X.2</t>
  </si>
  <si>
    <t>and refer Delivery Requirements</t>
  </si>
  <si>
    <t>To summary sheet G3.</t>
  </si>
  <si>
    <t>Rate per cover sheet</t>
  </si>
  <si>
    <t>NB. Travel time may also apply</t>
  </si>
  <si>
    <t>NB. Refer notes rows 6-17</t>
  </si>
  <si>
    <t>Calculate footage x minutes x ratio + tests + 2nd unit</t>
  </si>
  <si>
    <t>Contingency:</t>
  </si>
  <si>
    <t xml:space="preserve">to Budget </t>
  </si>
  <si>
    <t>On Below Line costs -Per cover sheet / insert percentage</t>
  </si>
  <si>
    <t>Workers Compensation</t>
  </si>
  <si>
    <t>MUSIC</t>
  </si>
  <si>
    <t>Postponement allowance</t>
  </si>
  <si>
    <t>No.</t>
  </si>
  <si>
    <t xml:space="preserve">        Cast &amp; Stunts</t>
  </si>
  <si>
    <t xml:space="preserve">        Crew</t>
  </si>
  <si>
    <t xml:space="preserve">    Charter Flights</t>
  </si>
  <si>
    <t>Title Searches/Clearances</t>
  </si>
  <si>
    <t>D.o.P.</t>
  </si>
  <si>
    <t>Describe/delete as appropriate</t>
  </si>
  <si>
    <t>on E to G+I</t>
  </si>
  <si>
    <t xml:space="preserve">Exchange  rate: </t>
  </si>
  <si>
    <t>Master Dub  SD 16:9</t>
  </si>
  <si>
    <t>VHS Video</t>
  </si>
  <si>
    <t>Tape to Tape Grade</t>
  </si>
  <si>
    <t>Titles/Collage</t>
  </si>
  <si>
    <t>Mastering</t>
  </si>
  <si>
    <t>Rushes Transfers</t>
  </si>
  <si>
    <t>Sound Editor</t>
  </si>
  <si>
    <t>Talent - Voice Over</t>
  </si>
  <si>
    <t>Crew &amp; Talent</t>
  </si>
  <si>
    <t>Off-line Editing Equipment</t>
  </si>
  <si>
    <t>On-line Editing</t>
  </si>
  <si>
    <t>Editor</t>
  </si>
  <si>
    <t>Music Lay-up</t>
  </si>
  <si>
    <t>Scene No</t>
  </si>
  <si>
    <t>Script Day No.</t>
  </si>
  <si>
    <t>Sp. Fx</t>
  </si>
  <si>
    <t>Armoury</t>
  </si>
  <si>
    <t>transfer to H6</t>
  </si>
  <si>
    <t>transfer to H7</t>
  </si>
  <si>
    <t>Other detail</t>
  </si>
  <si>
    <t>Location NAME or VENUE/Stage</t>
  </si>
  <si>
    <t>Preprodn &amp; Wrap Days/Wks</t>
  </si>
  <si>
    <t>Stock &amp; Processing</t>
  </si>
  <si>
    <t>e. Promotional Materials</t>
  </si>
  <si>
    <t>CHECK THE SUB-TOTAL AND TOTAL COLUMNS FOR EACH CATEGORY TO ENSURE THEY ARE EQUAL!</t>
  </si>
  <si>
    <t>Essential requirement-prepared by Safety Consultant</t>
  </si>
  <si>
    <t>Readers Fees</t>
  </si>
  <si>
    <r>
      <t xml:space="preserve">DO </t>
    </r>
    <r>
      <rPr>
        <b/>
        <u/>
        <sz val="12"/>
        <color indexed="18"/>
        <rFont val="Arial"/>
        <family val="2"/>
      </rPr>
      <t>NOT</t>
    </r>
    <r>
      <rPr>
        <b/>
        <sz val="12"/>
        <color indexed="18"/>
        <rFont val="Arial"/>
        <family val="2"/>
      </rPr>
      <t xml:space="preserve"> INCLUDE GST AS A COST WITHIN YOUR BUDGET.</t>
    </r>
  </si>
  <si>
    <t>Hero/Lead Animals</t>
  </si>
  <si>
    <t>Background Animals</t>
  </si>
  <si>
    <t>C.19</t>
  </si>
  <si>
    <t>D</t>
  </si>
  <si>
    <t>Post-Sync</t>
  </si>
  <si>
    <t>Singers</t>
  </si>
  <si>
    <t>Dancers</t>
  </si>
  <si>
    <t>Musicians</t>
  </si>
  <si>
    <t>Sub-total - all sections</t>
  </si>
  <si>
    <t>Contingency</t>
  </si>
  <si>
    <t>Equipment &amp; Stock</t>
  </si>
  <si>
    <t>Archival Storage - during production</t>
  </si>
  <si>
    <t>Archival Storage - after completion of film</t>
  </si>
  <si>
    <t>Postproduction Expenses - Australia</t>
  </si>
  <si>
    <t>Video Stock:</t>
  </si>
  <si>
    <t>Fees - O/S composer</t>
  </si>
  <si>
    <t>Fees - Composer/Director (Aust)</t>
  </si>
  <si>
    <t>Audience Test Screening (in Aust.)</t>
  </si>
  <si>
    <t>SOUND REQUIREMENTS</t>
  </si>
  <si>
    <r>
      <t xml:space="preserve">12    </t>
    </r>
    <r>
      <rPr>
        <sz val="10"/>
        <rFont val="Arial"/>
        <family val="2"/>
      </rPr>
      <t xml:space="preserve"> EPK or Trailer Production - Delivery Items or Budget Categories U.V.X.</t>
    </r>
  </si>
  <si>
    <r>
      <t>13</t>
    </r>
    <r>
      <rPr>
        <sz val="10"/>
        <rFont val="Arial"/>
        <family val="2"/>
      </rPr>
      <t xml:space="preserve">     Marketing - Post production</t>
    </r>
  </si>
  <si>
    <t>PRE-PRODN.</t>
  </si>
  <si>
    <t xml:space="preserve"> PRODUCTION UNIT FEES &amp; SALARIES.</t>
  </si>
  <si>
    <t xml:space="preserve">     PRODUCTION MANAGEMENT</t>
  </si>
  <si>
    <t>Action Vehicle Co-ordinator.</t>
  </si>
  <si>
    <t>Construction Foreman</t>
  </si>
  <si>
    <t>Construction Electrician</t>
  </si>
  <si>
    <t>UNIT FEES &amp; SALARIES. SUB-TOTAL</t>
  </si>
  <si>
    <t>Travel</t>
  </si>
  <si>
    <t>Cast</t>
  </si>
  <si>
    <t>Sets, Props, Locations</t>
  </si>
  <si>
    <t>Legal Expenses</t>
  </si>
  <si>
    <t>Overheads</t>
  </si>
  <si>
    <t xml:space="preserve">Buyout Fees </t>
  </si>
  <si>
    <t>B.1</t>
  </si>
  <si>
    <t>PRODUCERS</t>
  </si>
  <si>
    <t>Fees</t>
  </si>
  <si>
    <t xml:space="preserve">  Line Producer</t>
  </si>
  <si>
    <t>Expenses</t>
  </si>
  <si>
    <t>B.2</t>
  </si>
  <si>
    <t>DIRECTORS</t>
  </si>
  <si>
    <t xml:space="preserve">  Director(s)</t>
  </si>
  <si>
    <t>PRINCIPAL CAST</t>
  </si>
  <si>
    <t xml:space="preserve">   - Theatre Hire</t>
  </si>
  <si>
    <t xml:space="preserve">   - Tape</t>
  </si>
  <si>
    <t>Hairdressers - Casual</t>
  </si>
  <si>
    <t>C.12</t>
  </si>
  <si>
    <t>Dance Tuition</t>
  </si>
  <si>
    <t>Choreographer</t>
  </si>
  <si>
    <t>Dialogue Coach</t>
  </si>
  <si>
    <t>Story-board Artist</t>
  </si>
  <si>
    <r>
      <t xml:space="preserve">Include Fringes in D…. and </t>
    </r>
    <r>
      <rPr>
        <sz val="9"/>
        <color indexed="17"/>
        <rFont val="Arial Narrow"/>
        <family val="2"/>
      </rPr>
      <t>Worksheet 3</t>
    </r>
  </si>
  <si>
    <t>Base Office Liaison</t>
  </si>
  <si>
    <t>Overtime</t>
  </si>
  <si>
    <t>C.2</t>
  </si>
  <si>
    <t>Domestic Free to Air</t>
  </si>
  <si>
    <t>Production Company</t>
  </si>
  <si>
    <t>Allow for copies to:</t>
  </si>
  <si>
    <t>Portable Toilets &amp; Pump-outs</t>
  </si>
  <si>
    <t>U.1</t>
  </si>
  <si>
    <t>U.2</t>
  </si>
  <si>
    <t>Stills - Casual</t>
  </si>
  <si>
    <t>Publicist</t>
  </si>
  <si>
    <t>PRODUCTION COSTS:</t>
  </si>
  <si>
    <t>ABOVE THE LINE' COSTS</t>
  </si>
  <si>
    <t>TOTAL 'ABOVE THE LINE' COSTS</t>
  </si>
  <si>
    <t>BELOW THE LINE' COSTS</t>
  </si>
  <si>
    <t>TOTAL 'BELOW THE LINE' COSTS</t>
  </si>
  <si>
    <t xml:space="preserve">  Name(s)</t>
  </si>
  <si>
    <r>
      <t xml:space="preserve">Refer to crossplot and </t>
    </r>
    <r>
      <rPr>
        <sz val="9"/>
        <color indexed="17"/>
        <rFont val="Arial Narrow"/>
        <family val="2"/>
      </rPr>
      <t>Worksheet 3</t>
    </r>
  </si>
  <si>
    <t xml:space="preserve">   STUNTS       </t>
  </si>
  <si>
    <t xml:space="preserve">    STANDINS &amp; DOUBLES</t>
  </si>
  <si>
    <t>Unit Manager(s)</t>
  </si>
  <si>
    <t>Location Manager(s)</t>
  </si>
  <si>
    <t>Production Secretary</t>
  </si>
  <si>
    <t>Production Assistant(s)</t>
  </si>
  <si>
    <t>Runner(s)</t>
  </si>
  <si>
    <t>Transport Manager</t>
  </si>
  <si>
    <t>Driver(s)</t>
  </si>
  <si>
    <t>Release Print(s)</t>
  </si>
  <si>
    <t>Production Co-ordinator</t>
  </si>
  <si>
    <t>Printing, Postage &amp; Stationery</t>
  </si>
  <si>
    <t>Telephone, Fax, Mobiles</t>
  </si>
  <si>
    <t>No. per day</t>
  </si>
  <si>
    <t>Union Fees Overseas Crew (MEAA)</t>
  </si>
  <si>
    <t>FILM MATERIALS</t>
  </si>
  <si>
    <t>Interdupe</t>
  </si>
  <si>
    <t>Copies as above</t>
  </si>
  <si>
    <t>on total L</t>
  </si>
  <si>
    <t>Sub-total:</t>
  </si>
  <si>
    <t>Master NTSC 4:3</t>
  </si>
  <si>
    <t>Release Dubs</t>
  </si>
  <si>
    <t>Writers Fees:</t>
  </si>
  <si>
    <t>Writers Expenses:</t>
  </si>
  <si>
    <t>Writers Travel &amp; Transport:</t>
  </si>
  <si>
    <t>Researchers(s):</t>
  </si>
  <si>
    <t>Offset: Additional Accounting</t>
  </si>
  <si>
    <t>Action Props &amp; Vehicles</t>
  </si>
  <si>
    <t>Livestock (&amp; Labour?)</t>
  </si>
  <si>
    <t>Site rentals per day/wk</t>
  </si>
  <si>
    <t>Editing Supplies - Digital (incl.Media Back-up,disks)</t>
  </si>
  <si>
    <t>Dub to Video copies</t>
  </si>
  <si>
    <t>Construction</t>
  </si>
  <si>
    <t>Props &amp; Set Dressing</t>
  </si>
  <si>
    <t>Livestock</t>
  </si>
  <si>
    <t>L</t>
  </si>
  <si>
    <t>M</t>
  </si>
  <si>
    <t>TRAVEL &amp; TRANSPORT</t>
  </si>
  <si>
    <t>N</t>
  </si>
  <si>
    <t>O</t>
  </si>
  <si>
    <t>P</t>
  </si>
  <si>
    <t>R</t>
  </si>
  <si>
    <t>TOTAL  "BELOW  THE  LINE"  COSTS</t>
  </si>
  <si>
    <t>INDIRECT   COSTS</t>
  </si>
  <si>
    <t>SAFETY EQUIPMENT &amp; STORES</t>
  </si>
  <si>
    <t>Boat Hire</t>
  </si>
  <si>
    <t>Safety Equipment Purchases</t>
  </si>
  <si>
    <t>Safety Equipment Hire</t>
  </si>
  <si>
    <t>K.</t>
  </si>
  <si>
    <r>
      <t>Summary</t>
    </r>
    <r>
      <rPr>
        <sz val="10"/>
        <rFont val="Arial"/>
        <family val="2"/>
      </rPr>
      <t xml:space="preserve"> - of Budget     </t>
    </r>
    <r>
      <rPr>
        <i/>
        <sz val="10"/>
        <rFont val="Arial"/>
        <family val="2"/>
      </rPr>
      <t>(only print pages 1-2 for Australian $ cost)</t>
    </r>
  </si>
  <si>
    <t>SHOOT:</t>
  </si>
  <si>
    <t>2ND UNIT:</t>
  </si>
  <si>
    <t xml:space="preserve">    Vehicle Allowances </t>
  </si>
  <si>
    <t>Freight - Delivery Items</t>
  </si>
  <si>
    <r>
      <t>TRAVEL &amp; TRANSPORT</t>
    </r>
    <r>
      <rPr>
        <b/>
        <sz val="9"/>
        <color indexed="52"/>
        <rFont val="Arial Narrow"/>
        <family val="2"/>
      </rPr>
      <t xml:space="preserve"> </t>
    </r>
  </si>
  <si>
    <t>Entertaining</t>
  </si>
  <si>
    <t>THIS BUDGET IS BASED ON THE FOLLOWING ASSUMPTIONS:</t>
  </si>
  <si>
    <t>Volunteer Insurance</t>
  </si>
  <si>
    <t>Computer/Internet/Web site</t>
  </si>
  <si>
    <t>Web site design &amp; Internet access</t>
  </si>
  <si>
    <t>Gratuities</t>
  </si>
  <si>
    <t>d. Electronic Press Kit  (refer Worksheet 12)</t>
  </si>
  <si>
    <t>EPK - May be included in Delivery Requirements</t>
  </si>
  <si>
    <t>p.roll</t>
  </si>
  <si>
    <t>Reprints</t>
  </si>
  <si>
    <t>Neg. Extractions</t>
  </si>
  <si>
    <t>p. hr</t>
  </si>
  <si>
    <t>Misc. Laboratory Costs</t>
  </si>
  <si>
    <t>Spacing, Leaders etc.</t>
  </si>
  <si>
    <t>Assistant Designer</t>
  </si>
  <si>
    <t>Art Director</t>
  </si>
  <si>
    <t>Asst. Art Director(s)</t>
  </si>
  <si>
    <t>Props Buyer(s)</t>
  </si>
  <si>
    <t xml:space="preserve">4.          EXTRAS FEES AND FRINGES SCHEDULE - TO BUDGET CATEGORIES D (Fringes) E.6 (Cast Below Line)    </t>
  </si>
  <si>
    <t xml:space="preserve">5.          CREW ALLOWANCES - TO CATEGORIES C and M  as applicable    </t>
  </si>
  <si>
    <t xml:space="preserve">6.          CREW &amp; CAST - TRAVEL &amp; ACCOMMODATION SCHEDULE - TO BUDGET CATEGORIES M &amp; N  </t>
  </si>
  <si>
    <t xml:space="preserve">7.         DIGITAL VIDEO PRODUCTION &amp; POST-PRODN. COSTS  </t>
  </si>
  <si>
    <t xml:space="preserve">8.         COSTUME ESTIMATES - to BUDGET CATEGORY F.1 </t>
  </si>
  <si>
    <r>
      <t xml:space="preserve">9.          ART DEPARTMENT ESTIMATES - TO BUDGET CATEGORIES H.1-7            </t>
    </r>
    <r>
      <rPr>
        <b/>
        <sz val="12"/>
        <rFont val="Arial Narrow"/>
        <family val="2"/>
      </rPr>
      <t xml:space="preserve">                         </t>
    </r>
  </si>
  <si>
    <t xml:space="preserve">10.          LOCATION &amp; STAGE RENTAL COST ESTIMATES - TO BUDGET CATEGORIES G1.G2.      </t>
  </si>
  <si>
    <t xml:space="preserve">11.        DELIVERY REQUIREMENTS (&amp; refer Category X.2 )      </t>
  </si>
  <si>
    <t xml:space="preserve">12. EPK and/or TRAILER PRODN - DELIVERY REQUIREMENTS (&amp; refer Categories U. V. X.)        </t>
  </si>
  <si>
    <t xml:space="preserve">13.          MARKETING - Post production (if not incl. In Delivery Requirements)     </t>
  </si>
  <si>
    <t xml:space="preserve">AUSTRALIAN </t>
  </si>
  <si>
    <r>
      <t>Refer to crossplot &amp;</t>
    </r>
    <r>
      <rPr>
        <sz val="9"/>
        <color indexed="54"/>
        <rFont val="Arial Narrow"/>
        <family val="2"/>
      </rPr>
      <t xml:space="preserve"> Worksheet 10</t>
    </r>
  </si>
  <si>
    <t>change shooting O'time hour rates</t>
  </si>
  <si>
    <t xml:space="preserve">Safety </t>
  </si>
  <si>
    <t>OFFSHORE SHOOT</t>
  </si>
  <si>
    <t>DAT Sound Stock</t>
  </si>
  <si>
    <t>Police Assistance</t>
  </si>
  <si>
    <t>Refundable BONDS</t>
  </si>
  <si>
    <t>Sp.Fx.Make-up supplies</t>
  </si>
  <si>
    <t>Equipment - Hire</t>
  </si>
  <si>
    <t>Tool Hire</t>
  </si>
  <si>
    <t>Marine &amp; Aerial Specialists to C.12</t>
  </si>
  <si>
    <t>Weapons Tuition</t>
  </si>
  <si>
    <t>Tests</t>
  </si>
  <si>
    <t>Insert estimates net of discount - but note percentage applied</t>
  </si>
  <si>
    <t xml:space="preserve">  HD 4x3   (Europe &amp; Australia)</t>
  </si>
  <si>
    <t xml:space="preserve">  SD 16:9 (Digital Betacam NTSC)</t>
  </si>
  <si>
    <t>0r refer G.1.</t>
  </si>
  <si>
    <t>Visual Fx.&amp; Puppetry Advisers to C.16</t>
  </si>
  <si>
    <t>Dialogue/Translation Adviser</t>
  </si>
  <si>
    <t>Carpenters &amp; Labourers - Casuals</t>
  </si>
  <si>
    <t>Marine Co-ordinator</t>
  </si>
  <si>
    <t>for fps delivery requirements</t>
  </si>
  <si>
    <t>CAST &amp; CASTING  -  SUB-TOTAL</t>
  </si>
  <si>
    <t>Assistant Directors</t>
  </si>
  <si>
    <t>2nd Unit - C19</t>
  </si>
  <si>
    <t xml:space="preserve">    HAIRDRESSING CREW</t>
  </si>
  <si>
    <t xml:space="preserve">    ART DEPARTMENT CREW</t>
  </si>
  <si>
    <t xml:space="preserve">    CONSTRUCTION  CREW</t>
  </si>
  <si>
    <t>POST-PRODN.</t>
  </si>
  <si>
    <t>Sub-total</t>
  </si>
  <si>
    <t>Set Finisher(s)</t>
  </si>
  <si>
    <t>Construction Runner</t>
  </si>
  <si>
    <t>DEVELOPMENT</t>
  </si>
  <si>
    <t xml:space="preserve">          Sub-total</t>
  </si>
  <si>
    <t>A.2</t>
  </si>
  <si>
    <t>TOTAL FOR ALL CREW:</t>
  </si>
  <si>
    <t>LOADINGS:</t>
  </si>
  <si>
    <t>NIGHT SHOOTS</t>
  </si>
  <si>
    <t>PUBLIC HOLIDAYS</t>
  </si>
  <si>
    <t xml:space="preserve">SATURDAY/6th Day </t>
  </si>
  <si>
    <t>for … hr days</t>
  </si>
  <si>
    <t>&amp; … day wks</t>
  </si>
  <si>
    <t>Dble time</t>
  </si>
  <si>
    <t>mins.</t>
  </si>
  <si>
    <t>(…. hr days/ ….day weeks.</t>
  </si>
  <si>
    <t>Total Wages</t>
  </si>
  <si>
    <t>M/V.Allce</t>
  </si>
  <si>
    <t xml:space="preserve">   Synchronisation- No of Units x Rate</t>
  </si>
  <si>
    <t>Visual Effects &amp; Animation</t>
  </si>
  <si>
    <t>THIS IS A BASE FORMAT - ADD OR DELETE CATEGORIES &amp; LINE ITEMS AS REQUIRED</t>
  </si>
  <si>
    <t>Sound Edit Assistant 2</t>
  </si>
  <si>
    <t>Foley Recordist</t>
  </si>
  <si>
    <t>p.day</t>
  </si>
  <si>
    <t>Music Editor</t>
  </si>
  <si>
    <t>Conform Assistant 1</t>
  </si>
  <si>
    <t>T O T A L   A L L   C A T E G O R I E S</t>
  </si>
  <si>
    <t>Fringe Benefits Tax</t>
  </si>
  <si>
    <t>NB.</t>
  </si>
  <si>
    <t>Above Line costs</t>
  </si>
  <si>
    <t>D.</t>
  </si>
  <si>
    <t xml:space="preserve">  Apply threshold x mths. in production to Category D summary</t>
  </si>
  <si>
    <t>CHARACTER</t>
  </si>
  <si>
    <t>Equip Allce</t>
  </si>
  <si>
    <t>Super</t>
  </si>
  <si>
    <t>Hol.Pay</t>
  </si>
  <si>
    <t>Payroll Tax</t>
  </si>
  <si>
    <t>Workers Comp</t>
  </si>
  <si>
    <t>TOTAL FRINGES</t>
  </si>
  <si>
    <t>D*E</t>
  </si>
  <si>
    <t>Rate*E</t>
  </si>
  <si>
    <t>check.</t>
  </si>
  <si>
    <t xml:space="preserve">   (excl.Producer &amp; Director)</t>
  </si>
  <si>
    <t>Holiday Pay</t>
  </si>
  <si>
    <t>Holiday Pay - Crew</t>
  </si>
  <si>
    <t xml:space="preserve">Payroll Tax - Crew </t>
  </si>
  <si>
    <t xml:space="preserve">  Calculation:</t>
  </si>
  <si>
    <t>Marine Specialist</t>
  </si>
  <si>
    <t>Aerial Specialist</t>
  </si>
  <si>
    <t>Safety Adviser</t>
  </si>
  <si>
    <t>Interest or premium on Dev.funds</t>
  </si>
  <si>
    <t xml:space="preserve">  Producers' Assistant(s)</t>
  </si>
  <si>
    <t>Location Scouting</t>
  </si>
  <si>
    <t>Contract Rate Daily</t>
  </si>
  <si>
    <t>TOTAL FEES</t>
  </si>
  <si>
    <t>Days</t>
  </si>
  <si>
    <t>Weeks</t>
  </si>
  <si>
    <t>16:9 - 4:3 conversion</t>
  </si>
  <si>
    <t>Rushes dubbing - VHS</t>
  </si>
  <si>
    <t>VHS stock</t>
  </si>
  <si>
    <t>Dummy Musicians</t>
  </si>
  <si>
    <t>Art Dept. Casuals</t>
  </si>
  <si>
    <t>Condense Neg.</t>
  </si>
  <si>
    <t>Synch. Reels</t>
  </si>
  <si>
    <t>Fixer/Co-ordinator</t>
  </si>
  <si>
    <t>Arranger</t>
  </si>
  <si>
    <t>Performers</t>
  </si>
  <si>
    <t>Recording Expenses</t>
  </si>
  <si>
    <t>Scene #'s</t>
  </si>
  <si>
    <t>Total Days required</t>
  </si>
  <si>
    <t>Total Site Rental</t>
  </si>
  <si>
    <t>Security rate/hour</t>
  </si>
  <si>
    <t>Security hours</t>
  </si>
  <si>
    <t>Security Total</t>
  </si>
  <si>
    <t xml:space="preserve">Total Council </t>
  </si>
  <si>
    <t>Fill in number of public holidays and Saturdays (if a 6th day) to be budgeted through entire shoot.</t>
  </si>
  <si>
    <t>NOTE: If Saturday is already included as a shoot day, deduct 11 hours from the Saturday calculation</t>
  </si>
  <si>
    <t>Accessories incl. hats, shoes, jewellery</t>
  </si>
  <si>
    <t>Expendables &amp; Maintenance</t>
  </si>
  <si>
    <t>G.2</t>
  </si>
  <si>
    <t>Wigs</t>
  </si>
  <si>
    <t>H.</t>
  </si>
  <si>
    <t>SETS &amp; PROPERTIES</t>
  </si>
  <si>
    <t>H.1</t>
  </si>
  <si>
    <t>Costume Department - Base</t>
  </si>
  <si>
    <t>Worksheet 12 details components of separate production</t>
  </si>
  <si>
    <t>(Labour C13)</t>
  </si>
  <si>
    <t>INTRODUCTION AND INSTRUCTIONS FOR USE</t>
  </si>
  <si>
    <t>Sp. Fx. - Casual</t>
  </si>
  <si>
    <t>E(b)1</t>
  </si>
  <si>
    <t>E(b)</t>
  </si>
  <si>
    <t>E(a)2</t>
  </si>
  <si>
    <t>E(a)1</t>
  </si>
  <si>
    <t>Payable to any crew member employed on a weekly basis. Per the award it is one-twelfth of the contracted wage or 8.33%, representing a pro-rata  payment of four weeks annual holiday.  For Cast refer BNF calculations.  For preliminary budgeting include calculation on overtime estimates.</t>
  </si>
  <si>
    <r>
      <t xml:space="preserve">All crew </t>
    </r>
    <r>
      <rPr>
        <b/>
        <sz val="10"/>
        <rFont val="Arial"/>
        <family val="2"/>
      </rPr>
      <t>overtime</t>
    </r>
    <r>
      <rPr>
        <sz val="10"/>
        <rFont val="Arial"/>
        <family val="2"/>
      </rPr>
      <t xml:space="preserve"> is included in C.24 and refer</t>
    </r>
    <r>
      <rPr>
        <sz val="10"/>
        <color indexed="48"/>
        <rFont val="Arial"/>
        <family val="2"/>
      </rPr>
      <t xml:space="preserve"> Worksheet 2.</t>
    </r>
  </si>
  <si>
    <t xml:space="preserve">  print area to incl. Cols F&amp;G</t>
  </si>
  <si>
    <t>If conversion required adjust</t>
  </si>
  <si>
    <t xml:space="preserve"> (and change page set-up)</t>
  </si>
  <si>
    <t>DEFERRALS</t>
  </si>
  <si>
    <t>FUNDING RECEIVED FOR:</t>
  </si>
  <si>
    <t>Regular overtime</t>
  </si>
  <si>
    <t>Hrs.</t>
  </si>
  <si>
    <t>$ per day</t>
  </si>
  <si>
    <t>SHOOTING OVERTIME</t>
  </si>
  <si>
    <t>CHARACTER NAME   or Cast/Extra Nos.</t>
  </si>
  <si>
    <t>Comments</t>
  </si>
  <si>
    <t xml:space="preserve">Estimated Cost </t>
  </si>
  <si>
    <t>Dry Cleaning</t>
  </si>
  <si>
    <t>Estimates for:</t>
  </si>
  <si>
    <t>Set / Location NAME</t>
  </si>
  <si>
    <t>Description   Day/Night</t>
  </si>
  <si>
    <t xml:space="preserve"> (insert date)</t>
  </si>
  <si>
    <t>Allowance for Resale</t>
  </si>
  <si>
    <t>Accessories/hats etc.</t>
  </si>
  <si>
    <t>(Location costs - refer Worksheet 10)</t>
  </si>
  <si>
    <t>Ensure labour is covered in C or H.</t>
  </si>
  <si>
    <t>SHOOT Days/Wks</t>
  </si>
  <si>
    <r>
      <t xml:space="preserve">Stills stock/processing/prints etc to </t>
    </r>
    <r>
      <rPr>
        <b/>
        <sz val="9"/>
        <rFont val="Arial Narrow"/>
        <family val="2"/>
      </rPr>
      <t>X1</t>
    </r>
    <r>
      <rPr>
        <sz val="9"/>
        <rFont val="Arial Narrow"/>
        <family val="2"/>
      </rPr>
      <t>. Publicity &amp; Stills</t>
    </r>
  </si>
  <si>
    <t>All overseas devpt expenditure is excluded.</t>
  </si>
  <si>
    <t>Overheads - Ausralian company</t>
  </si>
  <si>
    <t>Overheads - overseas company</t>
  </si>
  <si>
    <t xml:space="preserve">          - Australia</t>
  </si>
  <si>
    <t>Check stay in Australia is longer than  2 weeks.</t>
  </si>
  <si>
    <t>Check whether package includes any offshore work</t>
  </si>
  <si>
    <t>Non-QAPE if audit is carried out offshore</t>
  </si>
  <si>
    <t>Some QAPE possible - check Guidelines.</t>
  </si>
  <si>
    <t>Visual Effects - shoot only</t>
  </si>
  <si>
    <t>FINANCE TOTAL</t>
  </si>
  <si>
    <t>Make-up &amp; Hair  Supplies</t>
  </si>
  <si>
    <t>Makeup &amp; Hair Kit hire</t>
  </si>
  <si>
    <t>Footage/Hrs/Rolls/Items</t>
  </si>
  <si>
    <t>OR</t>
  </si>
  <si>
    <t>COMPLETION OF THE FILM ARE EXCLUDED</t>
  </si>
  <si>
    <t>CHECK THIS EQUALS TOTAL "BELOW THE LINE" COSTS</t>
  </si>
  <si>
    <t>TOTAL   ALL   CATEGORIES</t>
  </si>
  <si>
    <t xml:space="preserve"> =</t>
  </si>
  <si>
    <t>FINANCE</t>
  </si>
  <si>
    <t>"BELOW THE LINE" COSTS</t>
  </si>
  <si>
    <t>"ABOVE THE LINE" COSTS</t>
  </si>
  <si>
    <t>CAST-PRINCIPALS</t>
  </si>
  <si>
    <t xml:space="preserve">    SPECIAL EFFECTS &amp; ARMOURY </t>
  </si>
  <si>
    <t xml:space="preserve">    LOCATIONS</t>
  </si>
  <si>
    <t>Travel &amp; Transport</t>
  </si>
  <si>
    <t xml:space="preserve">COSTUMES </t>
  </si>
  <si>
    <r>
      <t xml:space="preserve">Refer to crossplot and </t>
    </r>
    <r>
      <rPr>
        <sz val="9"/>
        <color indexed="11"/>
        <rFont val="Arial Narrow"/>
        <family val="2"/>
      </rPr>
      <t>Worksheet 4</t>
    </r>
  </si>
  <si>
    <t xml:space="preserve">    EXTRAS</t>
  </si>
  <si>
    <t>8hrs x 1.5time + 2hrs x 1time = 14hrs (whole day at 2.5 = 25 assume 11 already paid)</t>
  </si>
  <si>
    <t>NB. Determine if travel time will be required</t>
  </si>
  <si>
    <t xml:space="preserve">NB.. Relative to entertainment etc.only </t>
  </si>
  <si>
    <r>
      <t xml:space="preserve">Total per </t>
    </r>
    <r>
      <rPr>
        <sz val="9"/>
        <color indexed="17"/>
        <rFont val="Arial Narrow"/>
        <family val="2"/>
      </rPr>
      <t>Worksheet 12</t>
    </r>
    <r>
      <rPr>
        <sz val="9"/>
        <rFont val="Arial Narrow"/>
        <family val="2"/>
      </rPr>
      <t>, or specify</t>
    </r>
  </si>
  <si>
    <t>Tuition &amp; Technical Advisers</t>
  </si>
  <si>
    <t xml:space="preserve">    PRODUCTION ACCOUNTANCY</t>
  </si>
  <si>
    <t>Domestic Distributor</t>
  </si>
  <si>
    <t>Foreign Sales Agent</t>
  </si>
  <si>
    <t>Domestic Pay TV</t>
  </si>
  <si>
    <t>Visual Fx. Supervisor</t>
  </si>
  <si>
    <t>Include allowances in Crew Worksheet 14 (Fringes)</t>
  </si>
  <si>
    <t xml:space="preserve">    ACTION PROPS &amp; VEHICLES</t>
  </si>
  <si>
    <t>(NSW)</t>
  </si>
  <si>
    <t xml:space="preserve">             - Public Holidays</t>
  </si>
  <si>
    <t xml:space="preserve">             - Saturday/6th Day penalties</t>
  </si>
  <si>
    <t xml:space="preserve">  Per diems not included in C above ex N</t>
  </si>
  <si>
    <r>
      <t>Holiday Pay</t>
    </r>
    <r>
      <rPr>
        <sz val="9"/>
        <rFont val="Arial Narrow"/>
        <family val="2"/>
      </rPr>
      <t xml:space="preserve"> - on contracted salaries &amp; wages</t>
    </r>
  </si>
  <si>
    <r>
      <t>Payroll Tax</t>
    </r>
    <r>
      <rPr>
        <sz val="9"/>
        <rFont val="Arial Narrow"/>
        <family val="2"/>
      </rPr>
      <t xml:space="preserve"> - on Salaries+O'time+H.Pay+Super+Allces+PDs</t>
    </r>
  </si>
  <si>
    <t>Stills Processing</t>
  </si>
  <si>
    <t>Prints</t>
  </si>
  <si>
    <t>MARKETING</t>
  </si>
  <si>
    <t>Censorship Certification</t>
  </si>
  <si>
    <t>Post-production Scripts</t>
  </si>
  <si>
    <t>1st Assistant Editor</t>
  </si>
  <si>
    <t>2nd Assistant Editor</t>
  </si>
  <si>
    <t>Sound Edit Assistant 1</t>
  </si>
  <si>
    <t xml:space="preserve">  Rushes Screenings - Location:</t>
  </si>
  <si>
    <t>Transfers:</t>
  </si>
  <si>
    <t>Sound:</t>
  </si>
  <si>
    <t>Other:</t>
  </si>
  <si>
    <t>Processing:</t>
  </si>
  <si>
    <t>p.unit</t>
  </si>
  <si>
    <t>p.tape</t>
  </si>
  <si>
    <t>Printing</t>
  </si>
  <si>
    <t>Fringes - Total for story and script</t>
  </si>
  <si>
    <t>NB:  For the purposes of the PRODUCER OFFSET, Super &amp; Holiday Pay for ATL crew must appear ATL</t>
  </si>
  <si>
    <t xml:space="preserve">  Fringes - Total for Producers</t>
  </si>
  <si>
    <t xml:space="preserve">  Fringes - Total for Directors</t>
  </si>
  <si>
    <t>Audit:  Producer Offset (QAPE)</t>
  </si>
  <si>
    <t>Audit:  Co-Production</t>
  </si>
  <si>
    <t>Audit:  Overseas</t>
  </si>
  <si>
    <t>Audit:  Investor</t>
  </si>
  <si>
    <t>SOUND EQUIP</t>
  </si>
  <si>
    <t>LIGHTING EQUIP</t>
  </si>
  <si>
    <t>GRIP EQUIP</t>
  </si>
  <si>
    <t>UNIT FACILITIES</t>
  </si>
  <si>
    <t>SAFETY</t>
  </si>
  <si>
    <t>RENTALS &amp; STORES</t>
  </si>
  <si>
    <t>POST: CREW WAGES</t>
  </si>
  <si>
    <t>POST:OFFICE &amp; RENTALS</t>
  </si>
  <si>
    <t>Additional Rushes Dubs (incl stock)</t>
  </si>
  <si>
    <t>DAT/1/4" Sound Stock</t>
  </si>
  <si>
    <t>Numb.&amp; Sync. Rushes (See L)</t>
  </si>
  <si>
    <t xml:space="preserve">  -Purchase rights</t>
  </si>
  <si>
    <t xml:space="preserve">  -Transfer (incl. stock)</t>
  </si>
  <si>
    <t xml:space="preserve">  -Playback</t>
  </si>
  <si>
    <t>Front &amp; Rear Projection plates</t>
  </si>
  <si>
    <t xml:space="preserve">    Catering Expenses &amp; Vehicle</t>
  </si>
  <si>
    <t>Incl. Pre-prodn. And Shoot periods</t>
  </si>
  <si>
    <t>Use separate sheets for International and</t>
  </si>
  <si>
    <t>Australian locations or multiple sites</t>
  </si>
  <si>
    <t>This is not a reason to put a line in the budget for GST.  .</t>
  </si>
  <si>
    <t xml:space="preserve">  - Transfer</t>
  </si>
  <si>
    <t>Trailer</t>
  </si>
  <si>
    <t>AUSTRALIAN CAST - Australian residents</t>
  </si>
  <si>
    <t xml:space="preserve">    CAST - PRINCIPALS </t>
  </si>
  <si>
    <t>AIRFARES</t>
  </si>
  <si>
    <t>Pre and Post</t>
  </si>
  <si>
    <t>Fire and Safety</t>
  </si>
  <si>
    <t>Advertising and Notification</t>
  </si>
  <si>
    <t>Restitution to Original Condition</t>
  </si>
  <si>
    <t>Permits</t>
  </si>
  <si>
    <t>Freight and Cartage</t>
  </si>
  <si>
    <t>Weapons Hire</t>
  </si>
  <si>
    <t>Weapons Purchase</t>
  </si>
  <si>
    <t>Weapons Manufacture</t>
  </si>
  <si>
    <t>Weapons Expendables</t>
  </si>
  <si>
    <t>Sp. Fx. Expendables</t>
  </si>
  <si>
    <t>Check where work is being carried out</t>
  </si>
  <si>
    <t>Library FX &amp; Transfers - Australia</t>
  </si>
  <si>
    <t>Library FX &amp; Transfers - Overseas</t>
  </si>
  <si>
    <t>Check where copyrights are held</t>
  </si>
  <si>
    <t xml:space="preserve">                - Australia</t>
  </si>
  <si>
    <t xml:space="preserve">                - Overseas</t>
  </si>
  <si>
    <t>Production Company Australia</t>
  </si>
  <si>
    <t>Production Company Overseas</t>
  </si>
  <si>
    <t>OTHER FINANCIAL CHARGES</t>
  </si>
  <si>
    <t>NON-QAPE (OVERSEAS ELEMENTS)</t>
  </si>
  <si>
    <t>International airfares may be eligible at 50%</t>
  </si>
  <si>
    <t xml:space="preserve">   - Travel &amp; Transport Australia</t>
  </si>
  <si>
    <t xml:space="preserve">   - Hotel  &amp; Living Australia</t>
  </si>
  <si>
    <t xml:space="preserve">   - Travel &amp; Transport Overseas</t>
  </si>
  <si>
    <t xml:space="preserve">   - Hotel  &amp; Living Overseas</t>
  </si>
  <si>
    <t xml:space="preserve">  Executive Producer(s) - Australia</t>
  </si>
  <si>
    <t>Walkie Talkies-Casual</t>
  </si>
  <si>
    <t>K.4</t>
  </si>
  <si>
    <t>K.5</t>
  </si>
  <si>
    <t>K.6</t>
  </si>
  <si>
    <t xml:space="preserve">  SOUND EQUIPMENT &amp; STORES</t>
  </si>
  <si>
    <t xml:space="preserve">    -  Portion of work undertaken O/S</t>
  </si>
  <si>
    <t>Rushes couriers - from Aust to O/S</t>
  </si>
  <si>
    <t>Story Rights (including options)</t>
  </si>
  <si>
    <t>NB:  This item is QAPE, in line with the 2011/12 Budget announcement</t>
  </si>
  <si>
    <t>(Based on insurable: $........)</t>
  </si>
  <si>
    <t>NB:  All insurance now QAPE, in line with the 2011/12 Budget announcement</t>
  </si>
  <si>
    <t>NB:  This item now QAPE, in line with the 2011/12 Budget announcement</t>
  </si>
  <si>
    <t>Legal Fees &amp; Expenses</t>
  </si>
  <si>
    <t>Revised QAPE for THRESHOLD purposes only:</t>
  </si>
  <si>
    <t>Plus expenditure by foreign co-producing partner (if expenditure had been QAPE).</t>
  </si>
  <si>
    <t>Total QAPE as per above:</t>
  </si>
  <si>
    <t>FINAL QAPE</t>
  </si>
  <si>
    <t>20% of Total Film Expenditure (cap on ATL)</t>
  </si>
  <si>
    <t>Total Film Expenditure</t>
  </si>
  <si>
    <t>OVERHEADS CALCULATION</t>
  </si>
  <si>
    <t>GRAND TOTAL</t>
  </si>
  <si>
    <t>LEVIES</t>
  </si>
  <si>
    <t>COMPLETION BOND</t>
  </si>
  <si>
    <t xml:space="preserve">  -  Production Legals</t>
  </si>
  <si>
    <t xml:space="preserve">  -  Title Search</t>
  </si>
  <si>
    <t xml:space="preserve">  -  Company Fees</t>
  </si>
  <si>
    <t xml:space="preserve">  -  Bank Fees</t>
  </si>
  <si>
    <t xml:space="preserve">  -  Audit</t>
  </si>
  <si>
    <t>FILM</t>
  </si>
  <si>
    <t xml:space="preserve">TOTAL </t>
  </si>
  <si>
    <t>STOCK FTGE &amp; ARCHIVE</t>
  </si>
  <si>
    <t>ANIMATION and PUPPETRY</t>
  </si>
  <si>
    <t>FRINGES</t>
  </si>
  <si>
    <t>(C)</t>
  </si>
  <si>
    <t>(B2)</t>
  </si>
  <si>
    <t>(B1)</t>
  </si>
  <si>
    <t>(A)</t>
  </si>
  <si>
    <t>FILM &amp; LAB - TAPE &amp; HD</t>
  </si>
  <si>
    <t>Date</t>
  </si>
  <si>
    <t>POST:  DIGITAL VISUAL FX</t>
  </si>
  <si>
    <t xml:space="preserve">  -  Offset applicant fees</t>
  </si>
  <si>
    <t xml:space="preserve">  -  Tax Accounting fees</t>
  </si>
  <si>
    <t xml:space="preserve">  -  Exchange Rate Fluctation</t>
  </si>
  <si>
    <t>NB:  If O/S writer provides services in Australia the fee may be QAPE</t>
  </si>
  <si>
    <t>ATL FRINGES</t>
  </si>
  <si>
    <t>ABOVE THE LINE FRINGES (SUPER &amp; HOLIDAY PAY)</t>
  </si>
  <si>
    <t xml:space="preserve">  Cast</t>
  </si>
  <si>
    <r>
      <t>Superannuation</t>
    </r>
    <r>
      <rPr>
        <sz val="9"/>
        <rFont val="Arial Narrow"/>
        <family val="2"/>
      </rPr>
      <t xml:space="preserve"> - on contracted salaries &amp; wages+Allces. - </t>
    </r>
    <r>
      <rPr>
        <b/>
        <sz val="9"/>
        <color indexed="10"/>
        <rFont val="Arial Narrow"/>
        <family val="2"/>
      </rPr>
      <t>ENTER MANUALLY</t>
    </r>
  </si>
  <si>
    <r>
      <t>Holiday Pay</t>
    </r>
    <r>
      <rPr>
        <sz val="9"/>
        <rFont val="Arial Narrow"/>
        <family val="2"/>
      </rPr>
      <t xml:space="preserve"> - on contracted salaries &amp; wages - </t>
    </r>
    <r>
      <rPr>
        <b/>
        <sz val="9"/>
        <color indexed="10"/>
        <rFont val="Arial Narrow"/>
        <family val="2"/>
      </rPr>
      <t>ENTER MANUALLY</t>
    </r>
  </si>
  <si>
    <t>(INPUT ALL ATL SUPER &amp; HOLIDAY PAY ATL)</t>
  </si>
  <si>
    <t xml:space="preserve">  Above Line (if taxed)</t>
  </si>
  <si>
    <t xml:space="preserve">  BTL Crew</t>
  </si>
  <si>
    <t xml:space="preserve"> (BTL Cast, Stunts &amp; Extras - in E2-6)</t>
  </si>
  <si>
    <t xml:space="preserve">  BTL Cast/Stunts</t>
  </si>
  <si>
    <t>CALCULATE &amp; ENTER ATL PAYROLL TAX MANUALLY</t>
  </si>
  <si>
    <t>CALCULATE &amp; ENTER ATL WORKER'S COMP MANUALLY</t>
  </si>
  <si>
    <t>TOTAL LEGAL &amp; BUSINESS</t>
  </si>
  <si>
    <t xml:space="preserve">  -  Stamp Duty</t>
  </si>
  <si>
    <t xml:space="preserve">  -  Interest</t>
  </si>
  <si>
    <t xml:space="preserve">  -  Establishment Fees</t>
  </si>
  <si>
    <t xml:space="preserve">  -  Lender Legals</t>
  </si>
  <si>
    <t>Offset &amp; Cashflow Lender Costs</t>
  </si>
  <si>
    <t xml:space="preserve">  -  Cashflow Lender Costs</t>
  </si>
  <si>
    <r>
      <t>Worksheet 13</t>
    </r>
    <r>
      <rPr>
        <sz val="9"/>
        <rFont val="Arial Narrow"/>
        <family val="2"/>
      </rPr>
      <t xml:space="preserve">.  Delivery Req. refer Category X.2  - </t>
    </r>
    <r>
      <rPr>
        <b/>
        <sz val="9"/>
        <color indexed="10"/>
        <rFont val="Arial Narrow"/>
        <family val="2"/>
      </rPr>
      <t>NB: some MARKETING COSTS may be eligible as QAPE</t>
    </r>
  </si>
  <si>
    <t>EXCLUSIONS + NON-QAPE + QAPE = TRUE / FALSE:</t>
  </si>
  <si>
    <t>CASTING FEES &amp; EXPENSES</t>
  </si>
  <si>
    <t>PROPS &amp; DRESSING</t>
  </si>
  <si>
    <t>SFX &amp; ARMOURY</t>
  </si>
  <si>
    <t xml:space="preserve"> ELIGIBILITY CALCULATION</t>
  </si>
  <si>
    <t>Threshold</t>
  </si>
  <si>
    <t>PER HOUR THRESHOLD:</t>
  </si>
  <si>
    <t>SOUND CREW</t>
  </si>
  <si>
    <t>LIGHTING CREW</t>
  </si>
  <si>
    <t>GRIPS CREW</t>
  </si>
  <si>
    <t>COSTUME CREW</t>
  </si>
  <si>
    <t>HAIR CREW</t>
  </si>
  <si>
    <t>VFX and ANIMATION</t>
  </si>
  <si>
    <t>Screen Australia has taken great care to ensure that the formulas in this budget are correct.  However, as the formulas are not locked, errors can occur when numbers are entered to override formulas and/or when lines are added or subtracted.  Screen Australia can take no responsibility for the accuracy of your budget. Please check each line where you have entered figures and ensure the accuracy of the sub totals and totals lines and columns.</t>
  </si>
  <si>
    <r>
      <t>Fill out the</t>
    </r>
    <r>
      <rPr>
        <b/>
        <sz val="10"/>
        <rFont val="Arial"/>
        <family val="2"/>
      </rPr>
      <t xml:space="preserve"> Cover Sheet</t>
    </r>
    <r>
      <rPr>
        <sz val="10"/>
        <rFont val="Arial"/>
        <family val="2"/>
      </rPr>
      <t xml:space="preserve"> BEFORE GOING INTO THE BUDGET OR WORKSHEET DETAIL, as some of this information will automatically feed through to the body of the budget.</t>
    </r>
  </si>
  <si>
    <r>
      <t xml:space="preserve">Notes are included throughout the Budget to assist you - </t>
    </r>
    <r>
      <rPr>
        <i/>
        <sz val="10"/>
        <rFont val="Arial"/>
        <family val="2"/>
      </rPr>
      <t>see Column Q</t>
    </r>
    <r>
      <rPr>
        <sz val="10"/>
        <rFont val="Arial"/>
        <family val="2"/>
      </rPr>
      <t xml:space="preserve"> (not printed).</t>
    </r>
  </si>
  <si>
    <r>
      <t xml:space="preserve">If </t>
    </r>
    <r>
      <rPr>
        <b/>
        <sz val="10"/>
        <rFont val="Arial"/>
        <family val="2"/>
      </rPr>
      <t>inserting</t>
    </r>
    <r>
      <rPr>
        <sz val="10"/>
        <rFont val="Arial"/>
        <family val="2"/>
      </rPr>
      <t xml:space="preserve"> or </t>
    </r>
    <r>
      <rPr>
        <b/>
        <sz val="10"/>
        <rFont val="Arial"/>
        <family val="2"/>
      </rPr>
      <t>deleting</t>
    </r>
    <r>
      <rPr>
        <sz val="10"/>
        <rFont val="Arial"/>
        <family val="2"/>
      </rPr>
      <t xml:space="preserve"> rows, ensure you do it from the row numbers down the left hand side of the page; otherwise the rest of the worksheet will move out of alignment.</t>
    </r>
  </si>
  <si>
    <r>
      <t>Do not delete columns</t>
    </r>
    <r>
      <rPr>
        <sz val="10"/>
        <color indexed="10"/>
        <rFont val="Arial"/>
        <family val="2"/>
      </rPr>
      <t>.</t>
    </r>
    <r>
      <rPr>
        <sz val="10"/>
        <rFont val="Arial"/>
        <family val="2"/>
      </rPr>
      <t xml:space="preserve">  The first column of the Budget has been left blank to use for a Code reference if required.</t>
    </r>
  </si>
  <si>
    <t>If you do not want the zero values to show on your worksheets, you should change the relevant view option, rather than deleting the zero itself.</t>
  </si>
  <si>
    <t>If pages do not print on one sheet (portrait or landscape) as formatted, change the scaling percentage under page setup.</t>
  </si>
  <si>
    <t>If you find the font too small for working on a small screen, change the viewing size, rather than font size.</t>
  </si>
  <si>
    <r>
      <t>Cover</t>
    </r>
    <r>
      <rPr>
        <sz val="10"/>
        <rFont val="Arial"/>
        <family val="2"/>
      </rPr>
      <t xml:space="preserve"> - detaila of the production and budget assumptions</t>
    </r>
  </si>
  <si>
    <t>G.S.T.</t>
  </si>
  <si>
    <t>No matter how small the budget every filmmaker is advised to register the entity through which they produce their film for GST.  In all likelihood they would be legally required to register. his being the case always budget the production expenses net of GST.</t>
  </si>
  <si>
    <t xml:space="preserve">  </t>
  </si>
  <si>
    <t xml:space="preserve">Invariably the funding that you achieve for your film is considered a taxable supply and you are equired to invoice the funding body, network, distributor etc for your cashflow + GST. </t>
  </si>
  <si>
    <t xml:space="preserve">Please Check the Screen Australia website regularly for updates or corrections to this budget, http://www.screenaustralia.gov.au/filmmaking/budgeting/a_z.aspx  </t>
  </si>
  <si>
    <t>If you discover any formula errors in the budget, please email us at web@screenaustralia.gov.au so that we can inform other users.</t>
  </si>
  <si>
    <t xml:space="preserve">WORKSHEET. FURTHER INFORMATION AND WORKSHEET EXAMPLES </t>
  </si>
  <si>
    <t>CAN BE FOUND IN 'THE PRODUCER OFFSET: AT A GLANCE' AT:</t>
  </si>
  <si>
    <t>Email:</t>
  </si>
  <si>
    <r>
      <t xml:space="preserve">This budget template is now intended for all projects, regardless of whether you are applying for the Producer Offset or not.  If you are not applying for the Producer Offset please disregard the QAPE component of the budget.   For further information on what expenditure is considered QAPE please refer to the </t>
    </r>
    <r>
      <rPr>
        <b/>
        <i/>
        <sz val="10"/>
        <rFont val="Arial"/>
        <family val="2"/>
      </rPr>
      <t>At a Glance</t>
    </r>
    <r>
      <rPr>
        <b/>
        <sz val="10"/>
        <rFont val="Arial"/>
        <family val="2"/>
      </rPr>
      <t xml:space="preserve"> document which can be found in the Producer Offset section of the Screen Australia website:  www.screenaustralia.gov.au/producer_offset</t>
    </r>
  </si>
  <si>
    <t>This budget template is now intended for all projects, regardless of whether you are applying for the Producer Offset or not.  If you are not applying for the Producer Offset please disregard the QAPE component of the budget.   For further information on what expenditure is considered QAPE please refer to the At a Glance document which can be found in the Producer Offset section of the Screen Australia website:  www.screenaustralia.gov.au/producer_offset</t>
  </si>
  <si>
    <t>This workbook comprises the following worksheets:</t>
  </si>
  <si>
    <t>If you discover any formula errors in the budget, please email us at:  web@screenaustralia.gov.au so that we can inform other users.</t>
  </si>
  <si>
    <r>
      <t xml:space="preserve">The regular overtime column </t>
    </r>
    <r>
      <rPr>
        <b/>
        <sz val="8"/>
        <rFont val="Arial Narrow"/>
        <family val="2"/>
      </rPr>
      <t>I</t>
    </r>
    <r>
      <rPr>
        <sz val="8"/>
        <rFont val="Arial Narrow"/>
        <family val="2"/>
      </rPr>
      <t xml:space="preserve"> is for all the hours per day that are worked by crew such as unit, ADs, continuity etc even on days when unit has wrapped in the contracted 10 hours. It is a daily cost.  You may change this default;</t>
    </r>
  </si>
  <si>
    <t>NFSA Archives</t>
  </si>
  <si>
    <t>A percentage set by Federal Superannuation Guarantee legislation and payable on the contracted wage and allowances of any employee who earns in excess of $450 per month. It is not paid on Holiday Pay or overtime.  At the time of budgeting check the rate that may be expected to be current when you expect to go into production.  As at July 2013 the rate is 9.25% for crew and10% for cast. The rate will increase again on 1 July 2014 to 9.5%</t>
  </si>
  <si>
    <t>Always check for current rates</t>
  </si>
  <si>
    <t>Feature Film Rates at 1/1/14 - ALWAYS CHECK FOR CURRENT RATES</t>
  </si>
  <si>
    <t>Title:</t>
  </si>
  <si>
    <t>Official Co-production?</t>
  </si>
  <si>
    <t>Format:</t>
  </si>
  <si>
    <t>Single-episode program - drama</t>
  </si>
  <si>
    <t>Season of a series - drama</t>
  </si>
  <si>
    <t>Season of a series - documentary</t>
  </si>
  <si>
    <t>Single-episode program - documentary</t>
  </si>
  <si>
    <t>Short-form animation (series or stand-alone)</t>
  </si>
  <si>
    <t>CAMERA</t>
  </si>
  <si>
    <t>TOTAL WAGES</t>
  </si>
  <si>
    <t>TOTAL PRODUCTION</t>
  </si>
  <si>
    <t>COMMENT ON</t>
  </si>
  <si>
    <t>(insert comments as appropriate)</t>
  </si>
  <si>
    <t>SUB TOTAL</t>
  </si>
  <si>
    <t>TFE cross check:</t>
  </si>
  <si>
    <t>5% of Total Film Expenditure:</t>
  </si>
  <si>
    <t>$500,000 cap:</t>
  </si>
  <si>
    <t>Actual overheads claimed as QAPE</t>
  </si>
  <si>
    <t>Is the overhead cap exceeded?</t>
  </si>
  <si>
    <t>TOTAL QAPE as per Column (C)</t>
  </si>
  <si>
    <t>Rebate as a % of Total Film Expenditure</t>
  </si>
  <si>
    <t xml:space="preserve">Manually input your total budget into Column (A).  For official co-productions these figures should be the combined expenditure of both the Australian co-producing partner (the applicant) and the foreign co-producing partner in Australian dollars.  Then list all expenditure by the foreign co-producing partner in Column (B1). </t>
  </si>
  <si>
    <t>None of the expenditure in Column (B1) is QAPE, however it does make up part of your total film expenditure.   List all exclusions for the Australian applicant company in Column (B2) - this includes non-QAPE, exclusions and any pre 1 July 2007 expenditure.</t>
  </si>
  <si>
    <t>To calculate the total threshold for an offical co-production, please complete calculations below:</t>
  </si>
  <si>
    <t>MAKEUP CREW</t>
  </si>
  <si>
    <t>HOTEL, LIVING, CATERING</t>
  </si>
  <si>
    <t>SEASONS OF A SERIES - THRESHOLD CALCULATOR</t>
  </si>
  <si>
    <t>Series Title:</t>
  </si>
  <si>
    <t>Season No.</t>
  </si>
  <si>
    <t>This is the season that you are currently applying for</t>
  </si>
  <si>
    <t>Have there been previous seasons of this series?</t>
  </si>
  <si>
    <t>Episode Length/Running Time</t>
  </si>
  <si>
    <t>Season 1</t>
  </si>
  <si>
    <t>Number of episodes:</t>
  </si>
  <si>
    <t>Episode length (in mins):</t>
  </si>
  <si>
    <t>Episode length (in commercial hours):</t>
  </si>
  <si>
    <t>Episode numbers:</t>
  </si>
  <si>
    <t xml:space="preserve">First episode of season:  </t>
  </si>
  <si>
    <t xml:space="preserve">Last episode of season:  </t>
  </si>
  <si>
    <t>Season running time (in mins)</t>
  </si>
  <si>
    <t>Season running time (in hours)</t>
  </si>
  <si>
    <t>Commercial hours this season:</t>
  </si>
  <si>
    <t>Total commercial hours to date (including season in question)</t>
  </si>
  <si>
    <t>Eligibility:</t>
  </si>
  <si>
    <t>Overall:</t>
  </si>
  <si>
    <t>Per Hour:</t>
  </si>
  <si>
    <t>NA</t>
  </si>
  <si>
    <t>QAPE THRESHOLD ELIGIBILITY</t>
  </si>
  <si>
    <t>ATL QAPE reduction</t>
  </si>
  <si>
    <t>Yes</t>
  </si>
  <si>
    <t>Duration</t>
  </si>
  <si>
    <r>
      <t xml:space="preserve">The budget font style is mainly </t>
    </r>
    <r>
      <rPr>
        <sz val="9"/>
        <rFont val="Arial"/>
        <family val="2"/>
      </rPr>
      <t>Arial Narrow -Size  9</t>
    </r>
    <r>
      <rPr>
        <sz val="10"/>
        <rFont val="Arial"/>
        <family val="2"/>
      </rPr>
      <t xml:space="preserve"> </t>
    </r>
  </si>
  <si>
    <r>
      <t xml:space="preserve">Travel Days: </t>
    </r>
    <r>
      <rPr>
        <i/>
        <sz val="10"/>
        <rFont val="Arial"/>
        <family val="2"/>
      </rPr>
      <t>NB.incl.in Crew/Cast salaries.</t>
    </r>
  </si>
  <si>
    <r>
      <t xml:space="preserve">Season of a Series </t>
    </r>
    <r>
      <rPr>
        <sz val="10"/>
        <rFont val="Arial"/>
        <family val="2"/>
      </rPr>
      <t>- Calculation sheet for 65 commercial hour cap for Series and Seasons</t>
    </r>
  </si>
  <si>
    <t>Project title</t>
  </si>
  <si>
    <t>RATES ARE AS AT 1/7/14</t>
  </si>
  <si>
    <t>(27.72*4)</t>
  </si>
  <si>
    <t xml:space="preserve">Free Online </t>
  </si>
  <si>
    <t>STREAMING</t>
  </si>
  <si>
    <t>Rebate calculation @ 30% of QAPE</t>
  </si>
  <si>
    <t>A-Z BUDGET -  DRAMA (30%)</t>
  </si>
  <si>
    <t xml:space="preserve">Telemovie / TV Series </t>
  </si>
  <si>
    <t>PROVISIONAL QAPE SPREADSHEET - DRAMA - 30%</t>
  </si>
  <si>
    <t>Version 7.7</t>
  </si>
  <si>
    <t>This budget is for drama projects eligible for 30% rebate such as a program produced for television or a subscription service.</t>
  </si>
  <si>
    <t>Access Requirements</t>
  </si>
  <si>
    <t>Access Coordinators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</si>
</sst>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3" formatCode="_-* #,##0.00_-;\-* #,##0.00_-;_-* &quot;-&quot;??_-;_-@_-"/>
    <numFmt numFmtId="164" formatCode="[$-C09]dd\-mmm\-yy;@"/>
    <numFmt numFmtId="165" formatCode="[$-C09]d\ mmmm\ yyyy;@"/>
    <numFmt numFmtId="166" formatCode="#,##0.00_ ;[Red]\-#,##0.00\ "/>
    <numFmt numFmtId="167" formatCode="#,##0.00_ ;\-#,##0.00\ "/>
    <numFmt numFmtId="168" formatCode="#,##0_ ;[Red]\-#,##0\ "/>
    <numFmt numFmtId="169" formatCode="_(* #,##0_);_(* \(#,##0\);_(* &quot;-&quot;??_);_(@_)"/>
    <numFmt numFmtId="170" formatCode="&quot;$&quot;#,##0"/>
  </numFmts>
  <fonts count="138">
    <font>
      <sz val="10"/>
      <name val="Geneva"/>
    </font>
    <font>
      <b/>
      <sz val="10"/>
      <name val="Geneva"/>
      <family val="2"/>
    </font>
    <font>
      <sz val="10"/>
      <name val="Geneva"/>
      <family val="2"/>
    </font>
    <font>
      <sz val="8"/>
      <name val="Geneva"/>
      <family val="2"/>
    </font>
    <font>
      <b/>
      <sz val="9"/>
      <name val="Arial Narrow"/>
      <family val="2"/>
    </font>
    <font>
      <sz val="9"/>
      <name val="Arial Narrow"/>
      <family val="2"/>
    </font>
    <font>
      <i/>
      <sz val="9"/>
      <name val="Arial Narrow"/>
      <family val="2"/>
    </font>
    <font>
      <b/>
      <i/>
      <sz val="9"/>
      <name val="Arial Narrow"/>
      <family val="2"/>
    </font>
    <font>
      <sz val="10"/>
      <name val="Arial Narrow"/>
      <family val="2"/>
    </font>
    <font>
      <b/>
      <sz val="10"/>
      <name val="Arial Narrow"/>
      <family val="2"/>
    </font>
    <font>
      <b/>
      <sz val="12"/>
      <name val="Arial Narrow"/>
      <family val="2"/>
    </font>
    <font>
      <sz val="12"/>
      <name val="Arial Narrow"/>
      <family val="2"/>
    </font>
    <font>
      <i/>
      <sz val="8"/>
      <name val="Arial Narrow"/>
      <family val="2"/>
    </font>
    <font>
      <sz val="8"/>
      <name val="Arial Narrow"/>
      <family val="2"/>
    </font>
    <font>
      <b/>
      <i/>
      <sz val="8"/>
      <name val="Arial Narrow"/>
      <family val="2"/>
    </font>
    <font>
      <b/>
      <sz val="8"/>
      <name val="Arial Narrow"/>
      <family val="2"/>
    </font>
    <font>
      <b/>
      <u/>
      <sz val="8"/>
      <name val="Arial Narrow"/>
      <family val="2"/>
    </font>
    <font>
      <b/>
      <sz val="9"/>
      <color indexed="48"/>
      <name val="Arial Narrow"/>
      <family val="2"/>
    </font>
    <font>
      <b/>
      <sz val="9"/>
      <color indexed="40"/>
      <name val="Arial Narrow"/>
      <family val="2"/>
    </font>
    <font>
      <i/>
      <sz val="12"/>
      <name val="Arial Narrow"/>
      <family val="2"/>
    </font>
    <font>
      <b/>
      <sz val="9"/>
      <color indexed="61"/>
      <name val="Arial Narrow"/>
      <family val="2"/>
    </font>
    <font>
      <sz val="9"/>
      <color indexed="10"/>
      <name val="Arial Narrow"/>
      <family val="2"/>
    </font>
    <font>
      <b/>
      <sz val="9"/>
      <color indexed="10"/>
      <name val="Arial Narrow"/>
      <family val="2"/>
    </font>
    <font>
      <b/>
      <i/>
      <sz val="10"/>
      <name val="Arial Narrow"/>
      <family val="2"/>
    </font>
    <font>
      <u/>
      <sz val="10"/>
      <color indexed="12"/>
      <name val="Geneva"/>
      <family val="2"/>
    </font>
    <font>
      <b/>
      <i/>
      <sz val="12"/>
      <name val="Arial Narrow"/>
      <family val="2"/>
    </font>
    <font>
      <b/>
      <sz val="9"/>
      <color indexed="12"/>
      <name val="Arial Narrow"/>
      <family val="2"/>
    </font>
    <font>
      <i/>
      <sz val="9"/>
      <color indexed="12"/>
      <name val="Arial Narrow"/>
      <family val="2"/>
    </font>
    <font>
      <sz val="9"/>
      <color indexed="12"/>
      <name val="Arial Narrow"/>
      <family val="2"/>
    </font>
    <font>
      <b/>
      <sz val="9"/>
      <color indexed="17"/>
      <name val="Arial Narrow"/>
      <family val="2"/>
    </font>
    <font>
      <b/>
      <sz val="9"/>
      <color indexed="53"/>
      <name val="Arial Narrow"/>
      <family val="2"/>
    </font>
    <font>
      <b/>
      <sz val="9"/>
      <color indexed="11"/>
      <name val="Arial Narrow"/>
      <family val="2"/>
    </font>
    <font>
      <sz val="9"/>
      <color indexed="40"/>
      <name val="Arial Narrow"/>
      <family val="2"/>
    </font>
    <font>
      <b/>
      <sz val="10"/>
      <name val="Arial"/>
      <family val="2"/>
    </font>
    <font>
      <sz val="10"/>
      <name val="Arial"/>
      <family val="2"/>
    </font>
    <font>
      <sz val="10"/>
      <color indexed="12"/>
      <name val="Arial"/>
      <family val="2"/>
    </font>
    <font>
      <sz val="10"/>
      <color indexed="48"/>
      <name val="Arial"/>
      <family val="2"/>
    </font>
    <font>
      <i/>
      <sz val="10"/>
      <name val="Arial"/>
      <family val="2"/>
    </font>
    <font>
      <b/>
      <sz val="12"/>
      <name val="Arial"/>
      <family val="2"/>
    </font>
    <font>
      <b/>
      <i/>
      <u/>
      <sz val="9"/>
      <name val="Arial Narrow"/>
      <family val="2"/>
    </font>
    <font>
      <b/>
      <u/>
      <sz val="9"/>
      <name val="Arial Narrow"/>
      <family val="2"/>
    </font>
    <font>
      <u/>
      <sz val="9"/>
      <name val="Arial Narrow"/>
      <family val="2"/>
    </font>
    <font>
      <b/>
      <sz val="9"/>
      <color indexed="52"/>
      <name val="Arial Narrow"/>
      <family val="2"/>
    </font>
    <font>
      <b/>
      <sz val="9"/>
      <color indexed="18"/>
      <name val="Arial Narrow"/>
      <family val="2"/>
    </font>
    <font>
      <sz val="11"/>
      <name val="Arial Narrow"/>
      <family val="2"/>
    </font>
    <font>
      <b/>
      <sz val="11"/>
      <name val="Arial Narrow"/>
      <family val="2"/>
    </font>
    <font>
      <sz val="8"/>
      <color indexed="53"/>
      <name val="Arial Narrow"/>
      <family val="2"/>
    </font>
    <font>
      <b/>
      <sz val="8"/>
      <color indexed="14"/>
      <name val="Arial Narrow"/>
      <family val="2"/>
    </font>
    <font>
      <b/>
      <u/>
      <sz val="16"/>
      <name val="Arial"/>
      <family val="2"/>
    </font>
    <font>
      <b/>
      <u/>
      <sz val="12"/>
      <color indexed="10"/>
      <name val="Arial"/>
      <family val="2"/>
    </font>
    <font>
      <sz val="10"/>
      <color indexed="18"/>
      <name val="Arial"/>
      <family val="2"/>
    </font>
    <font>
      <b/>
      <sz val="10"/>
      <color indexed="18"/>
      <name val="Arial"/>
      <family val="2"/>
    </font>
    <font>
      <sz val="9"/>
      <color indexed="49"/>
      <name val="Arial Narrow"/>
      <family val="2"/>
    </font>
    <font>
      <sz val="9"/>
      <name val="Arial Narrow"/>
      <family val="2"/>
    </font>
    <font>
      <b/>
      <sz val="9"/>
      <name val="Arial Narrow"/>
      <family val="2"/>
    </font>
    <font>
      <sz val="10"/>
      <color indexed="10"/>
      <name val="Arial"/>
      <family val="2"/>
    </font>
    <font>
      <b/>
      <u/>
      <sz val="10"/>
      <name val="Arial"/>
      <family val="2"/>
    </font>
    <font>
      <sz val="10"/>
      <color indexed="19"/>
      <name val="Arial"/>
      <family val="2"/>
    </font>
    <font>
      <sz val="9"/>
      <color indexed="14"/>
      <name val="Arial Narrow"/>
      <family val="2"/>
    </font>
    <font>
      <b/>
      <u/>
      <sz val="12"/>
      <name val="Arial Narrow"/>
      <family val="2"/>
    </font>
    <font>
      <sz val="9"/>
      <name val="Geneva"/>
      <family val="2"/>
    </font>
    <font>
      <b/>
      <sz val="9"/>
      <color indexed="57"/>
      <name val="Arial Narrow"/>
      <family val="2"/>
    </font>
    <font>
      <sz val="9"/>
      <color indexed="17"/>
      <name val="Arial Narrow"/>
      <family val="2"/>
    </font>
    <font>
      <sz val="9"/>
      <color indexed="60"/>
      <name val="Arial Narrow"/>
      <family val="2"/>
    </font>
    <font>
      <sz val="9"/>
      <color indexed="54"/>
      <name val="Arial Narrow"/>
      <family val="2"/>
    </font>
    <font>
      <sz val="9"/>
      <color indexed="11"/>
      <name val="Arial Narrow"/>
      <family val="2"/>
    </font>
    <font>
      <b/>
      <sz val="12"/>
      <color indexed="17"/>
      <name val="Arial Narrow"/>
      <family val="2"/>
    </font>
    <font>
      <b/>
      <sz val="9"/>
      <color indexed="49"/>
      <name val="Arial Narrow"/>
      <family val="2"/>
    </font>
    <font>
      <b/>
      <sz val="9"/>
      <color indexed="60"/>
      <name val="Arial Narrow"/>
      <family val="2"/>
    </font>
    <font>
      <b/>
      <sz val="10"/>
      <color indexed="17"/>
      <name val="Arial Narrow"/>
      <family val="2"/>
    </font>
    <font>
      <sz val="6"/>
      <name val="Arial Narrow"/>
      <family val="2"/>
    </font>
    <font>
      <b/>
      <sz val="10"/>
      <color indexed="10"/>
      <name val="Arial"/>
      <family val="2"/>
    </font>
    <font>
      <b/>
      <sz val="12"/>
      <color indexed="18"/>
      <name val="Arial"/>
      <family val="2"/>
    </font>
    <font>
      <b/>
      <u/>
      <sz val="12"/>
      <color indexed="18"/>
      <name val="Arial"/>
      <family val="2"/>
    </font>
    <font>
      <b/>
      <sz val="8"/>
      <color indexed="40"/>
      <name val="Arial Narrow"/>
      <family val="2"/>
    </font>
    <font>
      <sz val="8"/>
      <color indexed="40"/>
      <name val="Arial Narrow"/>
      <family val="2"/>
    </font>
    <font>
      <b/>
      <sz val="8"/>
      <color indexed="17"/>
      <name val="Arial Narrow"/>
      <family val="2"/>
    </font>
    <font>
      <b/>
      <sz val="8"/>
      <color indexed="11"/>
      <name val="Arial Narrow"/>
      <family val="2"/>
    </font>
    <font>
      <b/>
      <sz val="8"/>
      <color indexed="53"/>
      <name val="Arial Narrow"/>
      <family val="2"/>
    </font>
    <font>
      <sz val="8"/>
      <color indexed="52"/>
      <name val="Arial Narrow"/>
      <family val="2"/>
    </font>
    <font>
      <sz val="8"/>
      <color indexed="12"/>
      <name val="Arial Narrow"/>
      <family val="2"/>
    </font>
    <font>
      <b/>
      <sz val="8"/>
      <color indexed="51"/>
      <name val="Arial Narrow"/>
      <family val="2"/>
    </font>
    <font>
      <i/>
      <sz val="9"/>
      <color indexed="10"/>
      <name val="Arial Narrow"/>
      <family val="2"/>
    </font>
    <font>
      <b/>
      <sz val="9"/>
      <color indexed="10"/>
      <name val="Arial Narrow"/>
      <family val="2"/>
    </font>
    <font>
      <b/>
      <sz val="12"/>
      <name val="Arial"/>
      <family val="2"/>
    </font>
    <font>
      <i/>
      <sz val="8"/>
      <name val="Arial"/>
      <family val="2"/>
    </font>
    <font>
      <sz val="10"/>
      <name val="Arial"/>
      <family val="2"/>
    </font>
    <font>
      <b/>
      <sz val="8"/>
      <name val="Arial"/>
      <family val="2"/>
    </font>
    <font>
      <b/>
      <i/>
      <sz val="8"/>
      <name val="Arial"/>
      <family val="2"/>
    </font>
    <font>
      <sz val="8"/>
      <name val="Arial"/>
      <family val="2"/>
    </font>
    <font>
      <b/>
      <sz val="10"/>
      <name val="Arial Narrow"/>
      <family val="2"/>
    </font>
    <font>
      <sz val="10"/>
      <name val="Arial Narrow"/>
      <family val="2"/>
    </font>
    <font>
      <b/>
      <u/>
      <sz val="10"/>
      <color indexed="10"/>
      <name val="Arial"/>
      <family val="2"/>
    </font>
    <font>
      <i/>
      <sz val="10"/>
      <name val="Arial Narrow"/>
      <family val="2"/>
    </font>
    <font>
      <b/>
      <u/>
      <sz val="10"/>
      <name val="Arial Narrow"/>
      <family val="2"/>
    </font>
    <font>
      <b/>
      <i/>
      <sz val="9"/>
      <name val="Arial Narrow"/>
      <family val="2"/>
    </font>
    <font>
      <b/>
      <sz val="9"/>
      <color indexed="8"/>
      <name val="Arial Narrow"/>
      <family val="2"/>
    </font>
    <font>
      <b/>
      <sz val="14"/>
      <color indexed="17"/>
      <name val="Arial Narrow"/>
      <family val="2"/>
    </font>
    <font>
      <b/>
      <u/>
      <sz val="14"/>
      <color indexed="18"/>
      <name val="Arial Narrow"/>
      <family val="2"/>
    </font>
    <font>
      <b/>
      <sz val="10"/>
      <name val="Century Gothic"/>
      <family val="2"/>
    </font>
    <font>
      <b/>
      <sz val="10"/>
      <color indexed="12"/>
      <name val="Arial"/>
      <family val="2"/>
    </font>
    <font>
      <sz val="9"/>
      <name val="Arial"/>
      <family val="2"/>
    </font>
    <font>
      <b/>
      <sz val="9"/>
      <name val="Arial"/>
      <family val="2"/>
    </font>
    <font>
      <b/>
      <i/>
      <sz val="9"/>
      <name val="Arial"/>
      <family val="2"/>
    </font>
    <font>
      <sz val="9"/>
      <color indexed="10"/>
      <name val="Arial Narrow"/>
      <family val="2"/>
    </font>
    <font>
      <b/>
      <sz val="9"/>
      <color indexed="10"/>
      <name val="Arial Narrow"/>
      <family val="2"/>
    </font>
    <font>
      <sz val="8"/>
      <color indexed="10"/>
      <name val="Arial Narrow"/>
      <family val="2"/>
    </font>
    <font>
      <b/>
      <sz val="9"/>
      <color indexed="30"/>
      <name val="Arial Narrow"/>
      <family val="2"/>
    </font>
    <font>
      <b/>
      <sz val="10"/>
      <color indexed="30"/>
      <name val="Arial Narrow"/>
      <family val="2"/>
    </font>
    <font>
      <b/>
      <sz val="9"/>
      <color indexed="10"/>
      <name val="Arial"/>
      <family val="2"/>
    </font>
    <font>
      <b/>
      <i/>
      <sz val="9"/>
      <color indexed="10"/>
      <name val="Arial"/>
      <family val="2"/>
    </font>
    <font>
      <b/>
      <i/>
      <sz val="10"/>
      <color indexed="10"/>
      <name val="Arial"/>
      <family val="2"/>
    </font>
    <font>
      <b/>
      <i/>
      <sz val="9"/>
      <color indexed="10"/>
      <name val="Arial Narrow"/>
      <family val="2"/>
    </font>
    <font>
      <i/>
      <sz val="9"/>
      <color indexed="10"/>
      <name val="Arial Narrow"/>
      <family val="2"/>
    </font>
    <font>
      <sz val="10"/>
      <color indexed="30"/>
      <name val="Arial Narrow"/>
      <family val="2"/>
    </font>
    <font>
      <b/>
      <i/>
      <sz val="9"/>
      <color indexed="36"/>
      <name val="Arial"/>
      <family val="2"/>
    </font>
    <font>
      <b/>
      <i/>
      <sz val="10"/>
      <color indexed="10"/>
      <name val="Arial Narrow"/>
      <family val="2"/>
    </font>
    <font>
      <b/>
      <i/>
      <sz val="12"/>
      <color indexed="10"/>
      <name val="Arial Narrow"/>
      <family val="2"/>
    </font>
    <font>
      <i/>
      <sz val="9"/>
      <name val="Arial"/>
      <family val="2"/>
    </font>
    <font>
      <b/>
      <sz val="7"/>
      <color indexed="10"/>
      <name val="Arial"/>
      <family val="2"/>
    </font>
    <font>
      <b/>
      <i/>
      <sz val="10"/>
      <name val="Arial"/>
      <family val="2"/>
    </font>
    <font>
      <sz val="10"/>
      <name val="Arial"/>
      <family val="2"/>
    </font>
    <font>
      <b/>
      <u/>
      <sz val="9"/>
      <name val="Arial"/>
      <family val="2"/>
    </font>
    <font>
      <b/>
      <sz val="18"/>
      <name val="Arial"/>
      <family val="2"/>
    </font>
    <font>
      <b/>
      <sz val="22"/>
      <name val="Arial"/>
      <family val="2"/>
    </font>
    <font>
      <i/>
      <sz val="9"/>
      <color rgb="FFFF0000"/>
      <name val="Arial"/>
      <family val="2"/>
    </font>
    <font>
      <b/>
      <sz val="9"/>
      <color rgb="FFFF0000"/>
      <name val="Arial Narrow"/>
      <family val="2"/>
    </font>
    <font>
      <b/>
      <i/>
      <sz val="9"/>
      <color rgb="FFFF0000"/>
      <name val="Arial Narrow"/>
      <family val="2"/>
    </font>
    <font>
      <sz val="10"/>
      <color rgb="FFFF0000"/>
      <name val="Arial"/>
      <family val="2"/>
    </font>
    <font>
      <b/>
      <sz val="10"/>
      <color rgb="FFFF0000"/>
      <name val="Arial"/>
      <family val="2"/>
    </font>
    <font>
      <b/>
      <i/>
      <sz val="9"/>
      <color rgb="FFFF0000"/>
      <name val="Arial"/>
      <family val="2"/>
    </font>
    <font>
      <b/>
      <sz val="9"/>
      <color rgb="FFFF0000"/>
      <name val="Arial"/>
      <family val="2"/>
    </font>
    <font>
      <b/>
      <sz val="7"/>
      <color indexed="22"/>
      <name val="Arial"/>
      <family val="2"/>
    </font>
    <font>
      <b/>
      <sz val="9"/>
      <color theme="0"/>
      <name val="Arial"/>
      <family val="2"/>
    </font>
    <font>
      <sz val="11"/>
      <name val="Arial"/>
      <family val="2"/>
    </font>
    <font>
      <b/>
      <i/>
      <sz val="14"/>
      <name val="Arial"/>
      <family val="2"/>
    </font>
    <font>
      <sz val="12"/>
      <name val="Arial"/>
      <family val="2"/>
    </font>
    <font>
      <i/>
      <sz val="12"/>
      <name val="Arial"/>
      <family val="2"/>
    </font>
  </fonts>
  <fills count="39">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13"/>
        <bgColor indexed="64"/>
      </patternFill>
    </fill>
    <fill>
      <patternFill patternType="solid">
        <fgColor indexed="46"/>
        <bgColor indexed="64"/>
      </patternFill>
    </fill>
    <fill>
      <patternFill patternType="solid">
        <fgColor indexed="22"/>
        <bgColor indexed="64"/>
      </patternFill>
    </fill>
    <fill>
      <patternFill patternType="solid">
        <fgColor indexed="18"/>
        <bgColor indexed="64"/>
      </patternFill>
    </fill>
    <fill>
      <patternFill patternType="solid">
        <fgColor indexed="48"/>
        <bgColor indexed="64"/>
      </patternFill>
    </fill>
    <fill>
      <patternFill patternType="solid">
        <fgColor indexed="44"/>
        <bgColor indexed="64"/>
      </patternFill>
    </fill>
    <fill>
      <patternFill patternType="solid">
        <fgColor indexed="14"/>
        <bgColor indexed="64"/>
      </patternFill>
    </fill>
    <fill>
      <patternFill patternType="solid">
        <fgColor indexed="51"/>
        <bgColor indexed="64"/>
      </patternFill>
    </fill>
    <fill>
      <patternFill patternType="solid">
        <fgColor indexed="61"/>
        <bgColor indexed="64"/>
      </patternFill>
    </fill>
    <fill>
      <patternFill patternType="solid">
        <fgColor indexed="52"/>
        <bgColor indexed="64"/>
      </patternFill>
    </fill>
    <fill>
      <patternFill patternType="solid">
        <fgColor indexed="45"/>
        <bgColor indexed="64"/>
      </patternFill>
    </fill>
    <fill>
      <patternFill patternType="solid">
        <fgColor indexed="41"/>
        <bgColor indexed="64"/>
      </patternFill>
    </fill>
    <fill>
      <patternFill patternType="solid">
        <fgColor indexed="50"/>
        <bgColor indexed="64"/>
      </patternFill>
    </fill>
    <fill>
      <patternFill patternType="solid">
        <fgColor indexed="54"/>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29"/>
        <bgColor indexed="64"/>
      </patternFill>
    </fill>
    <fill>
      <patternFill patternType="solid">
        <fgColor indexed="22"/>
        <bgColor indexed="22"/>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33CC"/>
        <bgColor indexed="64"/>
      </patternFill>
    </fill>
    <fill>
      <patternFill patternType="solid">
        <fgColor rgb="FFE28ECC"/>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993300"/>
        <bgColor indexed="64"/>
      </patternFill>
    </fill>
    <fill>
      <patternFill patternType="solid">
        <fgColor rgb="FF0066CC"/>
        <bgColor indexed="64"/>
      </patternFill>
    </fill>
    <fill>
      <patternFill patternType="solid">
        <fgColor rgb="FF1FB714"/>
        <bgColor indexed="64"/>
      </patternFill>
    </fill>
    <fill>
      <patternFill patternType="solid">
        <fgColor rgb="FF00B050"/>
        <bgColor indexed="64"/>
      </patternFill>
    </fill>
    <fill>
      <patternFill patternType="solid">
        <fgColor rgb="FF006411"/>
        <bgColor indexed="64"/>
      </patternFill>
    </fill>
  </fills>
  <borders count="5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double">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thin">
        <color auto="1"/>
      </right>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style="thin">
        <color auto="1"/>
      </right>
      <top style="double">
        <color auto="1"/>
      </top>
      <bottom style="medium">
        <color auto="1"/>
      </bottom>
      <diagonal/>
    </border>
    <border>
      <left/>
      <right/>
      <top style="double">
        <color auto="1"/>
      </top>
      <bottom style="medium">
        <color auto="1"/>
      </bottom>
      <diagonal/>
    </border>
    <border>
      <left style="thin">
        <color auto="1"/>
      </left>
      <right style="thin">
        <color auto="1"/>
      </right>
      <top/>
      <bottom style="double">
        <color auto="1"/>
      </bottom>
      <diagonal/>
    </border>
    <border>
      <left/>
      <right/>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medium">
        <color auto="1"/>
      </bottom>
      <diagonal/>
    </border>
    <border>
      <left/>
      <right style="thin">
        <color auto="1"/>
      </right>
      <top style="double">
        <color auto="1"/>
      </top>
      <bottom/>
      <diagonal/>
    </border>
    <border>
      <left style="thin">
        <color auto="1"/>
      </left>
      <right/>
      <top style="thin">
        <color auto="1"/>
      </top>
      <bottom style="double">
        <color auto="1"/>
      </bottom>
      <diagonal/>
    </border>
    <border>
      <left style="thick">
        <color auto="1"/>
      </left>
      <right/>
      <top/>
      <bottom style="thick">
        <color auto="1"/>
      </bottom>
      <diagonal/>
    </border>
    <border>
      <left/>
      <right style="thick">
        <color auto="1"/>
      </right>
      <top/>
      <bottom style="thick">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ck">
        <color auto="1"/>
      </left>
      <right/>
      <top style="thick">
        <color auto="1"/>
      </top>
      <bottom/>
      <diagonal/>
    </border>
    <border>
      <left/>
      <right style="thick">
        <color auto="1"/>
      </right>
      <top style="thick">
        <color auto="1"/>
      </top>
      <bottom/>
      <diagonal/>
    </border>
    <border>
      <left style="medium">
        <color auto="1"/>
      </left>
      <right/>
      <top/>
      <bottom style="thin">
        <color auto="1"/>
      </bottom>
      <diagonal/>
    </border>
    <border>
      <left/>
      <right style="medium">
        <color auto="1"/>
      </right>
      <top/>
      <bottom style="thin">
        <color auto="1"/>
      </bottom>
      <diagonal/>
    </border>
  </borders>
  <cellStyleXfs count="7">
    <xf numFmtId="0" fontId="0" fillId="0" borderId="0"/>
    <xf numFmtId="4" fontId="2" fillId="0" borderId="0" applyFont="0" applyFill="0" applyBorder="0" applyAlignment="0" applyProtection="0"/>
    <xf numFmtId="43" fontId="34" fillId="0" borderId="0" applyFont="0" applyFill="0" applyBorder="0" applyAlignment="0" applyProtection="0"/>
    <xf numFmtId="0" fontId="24" fillId="0" borderId="0" applyNumberFormat="0" applyFill="0" applyBorder="0" applyAlignment="0" applyProtection="0">
      <alignment vertical="top"/>
      <protection locked="0"/>
    </xf>
    <xf numFmtId="0" fontId="121" fillId="0" borderId="0"/>
    <xf numFmtId="9" fontId="2" fillId="0" borderId="0" applyFont="0" applyFill="0" applyBorder="0" applyAlignment="0" applyProtection="0"/>
    <xf numFmtId="0" fontId="2" fillId="0" borderId="0"/>
  </cellStyleXfs>
  <cellXfs count="1378">
    <xf numFmtId="0" fontId="0" fillId="0" borderId="0" xfId="0"/>
    <xf numFmtId="0" fontId="4" fillId="0" borderId="0" xfId="0" applyFont="1" applyAlignment="1">
      <alignment horizontal="left"/>
    </xf>
    <xf numFmtId="0" fontId="4" fillId="0" borderId="0" xfId="0" applyFont="1"/>
    <xf numFmtId="3" fontId="4" fillId="0" borderId="0" xfId="0" applyNumberFormat="1" applyFont="1"/>
    <xf numFmtId="3" fontId="4" fillId="0" borderId="0" xfId="0" applyNumberFormat="1" applyFont="1" applyAlignment="1">
      <alignment horizontal="center"/>
    </xf>
    <xf numFmtId="0" fontId="4" fillId="0" borderId="0" xfId="0" applyFont="1" applyBorder="1"/>
    <xf numFmtId="0" fontId="5" fillId="0" borderId="0" xfId="0" applyFont="1" applyBorder="1"/>
    <xf numFmtId="3" fontId="5" fillId="0" borderId="0" xfId="0" applyNumberFormat="1" applyFont="1" applyBorder="1"/>
    <xf numFmtId="3" fontId="4" fillId="0" borderId="0" xfId="0" applyNumberFormat="1" applyFont="1" applyBorder="1" applyAlignment="1">
      <alignment horizontal="center"/>
    </xf>
    <xf numFmtId="3" fontId="4" fillId="0" borderId="1" xfId="0" applyNumberFormat="1" applyFont="1" applyBorder="1" applyAlignment="1">
      <alignment horizontal="center"/>
    </xf>
    <xf numFmtId="0" fontId="5" fillId="0" borderId="0" xfId="0" applyFont="1"/>
    <xf numFmtId="3" fontId="5" fillId="0" borderId="0" xfId="0" applyNumberFormat="1" applyFont="1"/>
    <xf numFmtId="3" fontId="5" fillId="0" borderId="1" xfId="0" applyNumberFormat="1" applyFont="1" applyBorder="1"/>
    <xf numFmtId="0" fontId="4" fillId="0" borderId="1" xfId="0" applyFont="1" applyBorder="1"/>
    <xf numFmtId="0" fontId="6" fillId="0" borderId="0" xfId="0" applyFont="1"/>
    <xf numFmtId="3" fontId="4" fillId="0" borderId="2" xfId="0" applyNumberFormat="1" applyFont="1" applyBorder="1"/>
    <xf numFmtId="3" fontId="6" fillId="0" borderId="0" xfId="0" applyNumberFormat="1" applyFont="1"/>
    <xf numFmtId="3" fontId="5" fillId="0" borderId="2" xfId="0" applyNumberFormat="1" applyFont="1" applyBorder="1"/>
    <xf numFmtId="3" fontId="7" fillId="0" borderId="0" xfId="0" applyNumberFormat="1" applyFont="1"/>
    <xf numFmtId="3" fontId="4" fillId="0" borderId="1" xfId="0" applyNumberFormat="1" applyFont="1" applyBorder="1"/>
    <xf numFmtId="3" fontId="4" fillId="0" borderId="0" xfId="0" applyNumberFormat="1" applyFont="1" applyBorder="1"/>
    <xf numFmtId="0" fontId="6" fillId="0" borderId="0" xfId="0" applyFont="1" applyBorder="1"/>
    <xf numFmtId="3" fontId="6" fillId="0" borderId="0" xfId="0" applyNumberFormat="1" applyFont="1" applyBorder="1"/>
    <xf numFmtId="3" fontId="6" fillId="0" borderId="0" xfId="0" applyNumberFormat="1" applyFont="1" applyBorder="1" applyAlignment="1">
      <alignment horizontal="right"/>
    </xf>
    <xf numFmtId="0" fontId="8" fillId="0" borderId="0" xfId="0" applyFont="1"/>
    <xf numFmtId="0" fontId="9" fillId="0" borderId="0" xfId="0" applyFont="1"/>
    <xf numFmtId="0" fontId="10" fillId="0" borderId="0" xfId="0" applyFont="1"/>
    <xf numFmtId="0" fontId="11" fillId="0" borderId="0" xfId="0" applyFont="1"/>
    <xf numFmtId="0" fontId="8" fillId="0" borderId="0" xfId="0" applyFont="1" applyBorder="1"/>
    <xf numFmtId="0" fontId="10" fillId="0" borderId="1" xfId="0" applyFont="1" applyBorder="1"/>
    <xf numFmtId="1" fontId="4" fillId="0" borderId="0" xfId="0" applyNumberFormat="1" applyFont="1"/>
    <xf numFmtId="1" fontId="4" fillId="0" borderId="0" xfId="0" applyNumberFormat="1" applyFont="1" applyAlignment="1">
      <alignment horizontal="center"/>
    </xf>
    <xf numFmtId="1" fontId="5" fillId="0" borderId="0" xfId="0" applyNumberFormat="1" applyFont="1"/>
    <xf numFmtId="0" fontId="12" fillId="0" borderId="0" xfId="0" applyFont="1" applyBorder="1" applyAlignment="1">
      <alignment horizontal="left"/>
    </xf>
    <xf numFmtId="0" fontId="5" fillId="0" borderId="0" xfId="0" applyFont="1" applyAlignment="1">
      <alignment wrapText="1"/>
    </xf>
    <xf numFmtId="0" fontId="4" fillId="0" borderId="0" xfId="0" applyFont="1" applyBorder="1" applyAlignment="1">
      <alignment horizontal="center"/>
    </xf>
    <xf numFmtId="0" fontId="4" fillId="0" borderId="1" xfId="0" applyFont="1" applyBorder="1" applyAlignment="1">
      <alignment horizontal="center"/>
    </xf>
    <xf numFmtId="4" fontId="4" fillId="0" borderId="0" xfId="0" applyNumberFormat="1" applyFont="1"/>
    <xf numFmtId="4" fontId="4" fillId="0" borderId="1" xfId="0" applyNumberFormat="1" applyFont="1" applyBorder="1" applyAlignment="1">
      <alignment horizontal="center"/>
    </xf>
    <xf numFmtId="4" fontId="5" fillId="0" borderId="0" xfId="0" applyNumberFormat="1" applyFont="1"/>
    <xf numFmtId="4" fontId="6" fillId="0" borderId="0" xfId="0" applyNumberFormat="1" applyFont="1"/>
    <xf numFmtId="4" fontId="4" fillId="0" borderId="0" xfId="0" applyNumberFormat="1" applyFont="1" applyAlignment="1">
      <alignment horizontal="center"/>
    </xf>
    <xf numFmtId="4" fontId="5" fillId="0" borderId="0" xfId="0" applyNumberFormat="1" applyFont="1" applyAlignment="1">
      <alignment horizontal="right"/>
    </xf>
    <xf numFmtId="4" fontId="5" fillId="0" borderId="1" xfId="0" applyNumberFormat="1" applyFont="1" applyBorder="1"/>
    <xf numFmtId="4" fontId="5" fillId="0" borderId="0" xfId="0" applyNumberFormat="1" applyFont="1" applyAlignment="1">
      <alignment horizontal="center"/>
    </xf>
    <xf numFmtId="0" fontId="5" fillId="0" borderId="0" xfId="0" applyNumberFormat="1" applyFont="1"/>
    <xf numFmtId="0" fontId="4" fillId="0" borderId="3" xfId="0" applyNumberFormat="1" applyFont="1" applyBorder="1" applyAlignment="1">
      <alignment horizontal="center"/>
    </xf>
    <xf numFmtId="4" fontId="7" fillId="0" borderId="0" xfId="0" applyNumberFormat="1" applyFont="1" applyAlignment="1">
      <alignment horizontal="center"/>
    </xf>
    <xf numFmtId="4" fontId="7" fillId="0" borderId="0" xfId="0" applyNumberFormat="1" applyFont="1"/>
    <xf numFmtId="4" fontId="13" fillId="0" borderId="0" xfId="0" applyNumberFormat="1" applyFont="1"/>
    <xf numFmtId="4" fontId="15" fillId="0" borderId="0" xfId="0" applyNumberFormat="1" applyFont="1"/>
    <xf numFmtId="4" fontId="15" fillId="0" borderId="0" xfId="0" applyNumberFormat="1" applyFont="1" applyAlignment="1">
      <alignment horizontal="center" vertical="center" wrapText="1"/>
    </xf>
    <xf numFmtId="0" fontId="13" fillId="0" borderId="0" xfId="0" applyNumberFormat="1" applyFont="1"/>
    <xf numFmtId="4" fontId="15"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4" fontId="13" fillId="0" borderId="0" xfId="0" applyNumberFormat="1" applyFont="1" applyAlignment="1">
      <alignment horizontal="center"/>
    </xf>
    <xf numFmtId="4" fontId="13" fillId="0" borderId="0" xfId="0" applyNumberFormat="1" applyFont="1" applyAlignment="1">
      <alignment wrapText="1"/>
    </xf>
    <xf numFmtId="0" fontId="13" fillId="0" borderId="0" xfId="0" applyNumberFormat="1" applyFont="1" applyAlignment="1">
      <alignment wrapText="1"/>
    </xf>
    <xf numFmtId="4" fontId="13" fillId="0" borderId="0" xfId="0" applyNumberFormat="1" applyFont="1" applyAlignment="1">
      <alignment horizontal="center" wrapText="1"/>
    </xf>
    <xf numFmtId="0" fontId="13" fillId="0" borderId="0" xfId="0" applyNumberFormat="1" applyFont="1" applyAlignment="1">
      <alignment horizontal="center" wrapText="1"/>
    </xf>
    <xf numFmtId="0" fontId="15" fillId="0" borderId="0" xfId="0" applyNumberFormat="1" applyFont="1"/>
    <xf numFmtId="4" fontId="12" fillId="0" borderId="0" xfId="0" applyNumberFormat="1" applyFont="1"/>
    <xf numFmtId="4" fontId="12" fillId="0" borderId="0" xfId="0" applyNumberFormat="1" applyFont="1" applyAlignment="1">
      <alignment horizontal="center" wrapText="1"/>
    </xf>
    <xf numFmtId="4" fontId="14" fillId="0" borderId="0" xfId="0" applyNumberFormat="1" applyFont="1"/>
    <xf numFmtId="4" fontId="12" fillId="0" borderId="0" xfId="0" applyNumberFormat="1" applyFont="1" applyAlignment="1">
      <alignment horizontal="center" vertical="center" wrapText="1"/>
    </xf>
    <xf numFmtId="4" fontId="13" fillId="0" borderId="1" xfId="0" applyNumberFormat="1" applyFont="1" applyBorder="1"/>
    <xf numFmtId="4" fontId="13" fillId="0" borderId="4" xfId="0" applyNumberFormat="1" applyFont="1" applyBorder="1"/>
    <xf numFmtId="4" fontId="13" fillId="0" borderId="5" xfId="0" applyNumberFormat="1" applyFont="1" applyBorder="1"/>
    <xf numFmtId="0" fontId="13" fillId="0" borderId="5" xfId="0" applyNumberFormat="1" applyFont="1" applyBorder="1"/>
    <xf numFmtId="4" fontId="13" fillId="0" borderId="6" xfId="0" applyNumberFormat="1" applyFont="1" applyBorder="1"/>
    <xf numFmtId="0" fontId="13" fillId="0" borderId="1" xfId="0" applyNumberFormat="1" applyFont="1" applyBorder="1"/>
    <xf numFmtId="4" fontId="12" fillId="0" borderId="0" xfId="0" applyNumberFormat="1" applyFont="1" applyAlignment="1">
      <alignment horizontal="center"/>
    </xf>
    <xf numFmtId="4" fontId="15" fillId="0" borderId="0" xfId="0" applyNumberFormat="1" applyFont="1" applyBorder="1" applyAlignment="1">
      <alignment horizontal="center" vertical="center" wrapText="1"/>
    </xf>
    <xf numFmtId="4" fontId="12" fillId="0" borderId="0" xfId="0" applyNumberFormat="1" applyFont="1" applyAlignment="1">
      <alignment horizontal="right" vertical="center" wrapText="1"/>
    </xf>
    <xf numFmtId="4" fontId="12" fillId="0" borderId="0"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4" fontId="15" fillId="0" borderId="0" xfId="0" applyNumberFormat="1" applyFont="1" applyAlignment="1">
      <alignment horizontal="right"/>
    </xf>
    <xf numFmtId="0" fontId="12" fillId="0" borderId="0" xfId="0" applyNumberFormat="1" applyFont="1" applyAlignment="1">
      <alignment horizontal="right" vertical="center" wrapText="1"/>
    </xf>
    <xf numFmtId="4" fontId="15" fillId="0" borderId="2" xfId="0" applyNumberFormat="1" applyFont="1" applyBorder="1"/>
    <xf numFmtId="4" fontId="15" fillId="0" borderId="0" xfId="0" applyNumberFormat="1" applyFont="1" applyBorder="1"/>
    <xf numFmtId="4" fontId="11" fillId="0" borderId="0" xfId="0" applyNumberFormat="1" applyFont="1"/>
    <xf numFmtId="4" fontId="15" fillId="0" borderId="7"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4" fontId="15" fillId="0" borderId="8" xfId="0" applyNumberFormat="1" applyFont="1" applyBorder="1" applyAlignment="1">
      <alignment horizontal="center" wrapText="1"/>
    </xf>
    <xf numFmtId="4" fontId="15" fillId="0" borderId="8" xfId="0" applyNumberFormat="1" applyFont="1" applyBorder="1"/>
    <xf numFmtId="4" fontId="15" fillId="0" borderId="9" xfId="0" applyNumberFormat="1" applyFont="1" applyBorder="1"/>
    <xf numFmtId="4" fontId="15" fillId="0" borderId="0" xfId="0" applyNumberFormat="1" applyFont="1" applyBorder="1" applyAlignment="1">
      <alignment wrapText="1"/>
    </xf>
    <xf numFmtId="4" fontId="13" fillId="0" borderId="0" xfId="0" applyNumberFormat="1" applyFont="1" applyBorder="1"/>
    <xf numFmtId="4" fontId="12" fillId="0" borderId="8" xfId="0" applyNumberFormat="1" applyFont="1" applyBorder="1" applyAlignment="1">
      <alignment horizontal="center" vertical="center" wrapText="1"/>
    </xf>
    <xf numFmtId="10" fontId="15" fillId="0" borderId="9" xfId="0" applyNumberFormat="1" applyFont="1" applyBorder="1" applyAlignment="1">
      <alignment horizontal="center" wrapText="1"/>
    </xf>
    <xf numFmtId="10" fontId="15" fillId="0" borderId="3" xfId="0" applyNumberFormat="1" applyFont="1" applyBorder="1" applyAlignment="1">
      <alignment horizontal="center" wrapText="1"/>
    </xf>
    <xf numFmtId="4" fontId="13" fillId="0" borderId="5" xfId="0" applyNumberFormat="1" applyFont="1" applyBorder="1" applyAlignment="1">
      <alignment horizontal="right" vertical="center" wrapText="1"/>
    </xf>
    <xf numFmtId="4" fontId="4" fillId="0" borderId="0" xfId="1" applyFont="1"/>
    <xf numFmtId="0" fontId="12" fillId="0" borderId="0" xfId="0" applyFont="1"/>
    <xf numFmtId="3" fontId="5" fillId="0" borderId="0" xfId="0" applyNumberFormat="1" applyFont="1" applyAlignment="1">
      <alignment horizontal="center"/>
    </xf>
    <xf numFmtId="0" fontId="5" fillId="0" borderId="0" xfId="0" applyFont="1" applyAlignment="1">
      <alignment horizontal="right"/>
    </xf>
    <xf numFmtId="0" fontId="5" fillId="0" borderId="0" xfId="0" applyFont="1" applyAlignment="1">
      <alignment horizontal="left"/>
    </xf>
    <xf numFmtId="4" fontId="18" fillId="0" borderId="0" xfId="1" applyFont="1"/>
    <xf numFmtId="4" fontId="15" fillId="0" borderId="0" xfId="0" applyNumberFormat="1" applyFont="1" applyAlignment="1">
      <alignment horizontal="center"/>
    </xf>
    <xf numFmtId="4" fontId="14" fillId="0" borderId="0" xfId="0" applyNumberFormat="1" applyFont="1" applyAlignment="1">
      <alignment horizontal="center"/>
    </xf>
    <xf numFmtId="4" fontId="15" fillId="0" borderId="1" xfId="0" applyNumberFormat="1" applyFont="1" applyBorder="1" applyAlignment="1">
      <alignment horizontal="center"/>
    </xf>
    <xf numFmtId="4" fontId="15" fillId="0" borderId="0" xfId="0" applyNumberFormat="1" applyFont="1" applyBorder="1" applyAlignment="1">
      <alignment horizontal="center"/>
    </xf>
    <xf numFmtId="4" fontId="14" fillId="0" borderId="0" xfId="0" applyNumberFormat="1" applyFont="1" applyBorder="1" applyAlignment="1">
      <alignment horizontal="center"/>
    </xf>
    <xf numFmtId="0" fontId="15" fillId="0" borderId="0" xfId="0" applyNumberFormat="1" applyFont="1" applyBorder="1" applyAlignment="1">
      <alignment horizontal="center"/>
    </xf>
    <xf numFmtId="4" fontId="12" fillId="0" borderId="0" xfId="0" applyNumberFormat="1" applyFont="1" applyBorder="1" applyAlignment="1">
      <alignment horizontal="center"/>
    </xf>
    <xf numFmtId="4" fontId="15" fillId="0" borderId="6" xfId="0" applyNumberFormat="1" applyFont="1" applyBorder="1" applyAlignment="1">
      <alignment horizontal="center"/>
    </xf>
    <xf numFmtId="4" fontId="15" fillId="0" borderId="7" xfId="0" applyNumberFormat="1" applyFont="1" applyBorder="1" applyAlignment="1">
      <alignment horizontal="center"/>
    </xf>
    <xf numFmtId="4" fontId="15" fillId="0" borderId="10" xfId="0" applyNumberFormat="1" applyFont="1" applyBorder="1" applyAlignment="1">
      <alignment horizontal="center"/>
    </xf>
    <xf numFmtId="4" fontId="15" fillId="0" borderId="11" xfId="0" applyNumberFormat="1" applyFont="1" applyBorder="1" applyAlignment="1">
      <alignment horizontal="center"/>
    </xf>
    <xf numFmtId="3" fontId="12" fillId="0" borderId="0" xfId="0" applyNumberFormat="1" applyFont="1" applyBorder="1" applyAlignment="1">
      <alignment horizontal="center"/>
    </xf>
    <xf numFmtId="3" fontId="13" fillId="0" borderId="0" xfId="0" applyNumberFormat="1" applyFont="1" applyBorder="1"/>
    <xf numFmtId="0" fontId="15" fillId="0" borderId="1" xfId="0" applyNumberFormat="1" applyFont="1" applyBorder="1" applyAlignment="1">
      <alignment horizontal="center"/>
    </xf>
    <xf numFmtId="0" fontId="12" fillId="0" borderId="0" xfId="0" applyNumberFormat="1" applyFont="1" applyBorder="1" applyAlignment="1">
      <alignment horizontal="center"/>
    </xf>
    <xf numFmtId="4" fontId="19" fillId="0" borderId="0" xfId="0" applyNumberFormat="1" applyFont="1"/>
    <xf numFmtId="4" fontId="12" fillId="0" borderId="0" xfId="0" applyNumberFormat="1" applyFont="1" applyAlignment="1">
      <alignment horizontal="left"/>
    </xf>
    <xf numFmtId="3" fontId="15" fillId="0" borderId="1" xfId="0" applyNumberFormat="1" applyFont="1" applyBorder="1" applyAlignment="1">
      <alignment horizontal="center"/>
    </xf>
    <xf numFmtId="2" fontId="15" fillId="0" borderId="6" xfId="0" applyNumberFormat="1" applyFont="1" applyBorder="1" applyAlignment="1">
      <alignment horizontal="center"/>
    </xf>
    <xf numFmtId="2" fontId="12" fillId="0" borderId="0" xfId="0" applyNumberFormat="1" applyFont="1" applyBorder="1" applyAlignment="1">
      <alignment horizontal="center"/>
    </xf>
    <xf numFmtId="2" fontId="13" fillId="0" borderId="0" xfId="0" applyNumberFormat="1" applyFont="1" applyBorder="1"/>
    <xf numFmtId="1" fontId="15" fillId="0" borderId="1" xfId="0" applyNumberFormat="1" applyFont="1" applyBorder="1" applyAlignment="1">
      <alignment horizontal="center"/>
    </xf>
    <xf numFmtId="1" fontId="12" fillId="0" borderId="0" xfId="0" applyNumberFormat="1" applyFont="1" applyBorder="1" applyAlignment="1">
      <alignment horizontal="center"/>
    </xf>
    <xf numFmtId="1" fontId="13" fillId="0" borderId="0" xfId="0" applyNumberFormat="1" applyFont="1" applyBorder="1"/>
    <xf numFmtId="2" fontId="15" fillId="0" borderId="1" xfId="0" applyNumberFormat="1" applyFont="1" applyBorder="1" applyAlignment="1">
      <alignment horizontal="center"/>
    </xf>
    <xf numFmtId="4" fontId="13" fillId="0" borderId="12" xfId="0" applyNumberFormat="1" applyFont="1" applyBorder="1"/>
    <xf numFmtId="2" fontId="12" fillId="0" borderId="4" xfId="0" applyNumberFormat="1" applyFont="1" applyBorder="1" applyAlignment="1">
      <alignment horizontal="center"/>
    </xf>
    <xf numFmtId="2" fontId="13" fillId="0" borderId="12" xfId="0" applyNumberFormat="1" applyFont="1" applyBorder="1"/>
    <xf numFmtId="4" fontId="12" fillId="0" borderId="4" xfId="0" applyNumberFormat="1" applyFont="1" applyBorder="1" applyAlignment="1">
      <alignment horizontal="center"/>
    </xf>
    <xf numFmtId="0" fontId="6" fillId="0" borderId="0" xfId="0" applyFont="1" applyBorder="1" applyAlignment="1">
      <alignment horizontal="left"/>
    </xf>
    <xf numFmtId="3" fontId="5" fillId="0" borderId="0" xfId="0" applyNumberFormat="1" applyFont="1" applyFill="1"/>
    <xf numFmtId="1" fontId="5" fillId="0" borderId="0" xfId="0" applyNumberFormat="1" applyFont="1" applyAlignment="1">
      <alignment wrapText="1"/>
    </xf>
    <xf numFmtId="0" fontId="4" fillId="0" borderId="0" xfId="0" applyFont="1" applyAlignment="1">
      <alignment wrapText="1"/>
    </xf>
    <xf numFmtId="0" fontId="5" fillId="0" borderId="0" xfId="0" applyFont="1" applyBorder="1" applyAlignment="1">
      <alignment wrapText="1"/>
    </xf>
    <xf numFmtId="0" fontId="6" fillId="0" borderId="0" xfId="0" applyFont="1" applyBorder="1" applyAlignment="1">
      <alignment horizontal="left" wrapText="1"/>
    </xf>
    <xf numFmtId="167" fontId="21" fillId="0" borderId="0" xfId="0" applyNumberFormat="1" applyFont="1"/>
    <xf numFmtId="4" fontId="4" fillId="0" borderId="2" xfId="0" applyNumberFormat="1" applyFont="1" applyBorder="1"/>
    <xf numFmtId="4" fontId="22" fillId="0" borderId="2" xfId="0" applyNumberFormat="1" applyFont="1" applyBorder="1"/>
    <xf numFmtId="4" fontId="22" fillId="0" borderId="11" xfId="0" applyNumberFormat="1" applyFont="1" applyBorder="1" applyAlignment="1">
      <alignment horizontal="center"/>
    </xf>
    <xf numFmtId="4" fontId="4" fillId="0" borderId="1" xfId="0" applyNumberFormat="1" applyFont="1" applyBorder="1" applyAlignment="1">
      <alignment horizontal="center" wrapText="1"/>
    </xf>
    <xf numFmtId="0" fontId="5" fillId="0" borderId="1" xfId="0" applyFont="1" applyBorder="1" applyAlignment="1">
      <alignment wrapText="1"/>
    </xf>
    <xf numFmtId="3" fontId="4" fillId="0" borderId="1" xfId="0" applyNumberFormat="1" applyFont="1" applyBorder="1" applyAlignment="1">
      <alignment horizontal="center" wrapText="1"/>
    </xf>
    <xf numFmtId="4" fontId="5" fillId="0" borderId="1" xfId="0" applyNumberFormat="1" applyFont="1" applyBorder="1" applyAlignment="1">
      <alignment wrapText="1"/>
    </xf>
    <xf numFmtId="4" fontId="5" fillId="0" borderId="1" xfId="0" applyNumberFormat="1" applyFont="1" applyBorder="1" applyAlignment="1">
      <alignment horizontal="center" wrapText="1"/>
    </xf>
    <xf numFmtId="168" fontId="21" fillId="0" borderId="0" xfId="0" applyNumberFormat="1" applyFont="1"/>
    <xf numFmtId="0" fontId="4" fillId="0" borderId="0" xfId="0" applyFont="1" applyAlignment="1">
      <alignment horizontal="center" wrapText="1"/>
    </xf>
    <xf numFmtId="0" fontId="4" fillId="0" borderId="0" xfId="0" applyFont="1" applyAlignment="1">
      <alignment horizontal="right"/>
    </xf>
    <xf numFmtId="4" fontId="4" fillId="0" borderId="0" xfId="0" applyNumberFormat="1" applyFont="1" applyBorder="1"/>
    <xf numFmtId="10" fontId="5" fillId="0" borderId="0" xfId="0" applyNumberFormat="1" applyFont="1"/>
    <xf numFmtId="0" fontId="9" fillId="0" borderId="0" xfId="0" applyFont="1" applyAlignment="1">
      <alignment horizontal="right"/>
    </xf>
    <xf numFmtId="4" fontId="9" fillId="0" borderId="0" xfId="0" applyNumberFormat="1" applyFont="1"/>
    <xf numFmtId="4" fontId="9" fillId="0" borderId="13" xfId="0" applyNumberFormat="1" applyFont="1" applyBorder="1"/>
    <xf numFmtId="0" fontId="4" fillId="0" borderId="2" xfId="0" applyFont="1" applyBorder="1" applyAlignment="1">
      <alignment horizontal="center" wrapText="1"/>
    </xf>
    <xf numFmtId="4" fontId="4" fillId="0" borderId="2" xfId="0" applyNumberFormat="1" applyFont="1" applyBorder="1" applyAlignment="1">
      <alignment horizontal="center" wrapText="1"/>
    </xf>
    <xf numFmtId="0" fontId="4" fillId="0" borderId="0" xfId="0" applyNumberFormat="1" applyFont="1" applyBorder="1" applyAlignment="1">
      <alignment horizontal="center"/>
    </xf>
    <xf numFmtId="4" fontId="24" fillId="0" borderId="0" xfId="3" applyNumberFormat="1" applyAlignment="1" applyProtection="1"/>
    <xf numFmtId="0" fontId="13" fillId="0" borderId="0" xfId="0" applyFont="1"/>
    <xf numFmtId="3" fontId="13" fillId="0" borderId="5" xfId="0" applyNumberFormat="1" applyFont="1" applyBorder="1"/>
    <xf numFmtId="2" fontId="13" fillId="0" borderId="4" xfId="0" applyNumberFormat="1" applyFont="1" applyBorder="1"/>
    <xf numFmtId="1" fontId="13" fillId="0" borderId="5" xfId="0" applyNumberFormat="1" applyFont="1" applyBorder="1"/>
    <xf numFmtId="2" fontId="13" fillId="0" borderId="5" xfId="0" applyNumberFormat="1" applyFont="1" applyBorder="1"/>
    <xf numFmtId="0" fontId="13" fillId="0" borderId="0" xfId="0" applyNumberFormat="1" applyFont="1" applyBorder="1"/>
    <xf numFmtId="0" fontId="13" fillId="0" borderId="0" xfId="0" applyFont="1" applyBorder="1"/>
    <xf numFmtId="3" fontId="13" fillId="0" borderId="1" xfId="0" applyNumberFormat="1" applyFont="1" applyBorder="1"/>
    <xf numFmtId="2" fontId="13" fillId="0" borderId="6" xfId="0" applyNumberFormat="1" applyFont="1" applyBorder="1"/>
    <xf numFmtId="1" fontId="13" fillId="0" borderId="1" xfId="0" applyNumberFormat="1" applyFont="1" applyBorder="1"/>
    <xf numFmtId="2" fontId="13" fillId="0" borderId="1" xfId="0" applyNumberFormat="1" applyFont="1" applyBorder="1"/>
    <xf numFmtId="0" fontId="15" fillId="0" borderId="0" xfId="0" applyFont="1"/>
    <xf numFmtId="4" fontId="15" fillId="0" borderId="12" xfId="0" applyNumberFormat="1" applyFont="1" applyBorder="1"/>
    <xf numFmtId="3" fontId="15" fillId="0" borderId="0" xfId="0" applyNumberFormat="1" applyFont="1"/>
    <xf numFmtId="2" fontId="15" fillId="0" borderId="12" xfId="0" applyNumberFormat="1" applyFont="1" applyBorder="1"/>
    <xf numFmtId="1" fontId="15" fillId="0" borderId="0" xfId="0" applyNumberFormat="1" applyFont="1"/>
    <xf numFmtId="2" fontId="15" fillId="0" borderId="0" xfId="0" applyNumberFormat="1" applyFont="1"/>
    <xf numFmtId="0" fontId="14" fillId="0" borderId="0" xfId="0" applyFont="1"/>
    <xf numFmtId="3" fontId="13" fillId="0" borderId="0" xfId="0" applyNumberFormat="1" applyFont="1"/>
    <xf numFmtId="1" fontId="13" fillId="0" borderId="0" xfId="0" applyNumberFormat="1" applyFont="1"/>
    <xf numFmtId="2" fontId="13" fillId="0" borderId="0" xfId="0" applyNumberFormat="1" applyFont="1"/>
    <xf numFmtId="0" fontId="15" fillId="0" borderId="0" xfId="0" applyFont="1" applyAlignment="1">
      <alignment horizontal="right"/>
    </xf>
    <xf numFmtId="0" fontId="4" fillId="0" borderId="0" xfId="0" applyNumberFormat="1" applyFont="1"/>
    <xf numFmtId="4" fontId="4" fillId="0" borderId="12" xfId="0" applyNumberFormat="1" applyFont="1" applyBorder="1"/>
    <xf numFmtId="2" fontId="4" fillId="0" borderId="12" xfId="0" applyNumberFormat="1" applyFont="1" applyBorder="1"/>
    <xf numFmtId="2" fontId="4" fillId="0" borderId="0" xfId="0" applyNumberFormat="1" applyFont="1"/>
    <xf numFmtId="0" fontId="7" fillId="0" borderId="0" xfId="0" applyFont="1"/>
    <xf numFmtId="166" fontId="13" fillId="0" borderId="0" xfId="0" applyNumberFormat="1" applyFont="1"/>
    <xf numFmtId="166" fontId="15" fillId="0" borderId="0" xfId="0" applyNumberFormat="1" applyFont="1"/>
    <xf numFmtId="166" fontId="13" fillId="0" borderId="0" xfId="0" applyNumberFormat="1" applyFont="1" applyAlignment="1">
      <alignment horizontal="center"/>
    </xf>
    <xf numFmtId="166" fontId="25" fillId="0" borderId="0" xfId="0" applyNumberFormat="1" applyFont="1"/>
    <xf numFmtId="166" fontId="12" fillId="0" borderId="0" xfId="0" applyNumberFormat="1" applyFont="1"/>
    <xf numFmtId="1" fontId="5" fillId="0" borderId="0" xfId="0" applyNumberFormat="1" applyFont="1" applyAlignment="1"/>
    <xf numFmtId="0" fontId="4" fillId="0" borderId="0" xfId="0" applyFont="1" applyAlignment="1"/>
    <xf numFmtId="0" fontId="5" fillId="0" borderId="0" xfId="0" applyFont="1" applyAlignment="1"/>
    <xf numFmtId="3" fontId="5" fillId="0" borderId="0" xfId="0" applyNumberFormat="1" applyFont="1" applyAlignment="1"/>
    <xf numFmtId="0" fontId="5" fillId="0" borderId="0" xfId="0" applyFont="1" applyBorder="1" applyAlignment="1"/>
    <xf numFmtId="0" fontId="26" fillId="0" borderId="0" xfId="0" applyFont="1"/>
    <xf numFmtId="0" fontId="27" fillId="0" borderId="0" xfId="0" applyFont="1"/>
    <xf numFmtId="0" fontId="28" fillId="0" borderId="0" xfId="0" applyFont="1" applyBorder="1"/>
    <xf numFmtId="3" fontId="26" fillId="0" borderId="0" xfId="0" applyNumberFormat="1" applyFont="1" applyBorder="1"/>
    <xf numFmtId="0" fontId="28" fillId="0" borderId="0" xfId="0" applyFont="1"/>
    <xf numFmtId="166" fontId="13" fillId="0" borderId="2" xfId="0" applyNumberFormat="1" applyFont="1" applyBorder="1"/>
    <xf numFmtId="0" fontId="33" fillId="0" borderId="0" xfId="0" applyFont="1"/>
    <xf numFmtId="0" fontId="34" fillId="0" borderId="0" xfId="0" applyFont="1"/>
    <xf numFmtId="0" fontId="35" fillId="0" borderId="0" xfId="0" applyFont="1"/>
    <xf numFmtId="0" fontId="36" fillId="0" borderId="0" xfId="0" applyFont="1"/>
    <xf numFmtId="10" fontId="15" fillId="0" borderId="10" xfId="0" applyNumberFormat="1" applyFont="1" applyBorder="1" applyAlignment="1">
      <alignment horizontal="center" wrapText="1"/>
    </xf>
    <xf numFmtId="0" fontId="37" fillId="0" borderId="0" xfId="0" applyFont="1"/>
    <xf numFmtId="0" fontId="4" fillId="0" borderId="0" xfId="0" applyFont="1" applyBorder="1" applyAlignment="1">
      <alignment horizontal="center" wrapText="1"/>
    </xf>
    <xf numFmtId="4" fontId="4" fillId="0" borderId="0" xfId="0" applyNumberFormat="1" applyFont="1" applyBorder="1" applyAlignment="1">
      <alignment horizontal="center" wrapText="1"/>
    </xf>
    <xf numFmtId="4" fontId="7" fillId="0" borderId="0" xfId="0" applyNumberFormat="1" applyFont="1" applyAlignment="1">
      <alignment horizontal="left"/>
    </xf>
    <xf numFmtId="0" fontId="38" fillId="0" borderId="0" xfId="0" applyFont="1"/>
    <xf numFmtId="0" fontId="39" fillId="0" borderId="0" xfId="0" applyFont="1" applyBorder="1"/>
    <xf numFmtId="0" fontId="40" fillId="0" borderId="0" xfId="0" applyFont="1" applyBorder="1"/>
    <xf numFmtId="0" fontId="41" fillId="0" borderId="0" xfId="0" applyFont="1" applyBorder="1"/>
    <xf numFmtId="3" fontId="4" fillId="0" borderId="5" xfId="0" applyNumberFormat="1" applyFont="1" applyBorder="1"/>
    <xf numFmtId="0" fontId="43" fillId="0" borderId="0" xfId="0" applyFont="1"/>
    <xf numFmtId="0" fontId="44" fillId="0" borderId="0" xfId="0" applyFont="1"/>
    <xf numFmtId="0" fontId="45" fillId="0" borderId="0" xfId="0" applyFont="1"/>
    <xf numFmtId="3" fontId="44" fillId="0" borderId="0" xfId="0" applyNumberFormat="1" applyFont="1" applyBorder="1"/>
    <xf numFmtId="3" fontId="45" fillId="0" borderId="0" xfId="0" applyNumberFormat="1" applyFont="1" applyBorder="1"/>
    <xf numFmtId="4" fontId="14" fillId="0" borderId="0" xfId="0" applyNumberFormat="1" applyFont="1" applyAlignment="1">
      <alignment horizontal="left"/>
    </xf>
    <xf numFmtId="0" fontId="34" fillId="0" borderId="14" xfId="0" applyFont="1" applyBorder="1"/>
    <xf numFmtId="0" fontId="5" fillId="0" borderId="0" xfId="0" applyFont="1" applyFill="1" applyBorder="1" applyAlignment="1">
      <alignment horizontal="left"/>
    </xf>
    <xf numFmtId="0" fontId="4" fillId="3" borderId="0" xfId="0" applyFont="1" applyFill="1" applyBorder="1" applyAlignment="1">
      <alignment horizontal="left"/>
    </xf>
    <xf numFmtId="0" fontId="5" fillId="3" borderId="0" xfId="0" applyFont="1" applyFill="1" applyBorder="1" applyAlignment="1">
      <alignment horizontal="left"/>
    </xf>
    <xf numFmtId="0" fontId="5" fillId="3" borderId="0" xfId="0" applyFont="1" applyFill="1"/>
    <xf numFmtId="0" fontId="42" fillId="3" borderId="0" xfId="0" applyFont="1" applyFill="1" applyBorder="1" applyAlignment="1">
      <alignment horizontal="left"/>
    </xf>
    <xf numFmtId="0" fontId="26" fillId="3" borderId="0" xfId="0" applyFont="1" applyFill="1"/>
    <xf numFmtId="0" fontId="26" fillId="3" borderId="0" xfId="0" applyFont="1" applyFill="1" applyBorder="1" applyAlignment="1">
      <alignment horizontal="left"/>
    </xf>
    <xf numFmtId="0" fontId="7" fillId="5" borderId="5" xfId="0" applyFont="1" applyFill="1" applyBorder="1"/>
    <xf numFmtId="3" fontId="4" fillId="5" borderId="5" xfId="0" applyNumberFormat="1" applyFont="1" applyFill="1" applyBorder="1"/>
    <xf numFmtId="0" fontId="4" fillId="5" borderId="5" xfId="0" applyFont="1" applyFill="1" applyBorder="1"/>
    <xf numFmtId="3" fontId="4" fillId="5" borderId="15" xfId="0" applyNumberFormat="1" applyFont="1" applyFill="1" applyBorder="1"/>
    <xf numFmtId="0" fontId="7" fillId="5" borderId="12" xfId="0" applyFont="1" applyFill="1" applyBorder="1"/>
    <xf numFmtId="0" fontId="7" fillId="5" borderId="0" xfId="0" applyFont="1" applyFill="1" applyBorder="1"/>
    <xf numFmtId="3" fontId="4" fillId="5" borderId="8" xfId="0" applyNumberFormat="1" applyFont="1" applyFill="1" applyBorder="1"/>
    <xf numFmtId="0" fontId="7" fillId="5" borderId="6" xfId="0" applyFont="1" applyFill="1" applyBorder="1"/>
    <xf numFmtId="0" fontId="7" fillId="5" borderId="1" xfId="0" applyFont="1" applyFill="1" applyBorder="1"/>
    <xf numFmtId="0" fontId="39" fillId="5" borderId="4" xfId="0" applyFont="1" applyFill="1" applyBorder="1"/>
    <xf numFmtId="0" fontId="21" fillId="3" borderId="0" xfId="0" applyFont="1" applyFill="1" applyBorder="1" applyAlignment="1">
      <alignment horizontal="left"/>
    </xf>
    <xf numFmtId="3" fontId="5" fillId="0" borderId="3" xfId="0" applyNumberFormat="1" applyFont="1" applyBorder="1"/>
    <xf numFmtId="166" fontId="46" fillId="0" borderId="0" xfId="0" applyNumberFormat="1" applyFont="1" applyAlignment="1">
      <alignment horizontal="center"/>
    </xf>
    <xf numFmtId="166" fontId="47" fillId="0" borderId="0" xfId="0" applyNumberFormat="1" applyFont="1"/>
    <xf numFmtId="166" fontId="10" fillId="0" borderId="0" xfId="0" applyNumberFormat="1" applyFont="1"/>
    <xf numFmtId="166" fontId="5" fillId="0" borderId="0" xfId="0" applyNumberFormat="1" applyFont="1"/>
    <xf numFmtId="0" fontId="28" fillId="3" borderId="0" xfId="0" applyFont="1" applyFill="1" applyBorder="1" applyAlignment="1">
      <alignment horizontal="left"/>
    </xf>
    <xf numFmtId="0" fontId="21" fillId="0" borderId="0" xfId="0" applyFont="1"/>
    <xf numFmtId="1" fontId="8" fillId="0" borderId="0" xfId="0" applyNumberFormat="1" applyFont="1"/>
    <xf numFmtId="3" fontId="8" fillId="0" borderId="0" xfId="0" applyNumberFormat="1" applyFont="1"/>
    <xf numFmtId="3" fontId="9" fillId="0" borderId="0" xfId="0" applyNumberFormat="1" applyFont="1"/>
    <xf numFmtId="0" fontId="8" fillId="3" borderId="0" xfId="0" applyFont="1" applyFill="1" applyBorder="1" applyAlignment="1">
      <alignment horizontal="left"/>
    </xf>
    <xf numFmtId="1" fontId="44" fillId="0" borderId="0" xfId="0" applyNumberFormat="1" applyFont="1"/>
    <xf numFmtId="0" fontId="44" fillId="0" borderId="0" xfId="0" applyFont="1" applyBorder="1"/>
    <xf numFmtId="0" fontId="49" fillId="0" borderId="16" xfId="0" applyFont="1" applyBorder="1"/>
    <xf numFmtId="0" fontId="51" fillId="0" borderId="17" xfId="0" applyFont="1" applyBorder="1"/>
    <xf numFmtId="0" fontId="50" fillId="0" borderId="0" xfId="0" applyFont="1"/>
    <xf numFmtId="9" fontId="13" fillId="5" borderId="0" xfId="0" applyNumberFormat="1" applyFont="1" applyFill="1" applyBorder="1"/>
    <xf numFmtId="9" fontId="13" fillId="5" borderId="1" xfId="0" applyNumberFormat="1" applyFont="1" applyFill="1" applyBorder="1"/>
    <xf numFmtId="9" fontId="7" fillId="5" borderId="0" xfId="0" applyNumberFormat="1" applyFont="1" applyFill="1" applyBorder="1" applyAlignment="1">
      <alignment horizontal="right"/>
    </xf>
    <xf numFmtId="9" fontId="7" fillId="5" borderId="1" xfId="0" applyNumberFormat="1" applyFont="1" applyFill="1" applyBorder="1" applyAlignment="1">
      <alignment horizontal="right"/>
    </xf>
    <xf numFmtId="0" fontId="53" fillId="0" borderId="0" xfId="0" applyFont="1"/>
    <xf numFmtId="4" fontId="22" fillId="0" borderId="0" xfId="0" applyNumberFormat="1" applyFont="1" applyBorder="1" applyAlignment="1">
      <alignment horizontal="center"/>
    </xf>
    <xf numFmtId="0" fontId="40" fillId="0" borderId="0" xfId="0" applyFont="1" applyAlignment="1">
      <alignment horizontal="left"/>
    </xf>
    <xf numFmtId="4" fontId="10" fillId="0" borderId="0" xfId="0" applyNumberFormat="1" applyFont="1"/>
    <xf numFmtId="4" fontId="14" fillId="0" borderId="0" xfId="0" applyNumberFormat="1" applyFont="1" applyAlignment="1">
      <alignment horizontal="center" vertical="center" wrapText="1"/>
    </xf>
    <xf numFmtId="4" fontId="15" fillId="0" borderId="0" xfId="0" applyNumberFormat="1" applyFont="1" applyAlignment="1">
      <alignment horizontal="center" wrapText="1"/>
    </xf>
    <xf numFmtId="4" fontId="15" fillId="0" borderId="0" xfId="0" applyNumberFormat="1" applyFont="1" applyAlignment="1">
      <alignment wrapText="1"/>
    </xf>
    <xf numFmtId="4" fontId="9" fillId="0" borderId="0" xfId="0" applyNumberFormat="1" applyFont="1" applyAlignment="1">
      <alignment horizontal="right"/>
    </xf>
    <xf numFmtId="9" fontId="22" fillId="0" borderId="0" xfId="0" applyNumberFormat="1" applyFont="1" applyBorder="1" applyAlignment="1">
      <alignment horizontal="center"/>
    </xf>
    <xf numFmtId="168" fontId="5" fillId="0" borderId="0" xfId="0" applyNumberFormat="1" applyFont="1"/>
    <xf numFmtId="168" fontId="4" fillId="0" borderId="2" xfId="0" applyNumberFormat="1" applyFont="1" applyBorder="1"/>
    <xf numFmtId="4" fontId="5" fillId="0" borderId="0" xfId="0" applyNumberFormat="1" applyFont="1" applyBorder="1"/>
    <xf numFmtId="4" fontId="4" fillId="0" borderId="1" xfId="0" applyNumberFormat="1" applyFont="1" applyBorder="1"/>
    <xf numFmtId="4" fontId="5" fillId="0" borderId="2" xfId="0" applyNumberFormat="1" applyFont="1" applyBorder="1"/>
    <xf numFmtId="0" fontId="0" fillId="0" borderId="1" xfId="0" applyBorder="1"/>
    <xf numFmtId="0" fontId="0" fillId="0" borderId="0" xfId="0" applyBorder="1"/>
    <xf numFmtId="0" fontId="34" fillId="0" borderId="3" xfId="0" applyFont="1" applyFill="1" applyBorder="1"/>
    <xf numFmtId="0" fontId="5" fillId="0" borderId="18" xfId="0" applyFont="1" applyBorder="1"/>
    <xf numFmtId="0" fontId="5" fillId="0" borderId="11" xfId="0" applyFont="1" applyBorder="1"/>
    <xf numFmtId="0" fontId="6" fillId="0" borderId="3" xfId="0" applyFont="1" applyBorder="1"/>
    <xf numFmtId="0" fontId="34" fillId="0" borderId="0" xfId="0" applyFont="1" applyFill="1" applyBorder="1"/>
    <xf numFmtId="0" fontId="33" fillId="2" borderId="12" xfId="0" applyFont="1" applyFill="1" applyBorder="1"/>
    <xf numFmtId="0" fontId="33" fillId="0" borderId="8" xfId="0" applyFont="1" applyBorder="1"/>
    <xf numFmtId="0" fontId="34" fillId="6" borderId="12" xfId="0" applyFont="1" applyFill="1" applyBorder="1"/>
    <xf numFmtId="0" fontId="33" fillId="0" borderId="8" xfId="0" applyFont="1" applyFill="1" applyBorder="1"/>
    <xf numFmtId="0" fontId="34" fillId="7" borderId="12" xfId="0" applyFont="1" applyFill="1" applyBorder="1"/>
    <xf numFmtId="0" fontId="34" fillId="4" borderId="12" xfId="0" applyFont="1" applyFill="1" applyBorder="1"/>
    <xf numFmtId="0" fontId="34" fillId="0" borderId="12" xfId="0" applyFont="1" applyFill="1" applyBorder="1"/>
    <xf numFmtId="0" fontId="34" fillId="8" borderId="12" xfId="0" applyFont="1" applyFill="1" applyBorder="1"/>
    <xf numFmtId="0" fontId="34" fillId="9" borderId="12" xfId="0" applyFont="1" applyFill="1" applyBorder="1"/>
    <xf numFmtId="0" fontId="34" fillId="10" borderId="12" xfId="0" applyFont="1" applyFill="1" applyBorder="1"/>
    <xf numFmtId="0" fontId="34" fillId="11" borderId="12" xfId="0" applyFont="1" applyFill="1" applyBorder="1"/>
    <xf numFmtId="0" fontId="34" fillId="12" borderId="12" xfId="0" applyFont="1" applyFill="1" applyBorder="1"/>
    <xf numFmtId="0" fontId="34" fillId="13" borderId="12" xfId="0" applyFont="1" applyFill="1" applyBorder="1"/>
    <xf numFmtId="0" fontId="34" fillId="14" borderId="12" xfId="0" applyFont="1" applyFill="1" applyBorder="1"/>
    <xf numFmtId="0" fontId="34" fillId="15" borderId="12" xfId="0" applyFont="1" applyFill="1" applyBorder="1"/>
    <xf numFmtId="0" fontId="34" fillId="16" borderId="12" xfId="0" applyFont="1" applyFill="1" applyBorder="1"/>
    <xf numFmtId="0" fontId="56" fillId="0" borderId="8" xfId="0" applyFont="1" applyBorder="1"/>
    <xf numFmtId="0" fontId="34" fillId="0" borderId="7" xfId="0" applyFont="1" applyBorder="1"/>
    <xf numFmtId="0" fontId="57" fillId="17" borderId="12" xfId="0" applyFont="1" applyFill="1" applyBorder="1"/>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3" fontId="15" fillId="0" borderId="1" xfId="0" applyNumberFormat="1" applyFont="1" applyBorder="1" applyAlignment="1">
      <alignment horizontal="center" vertical="center" wrapText="1"/>
    </xf>
    <xf numFmtId="4" fontId="10" fillId="3" borderId="1" xfId="0" applyNumberFormat="1" applyFont="1" applyFill="1" applyBorder="1" applyAlignment="1"/>
    <xf numFmtId="3" fontId="11" fillId="3" borderId="1" xfId="0" applyNumberFormat="1" applyFont="1" applyFill="1" applyBorder="1"/>
    <xf numFmtId="4" fontId="13" fillId="0" borderId="0" xfId="0" applyNumberFormat="1" applyFont="1" applyAlignment="1">
      <alignment horizontal="center" vertical="center" wrapText="1"/>
    </xf>
    <xf numFmtId="0" fontId="12" fillId="0" borderId="15" xfId="0" applyNumberFormat="1" applyFont="1" applyBorder="1" applyAlignment="1">
      <alignment horizontal="center"/>
    </xf>
    <xf numFmtId="4" fontId="13" fillId="3" borderId="4" xfId="0" applyNumberFormat="1" applyFont="1" applyFill="1" applyBorder="1"/>
    <xf numFmtId="4" fontId="5" fillId="3" borderId="5" xfId="0" applyNumberFormat="1" applyFont="1" applyFill="1" applyBorder="1"/>
    <xf numFmtId="0" fontId="4" fillId="3" borderId="5" xfId="0" applyNumberFormat="1" applyFont="1" applyFill="1" applyBorder="1" applyAlignment="1">
      <alignment horizontal="center"/>
    </xf>
    <xf numFmtId="0" fontId="5" fillId="3" borderId="5" xfId="0" applyNumberFormat="1" applyFont="1" applyFill="1" applyBorder="1"/>
    <xf numFmtId="4" fontId="13" fillId="3" borderId="12" xfId="0" applyNumberFormat="1" applyFont="1" applyFill="1" applyBorder="1"/>
    <xf numFmtId="4" fontId="5" fillId="3" borderId="0" xfId="0" applyNumberFormat="1" applyFont="1" applyFill="1" applyBorder="1"/>
    <xf numFmtId="0" fontId="4" fillId="3" borderId="0" xfId="0" applyNumberFormat="1" applyFont="1" applyFill="1" applyBorder="1" applyAlignment="1">
      <alignment horizontal="center"/>
    </xf>
    <xf numFmtId="0" fontId="5" fillId="3" borderId="0" xfId="0" applyNumberFormat="1" applyFont="1" applyFill="1" applyBorder="1"/>
    <xf numFmtId="0" fontId="5" fillId="3" borderId="8" xfId="0" applyNumberFormat="1" applyFont="1" applyFill="1" applyBorder="1"/>
    <xf numFmtId="4" fontId="5" fillId="3" borderId="8" xfId="0" applyNumberFormat="1" applyFont="1" applyFill="1" applyBorder="1"/>
    <xf numFmtId="4" fontId="13" fillId="3" borderId="0" xfId="0" applyNumberFormat="1" applyFont="1" applyFill="1" applyBorder="1"/>
    <xf numFmtId="4" fontId="15" fillId="3" borderId="12" xfId="0" applyNumberFormat="1" applyFont="1" applyFill="1" applyBorder="1"/>
    <xf numFmtId="4" fontId="4" fillId="0" borderId="19" xfId="0" applyNumberFormat="1" applyFont="1" applyBorder="1" applyAlignment="1">
      <alignment horizontal="center"/>
    </xf>
    <xf numFmtId="4" fontId="15" fillId="3" borderId="6" xfId="0" applyNumberFormat="1" applyFont="1" applyFill="1" applyBorder="1"/>
    <xf numFmtId="4" fontId="5" fillId="3" borderId="1" xfId="0" applyNumberFormat="1" applyFont="1" applyFill="1" applyBorder="1"/>
    <xf numFmtId="0" fontId="4" fillId="3" borderId="1" xfId="0" applyNumberFormat="1" applyFont="1" applyFill="1" applyBorder="1" applyAlignment="1">
      <alignment horizontal="center"/>
    </xf>
    <xf numFmtId="0" fontId="5" fillId="3" borderId="1" xfId="0" applyNumberFormat="1" applyFont="1" applyFill="1" applyBorder="1"/>
    <xf numFmtId="0" fontId="5" fillId="3" borderId="7" xfId="0" applyNumberFormat="1" applyFont="1" applyFill="1" applyBorder="1"/>
    <xf numFmtId="4" fontId="4" fillId="0" borderId="20" xfId="0" applyNumberFormat="1" applyFont="1" applyBorder="1"/>
    <xf numFmtId="4" fontId="4" fillId="0" borderId="17" xfId="0" applyNumberFormat="1" applyFont="1" applyBorder="1" applyAlignment="1">
      <alignment horizontal="center"/>
    </xf>
    <xf numFmtId="4" fontId="4" fillId="0" borderId="21" xfId="0" applyNumberFormat="1" applyFont="1" applyBorder="1" applyAlignment="1">
      <alignment horizontal="center"/>
    </xf>
    <xf numFmtId="4" fontId="59" fillId="0" borderId="0" xfId="0" applyNumberFormat="1" applyFont="1"/>
    <xf numFmtId="4" fontId="5" fillId="18" borderId="10" xfId="0" applyNumberFormat="1" applyFont="1" applyFill="1" applyBorder="1" applyAlignment="1">
      <alignment horizontal="left"/>
    </xf>
    <xf numFmtId="4" fontId="5" fillId="18" borderId="11" xfId="0" applyNumberFormat="1" applyFont="1" applyFill="1" applyBorder="1"/>
    <xf numFmtId="0" fontId="4" fillId="0" borderId="0" xfId="0" applyFont="1" applyAlignment="1">
      <alignment horizontal="center" vertical="center"/>
    </xf>
    <xf numFmtId="166" fontId="5" fillId="0" borderId="0" xfId="0" applyNumberFormat="1" applyFont="1" applyBorder="1"/>
    <xf numFmtId="0" fontId="1" fillId="0" borderId="0" xfId="0" applyFont="1"/>
    <xf numFmtId="166" fontId="60" fillId="0" borderId="0" xfId="0" applyNumberFormat="1" applyFont="1"/>
    <xf numFmtId="166" fontId="4" fillId="0" borderId="13" xfId="0" applyNumberFormat="1" applyFont="1" applyBorder="1"/>
    <xf numFmtId="166" fontId="5" fillId="0" borderId="13" xfId="0" applyNumberFormat="1" applyFont="1" applyBorder="1"/>
    <xf numFmtId="0" fontId="15" fillId="3" borderId="0" xfId="0" applyNumberFormat="1" applyFont="1" applyFill="1"/>
    <xf numFmtId="4" fontId="13" fillId="3" borderId="0" xfId="0" applyNumberFormat="1" applyFont="1" applyFill="1"/>
    <xf numFmtId="0" fontId="13" fillId="3" borderId="0" xfId="0" applyNumberFormat="1" applyFont="1" applyFill="1"/>
    <xf numFmtId="4" fontId="14" fillId="0" borderId="0" xfId="0" applyNumberFormat="1" applyFont="1" applyAlignment="1"/>
    <xf numFmtId="4" fontId="15" fillId="3" borderId="0" xfId="0" applyNumberFormat="1" applyFont="1" applyFill="1"/>
    <xf numFmtId="4" fontId="5" fillId="0" borderId="0" xfId="1" applyFont="1"/>
    <xf numFmtId="4" fontId="32" fillId="0" borderId="0" xfId="1" applyFont="1"/>
    <xf numFmtId="3" fontId="5" fillId="9" borderId="3" xfId="0" applyNumberFormat="1" applyFont="1" applyFill="1" applyBorder="1"/>
    <xf numFmtId="0" fontId="6" fillId="9" borderId="22" xfId="0" applyFont="1" applyFill="1" applyBorder="1"/>
    <xf numFmtId="0" fontId="6" fillId="9" borderId="2" xfId="0" applyFont="1" applyFill="1" applyBorder="1"/>
    <xf numFmtId="3" fontId="5" fillId="9" borderId="2" xfId="0" applyNumberFormat="1" applyFont="1" applyFill="1" applyBorder="1"/>
    <xf numFmtId="0" fontId="5" fillId="9" borderId="2" xfId="0" applyFont="1" applyFill="1" applyBorder="1"/>
    <xf numFmtId="4" fontId="31" fillId="3" borderId="0" xfId="0" applyNumberFormat="1" applyFont="1" applyFill="1"/>
    <xf numFmtId="10" fontId="61" fillId="3" borderId="0" xfId="0" applyNumberFormat="1" applyFont="1" applyFill="1"/>
    <xf numFmtId="4" fontId="18" fillId="3" borderId="0" xfId="0" applyNumberFormat="1" applyFont="1" applyFill="1"/>
    <xf numFmtId="4" fontId="29" fillId="3" borderId="0" xfId="0" applyNumberFormat="1" applyFont="1" applyFill="1"/>
    <xf numFmtId="4" fontId="4" fillId="0" borderId="22" xfId="1" applyFont="1" applyBorder="1"/>
    <xf numFmtId="0" fontId="4" fillId="0" borderId="22" xfId="0" applyFont="1" applyBorder="1"/>
    <xf numFmtId="0" fontId="6" fillId="0" borderId="0" xfId="0" applyFont="1" applyFill="1" applyBorder="1"/>
    <xf numFmtId="3" fontId="5" fillId="0" borderId="0" xfId="0" applyNumberFormat="1" applyFont="1" applyFill="1" applyBorder="1"/>
    <xf numFmtId="0" fontId="5" fillId="0" borderId="0" xfId="0" applyFont="1" applyFill="1" applyBorder="1"/>
    <xf numFmtId="4" fontId="15" fillId="0" borderId="22" xfId="0" applyNumberFormat="1" applyFont="1" applyBorder="1" applyAlignment="1">
      <alignment horizontal="center" vertical="center" wrapText="1"/>
    </xf>
    <xf numFmtId="4" fontId="15" fillId="0" borderId="2" xfId="0" applyNumberFormat="1" applyFont="1" applyBorder="1" applyAlignment="1">
      <alignment horizontal="center" vertical="center" wrapText="1"/>
    </xf>
    <xf numFmtId="0" fontId="62" fillId="3" borderId="0" xfId="0" applyFont="1" applyFill="1" applyBorder="1" applyAlignment="1">
      <alignment horizontal="left"/>
    </xf>
    <xf numFmtId="0" fontId="63" fillId="3" borderId="0" xfId="0" applyFont="1" applyFill="1" applyBorder="1" applyAlignment="1">
      <alignment horizontal="left"/>
    </xf>
    <xf numFmtId="0" fontId="6" fillId="9" borderId="1" xfId="0" applyFont="1" applyFill="1" applyBorder="1"/>
    <xf numFmtId="3" fontId="5" fillId="9" borderId="1" xfId="0" applyNumberFormat="1" applyFont="1" applyFill="1" applyBorder="1"/>
    <xf numFmtId="0" fontId="17" fillId="3" borderId="0" xfId="0" applyFont="1" applyFill="1"/>
    <xf numFmtId="0" fontId="20" fillId="3" borderId="0" xfId="0" applyFont="1" applyFill="1"/>
    <xf numFmtId="0" fontId="66" fillId="0" borderId="0" xfId="0" applyFont="1"/>
    <xf numFmtId="0" fontId="59" fillId="0" borderId="0" xfId="0" applyFont="1"/>
    <xf numFmtId="0" fontId="69" fillId="0" borderId="0" xfId="0" applyFont="1"/>
    <xf numFmtId="3" fontId="9" fillId="0" borderId="0" xfId="0" applyNumberFormat="1" applyFont="1" applyBorder="1"/>
    <xf numFmtId="3" fontId="8" fillId="0" borderId="0" xfId="0" applyNumberFormat="1" applyFont="1" applyBorder="1"/>
    <xf numFmtId="166" fontId="4" fillId="0" borderId="0" xfId="0" applyNumberFormat="1" applyFont="1" applyBorder="1" applyAlignment="1">
      <alignment horizontal="center" vertical="center"/>
    </xf>
    <xf numFmtId="166" fontId="4" fillId="0" borderId="6" xfId="0" applyNumberFormat="1" applyFont="1" applyBorder="1" applyAlignment="1">
      <alignment horizontal="center" vertical="center"/>
    </xf>
    <xf numFmtId="166" fontId="4" fillId="0" borderId="1" xfId="0" applyNumberFormat="1" applyFont="1" applyBorder="1" applyAlignment="1">
      <alignment horizontal="center" vertical="center"/>
    </xf>
    <xf numFmtId="166" fontId="4" fillId="0" borderId="7" xfId="0" applyNumberFormat="1" applyFont="1" applyBorder="1" applyAlignment="1">
      <alignment horizontal="center" vertical="center" wrapText="1"/>
    </xf>
    <xf numFmtId="4" fontId="4" fillId="19" borderId="19" xfId="0" applyNumberFormat="1" applyFont="1" applyFill="1" applyBorder="1" applyAlignment="1">
      <alignment horizontal="center"/>
    </xf>
    <xf numFmtId="4" fontId="4" fillId="19" borderId="17" xfId="0" applyNumberFormat="1" applyFont="1" applyFill="1" applyBorder="1" applyAlignment="1">
      <alignment horizontal="center"/>
    </xf>
    <xf numFmtId="4" fontId="6" fillId="19" borderId="0" xfId="0" applyNumberFormat="1" applyFont="1" applyFill="1"/>
    <xf numFmtId="4" fontId="4" fillId="5" borderId="23" xfId="0" applyNumberFormat="1" applyFont="1" applyFill="1" applyBorder="1" applyAlignment="1">
      <alignment horizontal="center"/>
    </xf>
    <xf numFmtId="3" fontId="5" fillId="0" borderId="1" xfId="0" applyNumberFormat="1" applyFont="1" applyBorder="1" applyAlignment="1">
      <alignment horizontal="center"/>
    </xf>
    <xf numFmtId="4" fontId="4" fillId="19" borderId="3" xfId="0" applyNumberFormat="1" applyFont="1" applyFill="1" applyBorder="1" applyAlignment="1">
      <alignment horizontal="right" wrapText="1"/>
    </xf>
    <xf numFmtId="4" fontId="4" fillId="5" borderId="24" xfId="0" applyNumberFormat="1" applyFont="1" applyFill="1" applyBorder="1" applyAlignment="1">
      <alignment horizontal="center" wrapText="1"/>
    </xf>
    <xf numFmtId="4" fontId="5" fillId="0" borderId="18" xfId="0" applyNumberFormat="1" applyFont="1" applyBorder="1"/>
    <xf numFmtId="4" fontId="5" fillId="0" borderId="11" xfId="0" applyNumberFormat="1" applyFont="1" applyBorder="1"/>
    <xf numFmtId="4" fontId="4" fillId="0" borderId="18" xfId="0" applyNumberFormat="1" applyFont="1" applyBorder="1"/>
    <xf numFmtId="4" fontId="70" fillId="19" borderId="18" xfId="0" applyNumberFormat="1" applyFont="1" applyFill="1" applyBorder="1" applyAlignment="1">
      <alignment horizontal="center" wrapText="1"/>
    </xf>
    <xf numFmtId="4" fontId="4" fillId="0" borderId="25" xfId="0" applyNumberFormat="1" applyFont="1" applyBorder="1" applyAlignment="1">
      <alignment horizontal="center"/>
    </xf>
    <xf numFmtId="4" fontId="4" fillId="9" borderId="26" xfId="0" applyNumberFormat="1" applyFont="1" applyFill="1" applyBorder="1"/>
    <xf numFmtId="4" fontId="5" fillId="9" borderId="0" xfId="0" applyNumberFormat="1" applyFont="1" applyFill="1"/>
    <xf numFmtId="4" fontId="5" fillId="15" borderId="0" xfId="0" applyNumberFormat="1" applyFont="1" applyFill="1"/>
    <xf numFmtId="4" fontId="16" fillId="15" borderId="3" xfId="0" applyNumberFormat="1" applyFont="1" applyFill="1" applyBorder="1" applyAlignment="1">
      <alignment horizontal="center" vertical="center" wrapText="1"/>
    </xf>
    <xf numFmtId="4" fontId="15" fillId="15" borderId="3" xfId="0" applyNumberFormat="1" applyFont="1" applyFill="1" applyBorder="1" applyAlignment="1">
      <alignment horizontal="center" vertical="center" wrapText="1"/>
    </xf>
    <xf numFmtId="0" fontId="34" fillId="0" borderId="0" xfId="0" applyFont="1" applyBorder="1"/>
    <xf numFmtId="0" fontId="50" fillId="0" borderId="27" xfId="0" applyFont="1" applyBorder="1" applyAlignment="1">
      <alignment vertical="top" wrapText="1"/>
    </xf>
    <xf numFmtId="0" fontId="50" fillId="0" borderId="28" xfId="0" applyFont="1" applyBorder="1" applyAlignment="1">
      <alignment vertical="top" wrapText="1"/>
    </xf>
    <xf numFmtId="0" fontId="51" fillId="0" borderId="29" xfId="0" applyFont="1" applyBorder="1" applyAlignment="1">
      <alignment vertical="top" wrapText="1"/>
    </xf>
    <xf numFmtId="0" fontId="51" fillId="0" borderId="19" xfId="0" applyFont="1" applyBorder="1" applyAlignment="1">
      <alignment vertical="top" wrapText="1"/>
    </xf>
    <xf numFmtId="0" fontId="15" fillId="0" borderId="2" xfId="0" applyNumberFormat="1" applyFont="1" applyBorder="1" applyAlignment="1">
      <alignment horizontal="center" vertical="center" wrapText="1"/>
    </xf>
    <xf numFmtId="4" fontId="16" fillId="19" borderId="11" xfId="0" applyNumberFormat="1" applyFont="1" applyFill="1" applyBorder="1" applyAlignment="1">
      <alignment horizontal="center" vertical="center" wrapText="1"/>
    </xf>
    <xf numFmtId="4" fontId="15" fillId="15" borderId="1" xfId="0" applyNumberFormat="1" applyFont="1" applyFill="1" applyBorder="1" applyAlignment="1">
      <alignment horizontal="center" vertical="center" wrapText="1"/>
    </xf>
    <xf numFmtId="4" fontId="13" fillId="0" borderId="1" xfId="0" applyNumberFormat="1" applyFont="1" applyBorder="1" applyAlignment="1">
      <alignment horizontal="center" vertical="center" wrapText="1"/>
    </xf>
    <xf numFmtId="4" fontId="12" fillId="0" borderId="18" xfId="0" applyNumberFormat="1" applyFont="1" applyBorder="1" applyAlignment="1">
      <alignment horizontal="center"/>
    </xf>
    <xf numFmtId="4" fontId="13" fillId="0" borderId="18" xfId="0" applyNumberFormat="1" applyFont="1" applyBorder="1"/>
    <xf numFmtId="0" fontId="13" fillId="0" borderId="18" xfId="0" applyFont="1" applyBorder="1"/>
    <xf numFmtId="0" fontId="15" fillId="0" borderId="18" xfId="0" applyFont="1" applyBorder="1"/>
    <xf numFmtId="0" fontId="15" fillId="0" borderId="3" xfId="0" applyFont="1" applyBorder="1"/>
    <xf numFmtId="0" fontId="4" fillId="0" borderId="18" xfId="0" applyFont="1" applyBorder="1"/>
    <xf numFmtId="4" fontId="15" fillId="0" borderId="18" xfId="0" applyNumberFormat="1" applyFont="1" applyBorder="1"/>
    <xf numFmtId="4" fontId="15" fillId="0" borderId="3" xfId="0" applyNumberFormat="1" applyFont="1" applyBorder="1"/>
    <xf numFmtId="3" fontId="4" fillId="0" borderId="0" xfId="0" applyNumberFormat="1" applyFont="1" applyBorder="1" applyAlignment="1">
      <alignment horizontal="center" wrapText="1"/>
    </xf>
    <xf numFmtId="4" fontId="5" fillId="0" borderId="0" xfId="0" applyNumberFormat="1" applyFont="1" applyBorder="1" applyAlignment="1">
      <alignment wrapText="1"/>
    </xf>
    <xf numFmtId="166" fontId="5" fillId="0" borderId="18" xfId="0" applyNumberFormat="1" applyFont="1" applyBorder="1"/>
    <xf numFmtId="166" fontId="4" fillId="0" borderId="2" xfId="0" applyNumberFormat="1" applyFont="1" applyBorder="1"/>
    <xf numFmtId="166" fontId="4" fillId="0" borderId="3" xfId="0" applyNumberFormat="1" applyFont="1" applyBorder="1"/>
    <xf numFmtId="4" fontId="13" fillId="15" borderId="0" xfId="0" applyNumberFormat="1" applyFont="1" applyFill="1"/>
    <xf numFmtId="4" fontId="13" fillId="18" borderId="0" xfId="0" applyNumberFormat="1" applyFont="1" applyFill="1"/>
    <xf numFmtId="4" fontId="15" fillId="18" borderId="0" xfId="0" applyNumberFormat="1" applyFont="1" applyFill="1"/>
    <xf numFmtId="4" fontId="15" fillId="9" borderId="0" xfId="0" applyNumberFormat="1" applyFont="1" applyFill="1"/>
    <xf numFmtId="4" fontId="13" fillId="9" borderId="0" xfId="0" applyNumberFormat="1" applyFont="1" applyFill="1"/>
    <xf numFmtId="4" fontId="15" fillId="14" borderId="0" xfId="0" applyNumberFormat="1" applyFont="1" applyFill="1"/>
    <xf numFmtId="4" fontId="13" fillId="14" borderId="0" xfId="0" applyNumberFormat="1" applyFont="1" applyFill="1"/>
    <xf numFmtId="4" fontId="12" fillId="0" borderId="6" xfId="0" applyNumberFormat="1" applyFont="1" applyBorder="1" applyAlignment="1">
      <alignment horizontal="center" vertical="center" wrapText="1"/>
    </xf>
    <xf numFmtId="4" fontId="15" fillId="15" borderId="12" xfId="0" applyNumberFormat="1" applyFont="1" applyFill="1" applyBorder="1"/>
    <xf numFmtId="10" fontId="15" fillId="0" borderId="22" xfId="0" applyNumberFormat="1" applyFont="1" applyBorder="1" applyAlignment="1">
      <alignment horizontal="center" wrapText="1"/>
    </xf>
    <xf numFmtId="4" fontId="13" fillId="0" borderId="10" xfId="0" applyNumberFormat="1" applyFont="1" applyBorder="1"/>
    <xf numFmtId="4" fontId="13" fillId="0" borderId="11" xfId="0" applyNumberFormat="1" applyFont="1" applyBorder="1"/>
    <xf numFmtId="4" fontId="15" fillId="0" borderId="3" xfId="0" applyNumberFormat="1" applyFont="1" applyBorder="1" applyAlignment="1">
      <alignment horizontal="center" vertical="center" wrapText="1"/>
    </xf>
    <xf numFmtId="4" fontId="12" fillId="0" borderId="18" xfId="0" applyNumberFormat="1" applyFont="1" applyBorder="1" applyAlignment="1">
      <alignment horizontal="center" vertical="center" wrapText="1"/>
    </xf>
    <xf numFmtId="4" fontId="13" fillId="0" borderId="18" xfId="0" applyNumberFormat="1" applyFont="1" applyBorder="1" applyAlignment="1">
      <alignment horizontal="center" wrapText="1"/>
    </xf>
    <xf numFmtId="4" fontId="13" fillId="0" borderId="0" xfId="0" applyNumberFormat="1" applyFont="1" applyFill="1"/>
    <xf numFmtId="0" fontId="71" fillId="0" borderId="0" xfId="0" applyFont="1"/>
    <xf numFmtId="10" fontId="15" fillId="0" borderId="4" xfId="0" applyNumberFormat="1" applyFont="1" applyBorder="1" applyAlignment="1">
      <alignment horizontal="center" wrapText="1"/>
    </xf>
    <xf numFmtId="0" fontId="6" fillId="5" borderId="22" xfId="0" applyFont="1" applyFill="1" applyBorder="1"/>
    <xf numFmtId="0" fontId="6" fillId="5" borderId="2" xfId="0" applyFont="1" applyFill="1" applyBorder="1"/>
    <xf numFmtId="3" fontId="5" fillId="5" borderId="2" xfId="0" applyNumberFormat="1" applyFont="1" applyFill="1" applyBorder="1"/>
    <xf numFmtId="0" fontId="5" fillId="5" borderId="2" xfId="0" applyFont="1" applyFill="1" applyBorder="1"/>
    <xf numFmtId="3" fontId="4" fillId="5" borderId="9" xfId="0" applyNumberFormat="1" applyFont="1" applyFill="1" applyBorder="1"/>
    <xf numFmtId="10" fontId="13" fillId="0" borderId="2" xfId="0" applyNumberFormat="1" applyFont="1" applyBorder="1" applyAlignment="1">
      <alignment horizontal="center" wrapText="1"/>
    </xf>
    <xf numFmtId="10" fontId="15" fillId="0" borderId="2" xfId="0" applyNumberFormat="1" applyFont="1" applyBorder="1" applyAlignment="1">
      <alignment horizontal="center" wrapText="1"/>
    </xf>
    <xf numFmtId="10" fontId="13" fillId="0" borderId="9" xfId="0" applyNumberFormat="1" applyFont="1" applyBorder="1" applyAlignment="1">
      <alignment horizontal="center" wrapText="1"/>
    </xf>
    <xf numFmtId="0" fontId="7" fillId="3" borderId="1" xfId="0" applyNumberFormat="1" applyFont="1" applyFill="1" applyBorder="1"/>
    <xf numFmtId="3" fontId="5" fillId="0" borderId="0" xfId="0" applyNumberFormat="1" applyFont="1" applyAlignment="1">
      <alignment horizontal="right"/>
    </xf>
    <xf numFmtId="4" fontId="14" fillId="5" borderId="5" xfId="0" applyNumberFormat="1" applyFont="1" applyFill="1" applyBorder="1"/>
    <xf numFmtId="9" fontId="14" fillId="5" borderId="0" xfId="0" applyNumberFormat="1" applyFont="1" applyFill="1" applyBorder="1"/>
    <xf numFmtId="9" fontId="14" fillId="5" borderId="1" xfId="0" applyNumberFormat="1" applyFont="1" applyFill="1" applyBorder="1"/>
    <xf numFmtId="4" fontId="12" fillId="9" borderId="2" xfId="0" applyNumberFormat="1" applyFont="1" applyFill="1" applyBorder="1"/>
    <xf numFmtId="4" fontId="12" fillId="9" borderId="1" xfId="0" applyNumberFormat="1" applyFont="1" applyFill="1" applyBorder="1"/>
    <xf numFmtId="4" fontId="12" fillId="5" borderId="2" xfId="0" applyNumberFormat="1" applyFont="1" applyFill="1" applyBorder="1"/>
    <xf numFmtId="4" fontId="12" fillId="0" borderId="0" xfId="0" applyNumberFormat="1" applyFont="1" applyFill="1" applyBorder="1"/>
    <xf numFmtId="10" fontId="13" fillId="3" borderId="9" xfId="0" applyNumberFormat="1" applyFont="1" applyFill="1" applyBorder="1"/>
    <xf numFmtId="10" fontId="13" fillId="0" borderId="0" xfId="0" applyNumberFormat="1" applyFont="1"/>
    <xf numFmtId="10" fontId="13" fillId="0" borderId="0" xfId="0" applyNumberFormat="1" applyFont="1" applyFill="1"/>
    <xf numFmtId="4" fontId="74" fillId="0" borderId="0" xfId="0" applyNumberFormat="1" applyFont="1"/>
    <xf numFmtId="4" fontId="75" fillId="0" borderId="0" xfId="0" applyNumberFormat="1" applyFont="1"/>
    <xf numFmtId="4" fontId="76" fillId="0" borderId="0" xfId="0" applyNumberFormat="1" applyFont="1"/>
    <xf numFmtId="4" fontId="77" fillId="0" borderId="0" xfId="0" applyNumberFormat="1" applyFont="1"/>
    <xf numFmtId="4" fontId="78" fillId="0" borderId="0" xfId="0" applyNumberFormat="1" applyFont="1"/>
    <xf numFmtId="4" fontId="79" fillId="0" borderId="0" xfId="0" applyNumberFormat="1" applyFont="1"/>
    <xf numFmtId="4" fontId="80" fillId="0" borderId="0" xfId="0" applyNumberFormat="1" applyFont="1"/>
    <xf numFmtId="10" fontId="13" fillId="3" borderId="11" xfId="0" applyNumberFormat="1" applyFont="1" applyFill="1" applyBorder="1"/>
    <xf numFmtId="10" fontId="13" fillId="3" borderId="3" xfId="0" applyNumberFormat="1" applyFont="1" applyFill="1" applyBorder="1"/>
    <xf numFmtId="10" fontId="13" fillId="0" borderId="0" xfId="0" applyNumberFormat="1" applyFont="1" applyAlignment="1">
      <alignment horizontal="right"/>
    </xf>
    <xf numFmtId="4" fontId="13" fillId="0" borderId="0" xfId="0" applyNumberFormat="1" applyFont="1" applyAlignment="1">
      <alignment horizontal="right"/>
    </xf>
    <xf numFmtId="3" fontId="4" fillId="5" borderId="3" xfId="0" applyNumberFormat="1" applyFont="1" applyFill="1" applyBorder="1"/>
    <xf numFmtId="3" fontId="40" fillId="0" borderId="0" xfId="0" applyNumberFormat="1" applyFont="1" applyAlignment="1">
      <alignment horizontal="center"/>
    </xf>
    <xf numFmtId="4" fontId="16" fillId="0" borderId="0" xfId="0" applyNumberFormat="1" applyFont="1" applyAlignment="1">
      <alignment horizontal="center"/>
    </xf>
    <xf numFmtId="0" fontId="5" fillId="19" borderId="22" xfId="0" applyFont="1" applyFill="1" applyBorder="1" applyAlignment="1">
      <alignment horizontal="right"/>
    </xf>
    <xf numFmtId="0" fontId="82" fillId="3" borderId="0" xfId="0" applyFont="1" applyFill="1" applyBorder="1" applyAlignment="1">
      <alignment horizontal="left" wrapText="1"/>
    </xf>
    <xf numFmtId="0" fontId="5" fillId="0" borderId="12" xfId="0" applyFont="1" applyBorder="1"/>
    <xf numFmtId="0" fontId="5" fillId="0" borderId="4" xfId="0" applyFont="1" applyBorder="1"/>
    <xf numFmtId="3" fontId="5" fillId="0" borderId="15" xfId="0" applyNumberFormat="1" applyFont="1" applyBorder="1"/>
    <xf numFmtId="3" fontId="5" fillId="0" borderId="8" xfId="0" applyNumberFormat="1" applyFont="1" applyBorder="1"/>
    <xf numFmtId="3" fontId="5" fillId="0" borderId="7" xfId="0" applyNumberFormat="1" applyFont="1" applyBorder="1"/>
    <xf numFmtId="3" fontId="5" fillId="0" borderId="15" xfId="0" applyNumberFormat="1" applyFont="1" applyBorder="1" applyAlignment="1">
      <alignment horizontal="center"/>
    </xf>
    <xf numFmtId="3" fontId="5" fillId="0" borderId="8" xfId="0" applyNumberFormat="1" applyFont="1" applyBorder="1" applyAlignment="1">
      <alignment horizontal="center"/>
    </xf>
    <xf numFmtId="0" fontId="5" fillId="0" borderId="6" xfId="0" applyFont="1" applyBorder="1"/>
    <xf numFmtId="3" fontId="5" fillId="0" borderId="7" xfId="0" applyNumberFormat="1" applyFont="1" applyBorder="1" applyAlignment="1">
      <alignment horizontal="center"/>
    </xf>
    <xf numFmtId="0" fontId="85" fillId="0" borderId="0" xfId="0" applyFont="1"/>
    <xf numFmtId="0" fontId="86" fillId="0" borderId="0" xfId="0" applyFont="1"/>
    <xf numFmtId="4" fontId="87" fillId="0" borderId="1" xfId="0" applyNumberFormat="1" applyFont="1" applyBorder="1" applyAlignment="1">
      <alignment horizontal="center" vertical="center" wrapText="1"/>
    </xf>
    <xf numFmtId="4" fontId="87" fillId="0" borderId="7" xfId="0" applyNumberFormat="1" applyFont="1" applyBorder="1" applyAlignment="1">
      <alignment horizontal="center" vertical="center" wrapText="1"/>
    </xf>
    <xf numFmtId="1" fontId="87" fillId="0" borderId="1" xfId="0" applyNumberFormat="1" applyFont="1" applyBorder="1" applyAlignment="1">
      <alignment horizontal="center" vertical="center" wrapText="1"/>
    </xf>
    <xf numFmtId="0" fontId="85" fillId="0" borderId="0" xfId="0" applyFont="1" applyAlignment="1">
      <alignment vertical="center" wrapText="1"/>
    </xf>
    <xf numFmtId="0" fontId="86" fillId="0" borderId="0" xfId="0" applyFont="1" applyAlignment="1">
      <alignment vertical="center" wrapText="1"/>
    </xf>
    <xf numFmtId="4" fontId="85" fillId="0" borderId="0" xfId="0" applyNumberFormat="1" applyFont="1" applyAlignment="1">
      <alignment horizontal="center"/>
    </xf>
    <xf numFmtId="0" fontId="85" fillId="0" borderId="0" xfId="0" applyNumberFormat="1" applyFont="1" applyBorder="1" applyAlignment="1">
      <alignment horizontal="center"/>
    </xf>
    <xf numFmtId="4" fontId="88" fillId="0" borderId="0" xfId="0" applyNumberFormat="1" applyFont="1" applyBorder="1" applyAlignment="1">
      <alignment horizontal="center"/>
    </xf>
    <xf numFmtId="1" fontId="85" fillId="0" borderId="0" xfId="0" applyNumberFormat="1" applyFont="1" applyBorder="1" applyAlignment="1">
      <alignment horizontal="center"/>
    </xf>
    <xf numFmtId="4" fontId="85" fillId="0" borderId="0" xfId="0" applyNumberFormat="1" applyFont="1" applyBorder="1" applyAlignment="1">
      <alignment horizontal="center"/>
    </xf>
    <xf numFmtId="4" fontId="89" fillId="0" borderId="0" xfId="0" applyNumberFormat="1" applyFont="1"/>
    <xf numFmtId="4" fontId="89" fillId="0" borderId="12" xfId="0" applyNumberFormat="1" applyFont="1" applyBorder="1"/>
    <xf numFmtId="0" fontId="87" fillId="0" borderId="0" xfId="0" applyNumberFormat="1" applyFont="1" applyBorder="1" applyAlignment="1">
      <alignment horizontal="center"/>
    </xf>
    <xf numFmtId="4" fontId="87" fillId="0" borderId="0" xfId="0" applyNumberFormat="1" applyFont="1" applyBorder="1"/>
    <xf numFmtId="1" fontId="89" fillId="0" borderId="0" xfId="0" applyNumberFormat="1" applyFont="1" applyBorder="1"/>
    <xf numFmtId="4" fontId="87" fillId="0" borderId="0" xfId="0" applyNumberFormat="1" applyFont="1" applyBorder="1" applyAlignment="1">
      <alignment horizontal="center"/>
    </xf>
    <xf numFmtId="4" fontId="89" fillId="0" borderId="0" xfId="0" applyNumberFormat="1" applyFont="1" applyBorder="1"/>
    <xf numFmtId="4" fontId="87" fillId="0" borderId="0" xfId="0" applyNumberFormat="1" applyFont="1"/>
    <xf numFmtId="0" fontId="89" fillId="0" borderId="0" xfId="0" applyFont="1"/>
    <xf numFmtId="4" fontId="89" fillId="0" borderId="4" xfId="0" applyNumberFormat="1" applyFont="1" applyBorder="1"/>
    <xf numFmtId="0" fontId="89" fillId="0" borderId="5" xfId="0" applyNumberFormat="1" applyFont="1" applyBorder="1"/>
    <xf numFmtId="4" fontId="89" fillId="0" borderId="5" xfId="0" applyNumberFormat="1" applyFont="1" applyBorder="1"/>
    <xf numFmtId="1" fontId="89" fillId="0" borderId="5" xfId="0" applyNumberFormat="1" applyFont="1" applyBorder="1"/>
    <xf numFmtId="0" fontId="89" fillId="0" borderId="0" xfId="0" applyNumberFormat="1" applyFont="1" applyBorder="1"/>
    <xf numFmtId="4" fontId="89" fillId="0" borderId="6" xfId="0" applyNumberFormat="1" applyFont="1" applyBorder="1"/>
    <xf numFmtId="0" fontId="89" fillId="0" borderId="1" xfId="0" applyNumberFormat="1" applyFont="1" applyBorder="1"/>
    <xf numFmtId="4" fontId="89" fillId="0" borderId="1" xfId="0" applyNumberFormat="1" applyFont="1" applyBorder="1"/>
    <xf numFmtId="1" fontId="89" fillId="0" borderId="1" xfId="0" applyNumberFormat="1" applyFont="1" applyBorder="1"/>
    <xf numFmtId="0" fontId="87" fillId="0" borderId="0" xfId="0" applyFont="1"/>
    <xf numFmtId="4" fontId="87" fillId="0" borderId="12" xfId="0" applyNumberFormat="1" applyFont="1" applyBorder="1"/>
    <xf numFmtId="1" fontId="87" fillId="0" borderId="0" xfId="0" applyNumberFormat="1" applyFont="1"/>
    <xf numFmtId="1" fontId="89" fillId="0" borderId="0" xfId="0" applyNumberFormat="1" applyFont="1"/>
    <xf numFmtId="4" fontId="86" fillId="0" borderId="0" xfId="0" applyNumberFormat="1" applyFont="1"/>
    <xf numFmtId="1" fontId="86" fillId="0" borderId="0" xfId="0" applyNumberFormat="1" applyFont="1"/>
    <xf numFmtId="0" fontId="54" fillId="0" borderId="22" xfId="0" applyFont="1" applyBorder="1" applyAlignment="1">
      <alignment horizontal="center" vertical="center" wrapText="1"/>
    </xf>
    <xf numFmtId="0" fontId="54" fillId="0" borderId="0" xfId="0" applyFont="1" applyAlignment="1">
      <alignment horizontal="center" vertical="center" wrapText="1"/>
    </xf>
    <xf numFmtId="0" fontId="90" fillId="0" borderId="0" xfId="0" applyFont="1"/>
    <xf numFmtId="0" fontId="90" fillId="0" borderId="22" xfId="0" applyFont="1" applyBorder="1" applyAlignment="1">
      <alignment horizontal="center" vertical="center" wrapText="1"/>
    </xf>
    <xf numFmtId="0" fontId="90" fillId="0" borderId="2" xfId="0" applyFont="1" applyBorder="1" applyAlignment="1">
      <alignment horizontal="center" vertical="center" wrapText="1"/>
    </xf>
    <xf numFmtId="4" fontId="90" fillId="0" borderId="2" xfId="0" applyNumberFormat="1" applyFont="1" applyBorder="1" applyAlignment="1">
      <alignment horizontal="center" vertical="center" wrapText="1"/>
    </xf>
    <xf numFmtId="168" fontId="90" fillId="0" borderId="2" xfId="0" applyNumberFormat="1" applyFont="1" applyBorder="1" applyAlignment="1">
      <alignment horizontal="center" vertical="center" wrapText="1"/>
    </xf>
    <xf numFmtId="0" fontId="90" fillId="0" borderId="9" xfId="0" applyFont="1" applyBorder="1" applyAlignment="1">
      <alignment horizontal="center" vertical="center" wrapText="1"/>
    </xf>
    <xf numFmtId="0" fontId="90" fillId="0" borderId="0" xfId="0" applyFont="1" applyAlignment="1">
      <alignment horizontal="center" vertical="center" wrapText="1"/>
    </xf>
    <xf numFmtId="0" fontId="91" fillId="0" borderId="0" xfId="0" applyFont="1"/>
    <xf numFmtId="4" fontId="91" fillId="0" borderId="0" xfId="0" applyNumberFormat="1" applyFont="1"/>
    <xf numFmtId="168" fontId="90" fillId="0" borderId="0" xfId="0" applyNumberFormat="1" applyFont="1"/>
    <xf numFmtId="4" fontId="90" fillId="0" borderId="0" xfId="0" applyNumberFormat="1" applyFont="1"/>
    <xf numFmtId="168" fontId="90" fillId="0" borderId="13" xfId="0" applyNumberFormat="1" applyFont="1" applyBorder="1"/>
    <xf numFmtId="0" fontId="33" fillId="0" borderId="4" xfId="0" applyFont="1" applyBorder="1"/>
    <xf numFmtId="0" fontId="34" fillId="0" borderId="15" xfId="0" applyFont="1" applyBorder="1"/>
    <xf numFmtId="0" fontId="33" fillId="0" borderId="6" xfId="0" applyFont="1" applyBorder="1"/>
    <xf numFmtId="0" fontId="90" fillId="3" borderId="1" xfId="0" applyFont="1" applyFill="1" applyBorder="1"/>
    <xf numFmtId="0" fontId="91" fillId="3" borderId="1" xfId="0" applyFont="1" applyFill="1" applyBorder="1"/>
    <xf numFmtId="0" fontId="90" fillId="19" borderId="1" xfId="0" applyFont="1" applyFill="1" applyBorder="1"/>
    <xf numFmtId="0" fontId="93" fillId="0" borderId="0" xfId="0" applyFont="1"/>
    <xf numFmtId="0" fontId="91" fillId="0" borderId="0" xfId="0" applyFont="1" applyAlignment="1">
      <alignment horizontal="right"/>
    </xf>
    <xf numFmtId="165" fontId="93" fillId="0" borderId="0" xfId="0" applyNumberFormat="1" applyFont="1"/>
    <xf numFmtId="0" fontId="91" fillId="5" borderId="0" xfId="0" applyFont="1" applyFill="1"/>
    <xf numFmtId="0" fontId="91" fillId="0" borderId="1" xfId="0" applyFont="1" applyBorder="1"/>
    <xf numFmtId="0" fontId="91" fillId="0" borderId="1" xfId="0" applyFont="1" applyBorder="1" applyAlignment="1">
      <alignment horizontal="right"/>
    </xf>
    <xf numFmtId="0" fontId="93" fillId="0" borderId="1" xfId="0" applyFont="1" applyBorder="1" applyAlignment="1">
      <alignment horizontal="left"/>
    </xf>
    <xf numFmtId="0" fontId="90" fillId="0" borderId="1" xfId="0" applyFont="1" applyBorder="1" applyAlignment="1">
      <alignment horizontal="center"/>
    </xf>
    <xf numFmtId="0" fontId="90" fillId="0" borderId="0" xfId="0" applyFont="1" applyBorder="1" applyAlignment="1">
      <alignment horizontal="right"/>
    </xf>
    <xf numFmtId="166" fontId="90" fillId="14" borderId="3" xfId="0" applyNumberFormat="1" applyFont="1" applyFill="1" applyBorder="1" applyAlignment="1">
      <alignment horizontal="center"/>
    </xf>
    <xf numFmtId="0" fontId="94" fillId="0" borderId="0" xfId="0" applyFont="1" applyAlignment="1">
      <alignment horizontal="left"/>
    </xf>
    <xf numFmtId="3" fontId="91" fillId="0" borderId="0" xfId="0" applyNumberFormat="1" applyFont="1"/>
    <xf numFmtId="3" fontId="90" fillId="0" borderId="0" xfId="0" applyNumberFormat="1" applyFont="1"/>
    <xf numFmtId="0" fontId="91" fillId="19" borderId="0" xfId="0" applyFont="1" applyFill="1" applyAlignment="1">
      <alignment vertical="top"/>
    </xf>
    <xf numFmtId="0" fontId="91" fillId="0" borderId="0" xfId="0" applyFont="1" applyAlignment="1">
      <alignment horizontal="center"/>
    </xf>
    <xf numFmtId="3" fontId="91" fillId="0" borderId="0" xfId="0" applyNumberFormat="1" applyFont="1" applyBorder="1"/>
    <xf numFmtId="0" fontId="91" fillId="19" borderId="0" xfId="0" applyFont="1" applyFill="1"/>
    <xf numFmtId="3" fontId="91" fillId="0" borderId="1" xfId="0" applyNumberFormat="1" applyFont="1" applyBorder="1"/>
    <xf numFmtId="3" fontId="90" fillId="0" borderId="0" xfId="0" applyNumberFormat="1" applyFont="1" applyBorder="1"/>
    <xf numFmtId="0" fontId="90" fillId="0" borderId="1" xfId="0" applyFont="1" applyBorder="1"/>
    <xf numFmtId="3" fontId="90" fillId="0" borderId="3" xfId="0" applyNumberFormat="1" applyFont="1" applyBorder="1"/>
    <xf numFmtId="3" fontId="91" fillId="19" borderId="0" xfId="0" applyNumberFormat="1" applyFont="1" applyFill="1"/>
    <xf numFmtId="0" fontId="90" fillId="0" borderId="0" xfId="0" applyFont="1" applyAlignment="1">
      <alignment horizontal="left"/>
    </xf>
    <xf numFmtId="0" fontId="90" fillId="0" borderId="0" xfId="0" applyFont="1" applyAlignment="1">
      <alignment horizontal="center"/>
    </xf>
    <xf numFmtId="3" fontId="90" fillId="0" borderId="1" xfId="0" applyNumberFormat="1" applyFont="1" applyBorder="1"/>
    <xf numFmtId="3" fontId="90" fillId="0" borderId="2" xfId="0" applyNumberFormat="1" applyFont="1" applyBorder="1"/>
    <xf numFmtId="0" fontId="94" fillId="0" borderId="0" xfId="0" applyFont="1" applyBorder="1" applyAlignment="1">
      <alignment horizontal="left"/>
    </xf>
    <xf numFmtId="0" fontId="90" fillId="0" borderId="0" xfId="0" applyFont="1" applyBorder="1"/>
    <xf numFmtId="0" fontId="94" fillId="0" borderId="1" xfId="0" applyFont="1" applyBorder="1" applyAlignment="1">
      <alignment horizontal="left"/>
    </xf>
    <xf numFmtId="166" fontId="54" fillId="0" borderId="2" xfId="0" applyNumberFormat="1" applyFont="1" applyBorder="1" applyAlignment="1">
      <alignment horizontal="center" vertical="center" wrapText="1"/>
    </xf>
    <xf numFmtId="166" fontId="54" fillId="0" borderId="9" xfId="0" applyNumberFormat="1" applyFont="1" applyBorder="1" applyAlignment="1">
      <alignment horizontal="center" vertical="center" wrapText="1"/>
    </xf>
    <xf numFmtId="166" fontId="95" fillId="0" borderId="0" xfId="0" applyNumberFormat="1" applyFont="1" applyAlignment="1">
      <alignment horizontal="center" vertical="center" wrapText="1"/>
    </xf>
    <xf numFmtId="0" fontId="72" fillId="0" borderId="19" xfId="0" applyFont="1" applyBorder="1" applyAlignment="1">
      <alignment horizontal="left"/>
    </xf>
    <xf numFmtId="1" fontId="4" fillId="3" borderId="2" xfId="0" applyNumberFormat="1" applyFont="1" applyFill="1" applyBorder="1" applyAlignment="1">
      <alignment horizontal="center" vertical="center" wrapText="1"/>
    </xf>
    <xf numFmtId="166" fontId="4" fillId="0" borderId="18" xfId="0" applyNumberFormat="1" applyFont="1" applyBorder="1" applyAlignment="1">
      <alignment horizontal="center" vertical="center" wrapText="1"/>
    </xf>
    <xf numFmtId="0" fontId="4" fillId="0" borderId="22" xfId="0" applyFont="1" applyFill="1" applyBorder="1" applyAlignment="1">
      <alignment horizontal="center" vertical="center" wrapText="1"/>
    </xf>
    <xf numFmtId="166"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66" fontId="4" fillId="15"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66" fontId="4" fillId="0" borderId="3"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166" fontId="4" fillId="0" borderId="0" xfId="0" applyNumberFormat="1" applyFont="1" applyBorder="1" applyAlignment="1">
      <alignment horizontal="left" vertical="center" wrapText="1"/>
    </xf>
    <xf numFmtId="0"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166" fontId="4" fillId="0" borderId="0" xfId="0" applyNumberFormat="1" applyFont="1" applyBorder="1" applyAlignment="1">
      <alignment horizontal="center" vertical="center" wrapText="1"/>
    </xf>
    <xf numFmtId="166" fontId="4" fillId="0" borderId="0" xfId="0" applyNumberFormat="1" applyFont="1" applyFill="1" applyBorder="1" applyAlignment="1">
      <alignment horizontal="center" vertical="center" wrapText="1"/>
    </xf>
    <xf numFmtId="166" fontId="5" fillId="0" borderId="0" xfId="0" applyNumberFormat="1" applyFont="1" applyFill="1"/>
    <xf numFmtId="166" fontId="4" fillId="0" borderId="0" xfId="0" applyNumberFormat="1" applyFont="1" applyBorder="1"/>
    <xf numFmtId="166" fontId="4" fillId="0" borderId="2" xfId="0" applyNumberFormat="1" applyFont="1" applyFill="1" applyBorder="1"/>
    <xf numFmtId="1" fontId="4" fillId="0" borderId="0" xfId="0" applyNumberFormat="1" applyFont="1" applyBorder="1"/>
    <xf numFmtId="0" fontId="53" fillId="0" borderId="0" xfId="0" applyFont="1" applyFill="1"/>
    <xf numFmtId="0" fontId="4" fillId="0" borderId="2" xfId="0" applyFont="1" applyBorder="1"/>
    <xf numFmtId="0" fontId="5" fillId="0" borderId="0" xfId="0" applyFont="1" applyFill="1" applyAlignment="1">
      <alignment horizontal="right"/>
    </xf>
    <xf numFmtId="3" fontId="5" fillId="0" borderId="0" xfId="0" applyNumberFormat="1" applyFont="1" applyBorder="1" applyAlignment="1">
      <alignment horizontal="center"/>
    </xf>
    <xf numFmtId="3" fontId="40" fillId="0" borderId="4" xfId="0" applyNumberFormat="1" applyFont="1" applyBorder="1" applyAlignment="1">
      <alignment horizontal="center"/>
    </xf>
    <xf numFmtId="0" fontId="40" fillId="0" borderId="15" xfId="0" applyFont="1" applyBorder="1" applyAlignment="1">
      <alignment horizontal="center"/>
    </xf>
    <xf numFmtId="3" fontId="5" fillId="0" borderId="12" xfId="0" applyNumberFormat="1" applyFont="1" applyBorder="1" applyAlignment="1">
      <alignment horizontal="center"/>
    </xf>
    <xf numFmtId="0" fontId="5" fillId="0" borderId="8" xfId="0" applyFont="1" applyBorder="1"/>
    <xf numFmtId="3" fontId="5" fillId="0" borderId="6" xfId="0" applyNumberFormat="1" applyFont="1" applyBorder="1" applyAlignment="1">
      <alignment horizontal="center"/>
    </xf>
    <xf numFmtId="0" fontId="5" fillId="0" borderId="7" xfId="0" applyFont="1" applyBorder="1"/>
    <xf numFmtId="0" fontId="5" fillId="3" borderId="15" xfId="0" applyFont="1" applyFill="1" applyBorder="1" applyAlignment="1">
      <alignment horizontal="left"/>
    </xf>
    <xf numFmtId="3" fontId="6" fillId="15" borderId="4" xfId="0" applyNumberFormat="1" applyFont="1" applyFill="1" applyBorder="1" applyAlignment="1">
      <alignment horizontal="right"/>
    </xf>
    <xf numFmtId="0" fontId="4" fillId="0" borderId="31" xfId="0" applyFont="1" applyBorder="1"/>
    <xf numFmtId="0" fontId="5" fillId="0" borderId="31" xfId="0" applyFont="1" applyBorder="1"/>
    <xf numFmtId="4" fontId="13" fillId="0" borderId="31" xfId="0" applyNumberFormat="1" applyFont="1" applyBorder="1"/>
    <xf numFmtId="3" fontId="5" fillId="0" borderId="31" xfId="0" applyNumberFormat="1" applyFont="1" applyBorder="1"/>
    <xf numFmtId="0" fontId="97" fillId="0" borderId="32" xfId="0" quotePrefix="1" applyFont="1" applyBorder="1"/>
    <xf numFmtId="0" fontId="4" fillId="0" borderId="21" xfId="0" applyFont="1" applyBorder="1"/>
    <xf numFmtId="0" fontId="5" fillId="0" borderId="21" xfId="0" applyFont="1" applyBorder="1"/>
    <xf numFmtId="4" fontId="13" fillId="0" borderId="21" xfId="0" applyNumberFormat="1" applyFont="1" applyBorder="1"/>
    <xf numFmtId="3" fontId="5" fillId="0" borderId="21" xfId="0" applyNumberFormat="1" applyFont="1" applyBorder="1"/>
    <xf numFmtId="0" fontId="98" fillId="0" borderId="17" xfId="0" applyFont="1" applyBorder="1"/>
    <xf numFmtId="0" fontId="98" fillId="0" borderId="32" xfId="0" applyFont="1" applyBorder="1"/>
    <xf numFmtId="0" fontId="6" fillId="0" borderId="31" xfId="0" applyFont="1" applyBorder="1"/>
    <xf numFmtId="3" fontId="4" fillId="0" borderId="31" xfId="0" applyNumberFormat="1" applyFont="1" applyBorder="1"/>
    <xf numFmtId="3" fontId="104" fillId="0" borderId="0" xfId="0" applyNumberFormat="1" applyFont="1"/>
    <xf numFmtId="166" fontId="4" fillId="0" borderId="0" xfId="0" applyNumberFormat="1" applyFont="1"/>
    <xf numFmtId="4" fontId="4" fillId="0" borderId="33" xfId="0" applyNumberFormat="1" applyFont="1" applyBorder="1" applyAlignment="1">
      <alignment horizontal="center"/>
    </xf>
    <xf numFmtId="4" fontId="4" fillId="0" borderId="24" xfId="0" applyNumberFormat="1" applyFont="1" applyBorder="1" applyAlignment="1">
      <alignment horizontal="center" wrapText="1"/>
    </xf>
    <xf numFmtId="4" fontId="5" fillId="0" borderId="3" xfId="0" applyNumberFormat="1" applyFont="1" applyBorder="1"/>
    <xf numFmtId="4" fontId="10" fillId="0" borderId="0" xfId="0" applyNumberFormat="1" applyFont="1" applyBorder="1"/>
    <xf numFmtId="4" fontId="5" fillId="4" borderId="0" xfId="0" applyNumberFormat="1" applyFont="1" applyFill="1"/>
    <xf numFmtId="0" fontId="87" fillId="0" borderId="0" xfId="0" applyNumberFormat="1" applyFont="1" applyBorder="1"/>
    <xf numFmtId="0" fontId="9" fillId="0" borderId="22" xfId="0" applyFont="1" applyBorder="1"/>
    <xf numFmtId="4" fontId="86" fillId="0" borderId="2" xfId="0" applyNumberFormat="1" applyFont="1" applyBorder="1"/>
    <xf numFmtId="0" fontId="86" fillId="0" borderId="2" xfId="0" applyFont="1" applyBorder="1"/>
    <xf numFmtId="1" fontId="86" fillId="0" borderId="2" xfId="0" applyNumberFormat="1" applyFont="1" applyBorder="1"/>
    <xf numFmtId="0" fontId="86" fillId="0" borderId="9" xfId="0" applyFont="1" applyBorder="1"/>
    <xf numFmtId="4" fontId="86" fillId="0" borderId="7" xfId="0" applyNumberFormat="1" applyFont="1" applyBorder="1"/>
    <xf numFmtId="4" fontId="88" fillId="0" borderId="8" xfId="0" applyNumberFormat="1" applyFont="1" applyBorder="1" applyAlignment="1">
      <alignment horizontal="center"/>
    </xf>
    <xf numFmtId="4" fontId="87" fillId="0" borderId="8" xfId="0" applyNumberFormat="1" applyFont="1" applyBorder="1"/>
    <xf numFmtId="4" fontId="89" fillId="0" borderId="15" xfId="0" applyNumberFormat="1" applyFont="1" applyBorder="1"/>
    <xf numFmtId="4" fontId="89" fillId="0" borderId="8" xfId="0" applyNumberFormat="1" applyFont="1" applyBorder="1"/>
    <xf numFmtId="4" fontId="89" fillId="0" borderId="7" xfId="0" applyNumberFormat="1" applyFont="1" applyBorder="1"/>
    <xf numFmtId="0" fontId="86" fillId="0" borderId="8" xfId="0" applyFont="1" applyBorder="1"/>
    <xf numFmtId="0" fontId="8" fillId="0" borderId="0" xfId="0" applyFont="1" applyFill="1"/>
    <xf numFmtId="0" fontId="5" fillId="0" borderId="0" xfId="0" applyFont="1" applyFill="1"/>
    <xf numFmtId="0" fontId="6" fillId="0" borderId="0" xfId="0" applyFont="1" applyFill="1"/>
    <xf numFmtId="3" fontId="4" fillId="0" borderId="2" xfId="0" applyNumberFormat="1" applyFont="1" applyFill="1" applyBorder="1"/>
    <xf numFmtId="4" fontId="15" fillId="0" borderId="0" xfId="0" applyNumberFormat="1" applyFont="1" applyFill="1"/>
    <xf numFmtId="0" fontId="4" fillId="0" borderId="0" xfId="0" applyFont="1" applyFill="1" applyAlignment="1">
      <alignment horizontal="left"/>
    </xf>
    <xf numFmtId="0" fontId="4" fillId="0" borderId="0" xfId="0" applyFont="1" applyFill="1" applyBorder="1"/>
    <xf numFmtId="3" fontId="4" fillId="0" borderId="0" xfId="0" applyNumberFormat="1" applyFont="1" applyFill="1" applyAlignment="1">
      <alignment horizontal="center"/>
    </xf>
    <xf numFmtId="0" fontId="4" fillId="0" borderId="0" xfId="0" applyFont="1" applyFill="1"/>
    <xf numFmtId="0" fontId="105" fillId="0" borderId="0" xfId="0" applyFont="1" applyBorder="1"/>
    <xf numFmtId="0" fontId="104" fillId="0" borderId="0" xfId="0" applyFont="1" applyBorder="1"/>
    <xf numFmtId="4" fontId="106" fillId="0" borderId="0" xfId="0" applyNumberFormat="1" applyFont="1"/>
    <xf numFmtId="0" fontId="8" fillId="0" borderId="0" xfId="0" applyFont="1" applyAlignment="1">
      <alignment horizontal="center"/>
    </xf>
    <xf numFmtId="0" fontId="8" fillId="0" borderId="0" xfId="0" applyFont="1" applyFill="1" applyAlignment="1">
      <alignment horizontal="center"/>
    </xf>
    <xf numFmtId="0" fontId="91" fillId="0" borderId="0" xfId="0" applyFont="1" applyFill="1"/>
    <xf numFmtId="3" fontId="91" fillId="0" borderId="0" xfId="0" applyNumberFormat="1" applyFont="1" applyFill="1"/>
    <xf numFmtId="3" fontId="90" fillId="0" borderId="0" xfId="0" applyNumberFormat="1" applyFont="1" applyFill="1" applyBorder="1"/>
    <xf numFmtId="0" fontId="93" fillId="0" borderId="0" xfId="0" applyFont="1" applyFill="1"/>
    <xf numFmtId="4" fontId="86" fillId="0" borderId="12" xfId="0" applyNumberFormat="1" applyFont="1" applyBorder="1"/>
    <xf numFmtId="0" fontId="86" fillId="0" borderId="0" xfId="0" applyFont="1" applyBorder="1"/>
    <xf numFmtId="4" fontId="86" fillId="0" borderId="22" xfId="0" applyNumberFormat="1" applyFont="1" applyBorder="1"/>
    <xf numFmtId="4" fontId="86" fillId="0" borderId="9" xfId="0" applyNumberFormat="1" applyFont="1" applyBorder="1"/>
    <xf numFmtId="0" fontId="86" fillId="0" borderId="1" xfId="0" applyFont="1" applyBorder="1"/>
    <xf numFmtId="1" fontId="87" fillId="0" borderId="6" xfId="0" applyNumberFormat="1" applyFont="1" applyBorder="1" applyAlignment="1">
      <alignment horizontal="center" vertical="center" wrapText="1"/>
    </xf>
    <xf numFmtId="1" fontId="85" fillId="0" borderId="12" xfId="0" applyNumberFormat="1" applyFont="1" applyBorder="1" applyAlignment="1">
      <alignment horizontal="center"/>
    </xf>
    <xf numFmtId="1" fontId="89" fillId="0" borderId="12" xfId="0" applyNumberFormat="1" applyFont="1" applyBorder="1"/>
    <xf numFmtId="1" fontId="89" fillId="0" borderId="4" xfId="0" applyNumberFormat="1" applyFont="1" applyBorder="1"/>
    <xf numFmtId="1" fontId="89" fillId="0" borderId="6" xfId="0" applyNumberFormat="1" applyFont="1" applyBorder="1"/>
    <xf numFmtId="1" fontId="87" fillId="0" borderId="12" xfId="0" applyNumberFormat="1" applyFont="1" applyBorder="1"/>
    <xf numFmtId="1" fontId="86" fillId="0" borderId="12" xfId="0" applyNumberFormat="1" applyFont="1" applyBorder="1"/>
    <xf numFmtId="4" fontId="86" fillId="0" borderId="0" xfId="0" applyNumberFormat="1" applyFont="1" applyBorder="1"/>
    <xf numFmtId="1" fontId="86" fillId="0" borderId="22" xfId="0" applyNumberFormat="1" applyFont="1" applyBorder="1"/>
    <xf numFmtId="4" fontId="85" fillId="0" borderId="12" xfId="0" applyNumberFormat="1" applyFont="1" applyBorder="1" applyAlignment="1">
      <alignment horizontal="center"/>
    </xf>
    <xf numFmtId="0" fontId="87" fillId="0" borderId="1" xfId="0" applyFont="1" applyBorder="1" applyAlignment="1">
      <alignment vertical="center" wrapText="1"/>
    </xf>
    <xf numFmtId="3" fontId="90" fillId="0" borderId="32" xfId="0" applyNumberFormat="1" applyFont="1" applyBorder="1"/>
    <xf numFmtId="3" fontId="91" fillId="19" borderId="3" xfId="0" applyNumberFormat="1" applyFont="1" applyFill="1" applyBorder="1"/>
    <xf numFmtId="4" fontId="99" fillId="11" borderId="0" xfId="0" applyNumberFormat="1" applyFont="1" applyFill="1" applyBorder="1" applyAlignment="1" applyProtection="1"/>
    <xf numFmtId="4" fontId="5" fillId="0" borderId="0" xfId="0" applyNumberFormat="1" applyFont="1" applyFill="1" applyBorder="1" applyAlignment="1">
      <alignment horizontal="center"/>
    </xf>
    <xf numFmtId="3" fontId="13" fillId="11" borderId="0" xfId="0" applyNumberFormat="1" applyFont="1" applyFill="1" applyAlignment="1">
      <alignment horizontal="center" wrapText="1"/>
    </xf>
    <xf numFmtId="4" fontId="13" fillId="11" borderId="0" xfId="0" applyNumberFormat="1" applyFont="1" applyFill="1" applyAlignment="1">
      <alignment horizontal="center" wrapText="1"/>
    </xf>
    <xf numFmtId="0" fontId="13" fillId="11" borderId="0" xfId="0" applyNumberFormat="1" applyFont="1" applyFill="1" applyAlignment="1">
      <alignment horizontal="center" wrapText="1"/>
    </xf>
    <xf numFmtId="4" fontId="13" fillId="11" borderId="3"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87" fillId="0" borderId="10" xfId="0" applyNumberFormat="1" applyFont="1" applyBorder="1" applyAlignment="1">
      <alignment horizontal="center"/>
    </xf>
    <xf numFmtId="4" fontId="87" fillId="0" borderId="11" xfId="0" applyNumberFormat="1" applyFont="1" applyBorder="1" applyAlignment="1">
      <alignment horizontal="center" vertical="center" wrapText="1"/>
    </xf>
    <xf numFmtId="0" fontId="105" fillId="0" borderId="0" xfId="0" applyFont="1"/>
    <xf numFmtId="0" fontId="9" fillId="0" borderId="1" xfId="0" applyFont="1" applyBorder="1" applyAlignment="1">
      <alignment horizontal="center" wrapText="1"/>
    </xf>
    <xf numFmtId="0" fontId="97" fillId="0" borderId="22" xfId="0" quotePrefix="1" applyFont="1" applyBorder="1" applyAlignment="1">
      <alignment horizontal="left"/>
    </xf>
    <xf numFmtId="0" fontId="5" fillId="0" borderId="2" xfId="0" applyFont="1" applyBorder="1"/>
    <xf numFmtId="4" fontId="13" fillId="0" borderId="2" xfId="0" applyNumberFormat="1" applyFont="1" applyBorder="1"/>
    <xf numFmtId="3" fontId="5" fillId="0" borderId="9" xfId="0" applyNumberFormat="1" applyFont="1" applyBorder="1"/>
    <xf numFmtId="3" fontId="4" fillId="0" borderId="7" xfId="0" applyNumberFormat="1" applyFont="1" applyBorder="1" applyAlignment="1">
      <alignment horizontal="center" wrapText="1"/>
    </xf>
    <xf numFmtId="3" fontId="4" fillId="0" borderId="8" xfId="0" applyNumberFormat="1" applyFont="1" applyBorder="1"/>
    <xf numFmtId="3" fontId="6" fillId="15" borderId="15" xfId="0" applyNumberFormat="1" applyFont="1" applyFill="1" applyBorder="1" applyAlignment="1">
      <alignment horizontal="right"/>
    </xf>
    <xf numFmtId="3" fontId="4" fillId="0" borderId="9" xfId="0" applyNumberFormat="1" applyFont="1" applyBorder="1"/>
    <xf numFmtId="3" fontId="69" fillId="0" borderId="8" xfId="0" applyNumberFormat="1" applyFont="1" applyBorder="1"/>
    <xf numFmtId="3" fontId="5" fillId="0" borderId="34" xfId="0" applyNumberFormat="1" applyFont="1" applyBorder="1"/>
    <xf numFmtId="3" fontId="5" fillId="0" borderId="35" xfId="0" applyNumberFormat="1" applyFont="1" applyBorder="1"/>
    <xf numFmtId="3" fontId="4" fillId="0" borderId="15" xfId="0" applyNumberFormat="1" applyFont="1" applyBorder="1"/>
    <xf numFmtId="3" fontId="4" fillId="0" borderId="36" xfId="0" applyNumberFormat="1" applyFont="1" applyBorder="1"/>
    <xf numFmtId="3" fontId="5" fillId="0" borderId="8" xfId="0" applyNumberFormat="1" applyFont="1" applyBorder="1" applyAlignment="1"/>
    <xf numFmtId="3" fontId="43" fillId="0" borderId="8" xfId="0" applyNumberFormat="1" applyFont="1" applyBorder="1"/>
    <xf numFmtId="3" fontId="4" fillId="0" borderId="34" xfId="0" applyNumberFormat="1" applyFont="1" applyBorder="1"/>
    <xf numFmtId="3" fontId="9" fillId="0" borderId="8" xfId="0" applyNumberFormat="1" applyFont="1" applyBorder="1"/>
    <xf numFmtId="0" fontId="109" fillId="3" borderId="0" xfId="0" applyFont="1" applyFill="1" applyBorder="1" applyAlignment="1">
      <alignment horizontal="left"/>
    </xf>
    <xf numFmtId="0" fontId="110" fillId="3" borderId="0" xfId="0" applyFont="1" applyFill="1" applyBorder="1" applyAlignment="1">
      <alignment horizontal="left"/>
    </xf>
    <xf numFmtId="0" fontId="111" fillId="3" borderId="0" xfId="0" applyFont="1" applyFill="1" applyBorder="1" applyAlignment="1">
      <alignment horizontal="left"/>
    </xf>
    <xf numFmtId="3" fontId="112" fillId="0" borderId="0" xfId="0" applyNumberFormat="1" applyFont="1" applyBorder="1"/>
    <xf numFmtId="3" fontId="113" fillId="0" borderId="0" xfId="0" applyNumberFormat="1" applyFont="1"/>
    <xf numFmtId="0" fontId="108" fillId="3" borderId="1" xfId="0" applyFont="1" applyFill="1" applyBorder="1"/>
    <xf numFmtId="0" fontId="114" fillId="0" borderId="5" xfId="0" applyFont="1" applyBorder="1" applyAlignment="1">
      <alignment horizontal="center"/>
    </xf>
    <xf numFmtId="3" fontId="108" fillId="0" borderId="0" xfId="0" applyNumberFormat="1" applyFont="1" applyBorder="1"/>
    <xf numFmtId="3" fontId="108" fillId="0" borderId="1" xfId="0" applyNumberFormat="1" applyFont="1" applyBorder="1"/>
    <xf numFmtId="3" fontId="108" fillId="0" borderId="0" xfId="0" applyNumberFormat="1" applyFont="1" applyFill="1" applyBorder="1"/>
    <xf numFmtId="0" fontId="108" fillId="0" borderId="0" xfId="0" applyFont="1"/>
    <xf numFmtId="0" fontId="115" fillId="3" borderId="37" xfId="0" applyFont="1" applyFill="1" applyBorder="1" applyAlignment="1">
      <alignment horizontal="left"/>
    </xf>
    <xf numFmtId="1" fontId="5" fillId="0" borderId="0" xfId="0" applyNumberFormat="1" applyFont="1" applyBorder="1"/>
    <xf numFmtId="0" fontId="115" fillId="3" borderId="0" xfId="0" applyFont="1" applyFill="1" applyBorder="1" applyAlignment="1">
      <alignment horizontal="left"/>
    </xf>
    <xf numFmtId="0" fontId="5" fillId="0" borderId="35" xfId="0" applyFont="1" applyBorder="1"/>
    <xf numFmtId="0" fontId="8" fillId="3" borderId="0" xfId="0" applyFont="1" applyFill="1"/>
    <xf numFmtId="0" fontId="4" fillId="0" borderId="0" xfId="0" applyFont="1" applyFill="1" applyBorder="1" applyAlignment="1">
      <alignment horizontal="center" wrapText="1"/>
    </xf>
    <xf numFmtId="4" fontId="15" fillId="21" borderId="0" xfId="0" applyNumberFormat="1" applyFont="1" applyFill="1"/>
    <xf numFmtId="0" fontId="5" fillId="21" borderId="0" xfId="0" applyFont="1" applyFill="1" applyBorder="1"/>
    <xf numFmtId="3" fontId="5" fillId="21" borderId="0" xfId="0" applyNumberFormat="1" applyFont="1" applyFill="1"/>
    <xf numFmtId="3" fontId="5" fillId="0" borderId="8" xfId="0" applyNumberFormat="1" applyFont="1" applyFill="1" applyBorder="1"/>
    <xf numFmtId="4" fontId="16" fillId="0" borderId="0" xfId="0" applyNumberFormat="1" applyFont="1" applyFill="1" applyAlignment="1">
      <alignment horizontal="center"/>
    </xf>
    <xf numFmtId="3" fontId="40" fillId="0" borderId="4" xfId="0" applyNumberFormat="1" applyFont="1" applyFill="1" applyBorder="1" applyAlignment="1">
      <alignment horizontal="center"/>
    </xf>
    <xf numFmtId="0" fontId="40" fillId="0" borderId="15" xfId="0" applyFont="1" applyFill="1" applyBorder="1" applyAlignment="1">
      <alignment horizontal="center"/>
    </xf>
    <xf numFmtId="3" fontId="40" fillId="0" borderId="12" xfId="0" applyNumberFormat="1" applyFont="1" applyFill="1" applyBorder="1" applyAlignment="1">
      <alignment horizontal="center"/>
    </xf>
    <xf numFmtId="3" fontId="4" fillId="0" borderId="8" xfId="0" applyNumberFormat="1" applyFont="1" applyFill="1" applyBorder="1"/>
    <xf numFmtId="3" fontId="91" fillId="0" borderId="0" xfId="0" applyNumberFormat="1" applyFont="1" applyFill="1" applyBorder="1"/>
    <xf numFmtId="3" fontId="90" fillId="0" borderId="0" xfId="0" applyNumberFormat="1" applyFont="1" applyFill="1"/>
    <xf numFmtId="0" fontId="110" fillId="3" borderId="15" xfId="0" applyFont="1" applyFill="1" applyBorder="1" applyAlignment="1">
      <alignment horizontal="left"/>
    </xf>
    <xf numFmtId="0" fontId="110" fillId="3" borderId="8" xfId="0" applyFont="1" applyFill="1" applyBorder="1" applyAlignment="1">
      <alignment horizontal="left"/>
    </xf>
    <xf numFmtId="0" fontId="110" fillId="3" borderId="7" xfId="0" applyFont="1" applyFill="1" applyBorder="1" applyAlignment="1">
      <alignment horizontal="left"/>
    </xf>
    <xf numFmtId="0" fontId="5" fillId="3" borderId="8" xfId="0" applyFont="1" applyFill="1" applyBorder="1" applyAlignment="1">
      <alignment horizontal="left"/>
    </xf>
    <xf numFmtId="0" fontId="111" fillId="3" borderId="15" xfId="0" applyFont="1" applyFill="1" applyBorder="1" applyAlignment="1">
      <alignment horizontal="left"/>
    </xf>
    <xf numFmtId="0" fontId="111" fillId="3" borderId="7" xfId="0" applyFont="1" applyFill="1" applyBorder="1" applyAlignment="1">
      <alignment horizontal="left"/>
    </xf>
    <xf numFmtId="0" fontId="111" fillId="3" borderId="9" xfId="0" applyFont="1" applyFill="1" applyBorder="1" applyAlignment="1">
      <alignment horizontal="left"/>
    </xf>
    <xf numFmtId="0" fontId="5" fillId="3" borderId="7" xfId="0" applyFont="1" applyFill="1" applyBorder="1" applyAlignment="1">
      <alignment horizontal="left"/>
    </xf>
    <xf numFmtId="0" fontId="110" fillId="3" borderId="9" xfId="0" applyFont="1" applyFill="1" applyBorder="1" applyAlignment="1">
      <alignment horizontal="left"/>
    </xf>
    <xf numFmtId="0" fontId="4" fillId="3" borderId="9" xfId="0" applyFont="1" applyFill="1" applyBorder="1" applyAlignment="1">
      <alignment horizontal="left"/>
    </xf>
    <xf numFmtId="0" fontId="109" fillId="3" borderId="9" xfId="0" applyFont="1" applyFill="1" applyBorder="1" applyAlignment="1">
      <alignment horizontal="left"/>
    </xf>
    <xf numFmtId="0" fontId="116" fillId="3" borderId="15" xfId="0" applyFont="1" applyFill="1" applyBorder="1"/>
    <xf numFmtId="3" fontId="112" fillId="3" borderId="8" xfId="0" applyNumberFormat="1" applyFont="1" applyFill="1" applyBorder="1"/>
    <xf numFmtId="0" fontId="110" fillId="3" borderId="9" xfId="0" applyFont="1" applyFill="1" applyBorder="1" applyAlignment="1">
      <alignment horizontal="left" wrapText="1"/>
    </xf>
    <xf numFmtId="3" fontId="108" fillId="0" borderId="8" xfId="0" applyNumberFormat="1" applyFont="1" applyBorder="1"/>
    <xf numFmtId="3" fontId="90" fillId="0" borderId="22" xfId="0" applyNumberFormat="1" applyFont="1" applyBorder="1"/>
    <xf numFmtId="3" fontId="107" fillId="0" borderId="4" xfId="0" applyNumberFormat="1" applyFont="1" applyBorder="1" applyAlignment="1">
      <alignment horizontal="center" wrapText="1"/>
    </xf>
    <xf numFmtId="3" fontId="107" fillId="0" borderId="5" xfId="0" applyNumberFormat="1" applyFont="1" applyBorder="1" applyAlignment="1">
      <alignment horizontal="center" wrapText="1"/>
    </xf>
    <xf numFmtId="3" fontId="107" fillId="0" borderId="15" xfId="0" applyNumberFormat="1" applyFont="1" applyBorder="1" applyAlignment="1">
      <alignment horizontal="center"/>
    </xf>
    <xf numFmtId="3" fontId="108" fillId="0" borderId="12" xfId="0" applyNumberFormat="1" applyFont="1" applyBorder="1"/>
    <xf numFmtId="3" fontId="108" fillId="0" borderId="12" xfId="0" applyNumberFormat="1" applyFont="1" applyFill="1" applyBorder="1"/>
    <xf numFmtId="3" fontId="108" fillId="0" borderId="8" xfId="0" applyNumberFormat="1" applyFont="1" applyFill="1" applyBorder="1"/>
    <xf numFmtId="3" fontId="108" fillId="0" borderId="6" xfId="0" applyNumberFormat="1" applyFont="1" applyBorder="1"/>
    <xf numFmtId="3" fontId="108" fillId="0" borderId="7" xfId="0" applyNumberFormat="1" applyFont="1" applyBorder="1"/>
    <xf numFmtId="0" fontId="40" fillId="0" borderId="0" xfId="0" applyFont="1" applyFill="1" applyBorder="1" applyAlignment="1">
      <alignment horizontal="center"/>
    </xf>
    <xf numFmtId="0" fontId="90" fillId="0" borderId="0" xfId="0" applyFont="1" applyFill="1"/>
    <xf numFmtId="0" fontId="9" fillId="0" borderId="0" xfId="0" applyFont="1" applyFill="1"/>
    <xf numFmtId="3" fontId="10" fillId="15" borderId="9" xfId="0" applyNumberFormat="1" applyFont="1" applyFill="1" applyBorder="1"/>
    <xf numFmtId="0" fontId="5" fillId="0" borderId="32" xfId="0" applyNumberFormat="1" applyFont="1" applyBorder="1"/>
    <xf numFmtId="0" fontId="5" fillId="0" borderId="31" xfId="0" applyNumberFormat="1" applyFont="1" applyBorder="1"/>
    <xf numFmtId="0" fontId="4" fillId="0" borderId="31" xfId="0" applyNumberFormat="1" applyFont="1" applyBorder="1" applyAlignment="1">
      <alignment horizontal="center"/>
    </xf>
    <xf numFmtId="0" fontId="5" fillId="0" borderId="37" xfId="0" applyNumberFormat="1" applyFont="1" applyFill="1" applyBorder="1" applyAlignment="1">
      <alignment horizontal="center"/>
    </xf>
    <xf numFmtId="0" fontId="5" fillId="0" borderId="22" xfId="0" applyFont="1" applyBorder="1"/>
    <xf numFmtId="3" fontId="5" fillId="0" borderId="9" xfId="0" applyNumberFormat="1" applyFont="1" applyBorder="1" applyAlignment="1">
      <alignment horizontal="center"/>
    </xf>
    <xf numFmtId="3" fontId="4" fillId="3" borderId="2" xfId="0" applyNumberFormat="1" applyFont="1" applyFill="1" applyBorder="1" applyAlignment="1">
      <alignment horizontal="left"/>
    </xf>
    <xf numFmtId="0" fontId="111" fillId="3" borderId="10" xfId="0" applyFont="1" applyFill="1" applyBorder="1"/>
    <xf numFmtId="0" fontId="111" fillId="3" borderId="11" xfId="0" applyFont="1" applyFill="1" applyBorder="1" applyAlignment="1">
      <alignment horizontal="left"/>
    </xf>
    <xf numFmtId="3" fontId="90" fillId="0" borderId="9" xfId="0" applyNumberFormat="1" applyFont="1" applyBorder="1"/>
    <xf numFmtId="0" fontId="116" fillId="3" borderId="3" xfId="0" applyFont="1" applyFill="1" applyBorder="1" applyAlignment="1">
      <alignment horizontal="left"/>
    </xf>
    <xf numFmtId="0" fontId="7" fillId="11" borderId="37" xfId="0" applyFont="1" applyFill="1" applyBorder="1" applyAlignment="1">
      <alignment horizontal="left" wrapText="1"/>
    </xf>
    <xf numFmtId="1" fontId="5" fillId="0" borderId="0" xfId="0" applyNumberFormat="1" applyFont="1" applyAlignment="1">
      <alignment horizontal="left"/>
    </xf>
    <xf numFmtId="0" fontId="111" fillId="3" borderId="8" xfId="0" applyFont="1" applyFill="1" applyBorder="1" applyAlignment="1">
      <alignment horizontal="left"/>
    </xf>
    <xf numFmtId="0" fontId="22" fillId="3" borderId="0" xfId="0" applyFont="1" applyFill="1" applyBorder="1" applyAlignment="1">
      <alignment horizontal="left"/>
    </xf>
    <xf numFmtId="0" fontId="117" fillId="3" borderId="0" xfId="0" applyFont="1" applyFill="1" applyBorder="1" applyAlignment="1">
      <alignment horizontal="left"/>
    </xf>
    <xf numFmtId="1" fontId="5" fillId="14" borderId="0" xfId="0" applyNumberFormat="1" applyFont="1" applyFill="1"/>
    <xf numFmtId="0" fontId="5" fillId="14" borderId="0" xfId="0" applyFont="1" applyFill="1"/>
    <xf numFmtId="0" fontId="5" fillId="14" borderId="0" xfId="0" applyFont="1" applyFill="1" applyBorder="1"/>
    <xf numFmtId="0" fontId="111" fillId="0" borderId="9" xfId="0" applyFont="1" applyFill="1" applyBorder="1" applyAlignment="1">
      <alignment horizontal="left"/>
    </xf>
    <xf numFmtId="1" fontId="5" fillId="0" borderId="0" xfId="0" applyNumberFormat="1" applyFont="1" applyFill="1"/>
    <xf numFmtId="4" fontId="13" fillId="0" borderId="0" xfId="0" applyNumberFormat="1" applyFont="1" applyFill="1" applyAlignment="1">
      <alignment horizontal="center"/>
    </xf>
    <xf numFmtId="0" fontId="53" fillId="0" borderId="0" xfId="0" applyFont="1" applyFill="1" applyBorder="1"/>
    <xf numFmtId="3" fontId="53" fillId="0" borderId="12" xfId="0" applyNumberFormat="1" applyFont="1" applyFill="1" applyBorder="1" applyAlignment="1">
      <alignment horizontal="center"/>
    </xf>
    <xf numFmtId="0" fontId="53" fillId="0" borderId="8" xfId="0" applyFont="1" applyFill="1" applyBorder="1" applyAlignment="1">
      <alignment horizontal="center"/>
    </xf>
    <xf numFmtId="0" fontId="40" fillId="0" borderId="8" xfId="0" applyFont="1" applyFill="1" applyBorder="1" applyAlignment="1">
      <alignment horizontal="center"/>
    </xf>
    <xf numFmtId="0" fontId="53" fillId="0" borderId="8" xfId="0" applyFont="1" applyFill="1" applyBorder="1"/>
    <xf numFmtId="3" fontId="53" fillId="0" borderId="6" xfId="0" applyNumberFormat="1" applyFont="1" applyFill="1" applyBorder="1" applyAlignment="1">
      <alignment horizontal="center"/>
    </xf>
    <xf numFmtId="0" fontId="53" fillId="0" borderId="7" xfId="0" applyFont="1" applyFill="1" applyBorder="1"/>
    <xf numFmtId="3" fontId="5" fillId="0" borderId="0" xfId="0" applyNumberFormat="1" applyFont="1" applyFill="1" applyBorder="1" applyAlignment="1">
      <alignment horizontal="center"/>
    </xf>
    <xf numFmtId="168" fontId="5" fillId="0" borderId="0" xfId="0" applyNumberFormat="1" applyFont="1" applyFill="1"/>
    <xf numFmtId="9" fontId="13" fillId="0" borderId="0" xfId="5" applyFont="1" applyFill="1" applyAlignment="1">
      <alignment horizontal="right"/>
    </xf>
    <xf numFmtId="3" fontId="5" fillId="0" borderId="3" xfId="0" applyNumberFormat="1" applyFont="1" applyFill="1" applyBorder="1"/>
    <xf numFmtId="3" fontId="5" fillId="0" borderId="1" xfId="0" applyNumberFormat="1" applyFont="1" applyFill="1" applyBorder="1"/>
    <xf numFmtId="4" fontId="13" fillId="0" borderId="0" xfId="0" applyNumberFormat="1" applyFont="1" applyFill="1" applyAlignment="1">
      <alignment horizontal="right"/>
    </xf>
    <xf numFmtId="4" fontId="81" fillId="0" borderId="0" xfId="0" applyNumberFormat="1" applyFont="1" applyFill="1"/>
    <xf numFmtId="0" fontId="91" fillId="0" borderId="0" xfId="0" applyFont="1" applyFill="1" applyAlignment="1">
      <alignment horizontal="center"/>
    </xf>
    <xf numFmtId="0" fontId="33" fillId="0" borderId="0" xfId="0" applyFont="1" applyFill="1" applyBorder="1" applyAlignment="1">
      <alignment horizontal="left"/>
    </xf>
    <xf numFmtId="9" fontId="13" fillId="0" borderId="0" xfId="0" applyNumberFormat="1" applyFont="1" applyFill="1" applyAlignment="1">
      <alignment horizontal="right"/>
    </xf>
    <xf numFmtId="1" fontId="5" fillId="23" borderId="0" xfId="0" applyNumberFormat="1" applyFont="1" applyFill="1"/>
    <xf numFmtId="0" fontId="5" fillId="23" borderId="0" xfId="0" applyFont="1" applyFill="1"/>
    <xf numFmtId="0" fontId="5" fillId="23" borderId="0" xfId="0" applyFont="1" applyFill="1" applyBorder="1"/>
    <xf numFmtId="3" fontId="5" fillId="23" borderId="0" xfId="0" applyNumberFormat="1" applyFont="1" applyFill="1" applyBorder="1"/>
    <xf numFmtId="0" fontId="111" fillId="24" borderId="15" xfId="0" applyFont="1" applyFill="1" applyBorder="1" applyAlignment="1">
      <alignment horizontal="left"/>
    </xf>
    <xf numFmtId="3" fontId="4" fillId="0" borderId="8" xfId="0" applyNumberFormat="1" applyFont="1" applyBorder="1" applyAlignment="1">
      <alignment horizontal="center"/>
    </xf>
    <xf numFmtId="3" fontId="6" fillId="15" borderId="0" xfId="0" applyNumberFormat="1" applyFont="1" applyFill="1" applyBorder="1" applyAlignment="1">
      <alignment horizontal="right"/>
    </xf>
    <xf numFmtId="3" fontId="6" fillId="15" borderId="8" xfId="0" applyNumberFormat="1" applyFont="1" applyFill="1" applyBorder="1" applyAlignment="1">
      <alignment horizontal="right"/>
    </xf>
    <xf numFmtId="3" fontId="5" fillId="25" borderId="8" xfId="0" applyNumberFormat="1" applyFont="1" applyFill="1" applyBorder="1"/>
    <xf numFmtId="3" fontId="4" fillId="0" borderId="9" xfId="0" applyNumberFormat="1" applyFont="1" applyFill="1" applyBorder="1"/>
    <xf numFmtId="3" fontId="103" fillId="0" borderId="32" xfId="0" applyNumberFormat="1" applyFont="1" applyBorder="1"/>
    <xf numFmtId="3" fontId="103" fillId="0" borderId="31" xfId="0" applyNumberFormat="1" applyFont="1" applyBorder="1"/>
    <xf numFmtId="3" fontId="103" fillId="0" borderId="34" xfId="0" applyNumberFormat="1" applyFont="1" applyBorder="1"/>
    <xf numFmtId="3" fontId="103" fillId="0" borderId="0" xfId="0" applyNumberFormat="1" applyFont="1" applyBorder="1"/>
    <xf numFmtId="3" fontId="103" fillId="0" borderId="8" xfId="0" applyNumberFormat="1" applyFont="1" applyBorder="1"/>
    <xf numFmtId="3" fontId="4" fillId="0" borderId="22" xfId="0" applyNumberFormat="1" applyFont="1" applyBorder="1"/>
    <xf numFmtId="0" fontId="103" fillId="0" borderId="8" xfId="0" applyFont="1" applyFill="1" applyBorder="1" applyAlignment="1">
      <alignment horizontal="left"/>
    </xf>
    <xf numFmtId="3" fontId="4" fillId="0" borderId="0" xfId="0" applyNumberFormat="1" applyFont="1" applyFill="1" applyBorder="1"/>
    <xf numFmtId="0" fontId="8" fillId="0" borderId="8" xfId="0" applyFont="1" applyBorder="1"/>
    <xf numFmtId="3" fontId="5" fillId="0" borderId="30" xfId="0" applyNumberFormat="1" applyFont="1" applyFill="1" applyBorder="1"/>
    <xf numFmtId="3" fontId="10" fillId="15" borderId="5" xfId="0" applyNumberFormat="1" applyFont="1" applyFill="1" applyBorder="1"/>
    <xf numFmtId="3" fontId="10" fillId="15" borderId="38" xfId="0" applyNumberFormat="1" applyFont="1" applyFill="1" applyBorder="1"/>
    <xf numFmtId="3" fontId="5" fillId="25" borderId="0" xfId="0" applyNumberFormat="1" applyFont="1" applyFill="1" applyBorder="1"/>
    <xf numFmtId="0" fontId="102" fillId="25" borderId="32" xfId="0" applyFont="1" applyFill="1" applyBorder="1" applyAlignment="1">
      <alignment horizontal="left"/>
    </xf>
    <xf numFmtId="0" fontId="5" fillId="25" borderId="37" xfId="0" applyFont="1" applyFill="1" applyBorder="1"/>
    <xf numFmtId="0" fontId="110" fillId="24" borderId="0" xfId="0" applyFont="1" applyFill="1" applyBorder="1" applyAlignment="1">
      <alignment horizontal="left"/>
    </xf>
    <xf numFmtId="0" fontId="116" fillId="24" borderId="3" xfId="0" applyFont="1" applyFill="1" applyBorder="1" applyAlignment="1">
      <alignment horizontal="left"/>
    </xf>
    <xf numFmtId="0" fontId="5" fillId="0" borderId="8" xfId="0" applyFont="1" applyFill="1" applyBorder="1"/>
    <xf numFmtId="0" fontId="5" fillId="24" borderId="0" xfId="0" applyFont="1" applyFill="1" applyBorder="1" applyAlignment="1">
      <alignment horizontal="left"/>
    </xf>
    <xf numFmtId="3" fontId="40" fillId="0" borderId="0" xfId="0" applyNumberFormat="1" applyFont="1" applyFill="1" applyAlignment="1">
      <alignment horizontal="center"/>
    </xf>
    <xf numFmtId="0" fontId="4" fillId="24" borderId="0" xfId="0" applyFont="1" applyFill="1" applyBorder="1" applyAlignment="1">
      <alignment horizontal="left"/>
    </xf>
    <xf numFmtId="3" fontId="5" fillId="0" borderId="0" xfId="0" applyNumberFormat="1" applyFont="1" applyFill="1" applyAlignment="1">
      <alignment horizontal="right"/>
    </xf>
    <xf numFmtId="0" fontId="0" fillId="0" borderId="0" xfId="0" applyAlignment="1">
      <alignment wrapText="1"/>
    </xf>
    <xf numFmtId="169" fontId="102" fillId="0" borderId="0" xfId="2" applyNumberFormat="1" applyFont="1" applyFill="1" applyBorder="1"/>
    <xf numFmtId="169" fontId="102" fillId="6" borderId="42" xfId="2" applyNumberFormat="1" applyFont="1" applyFill="1" applyBorder="1"/>
    <xf numFmtId="0" fontId="101" fillId="0" borderId="0" xfId="4" applyFont="1" applyFill="1" applyProtection="1">
      <protection locked="0"/>
    </xf>
    <xf numFmtId="169" fontId="101" fillId="6" borderId="18" xfId="2" applyNumberFormat="1" applyFont="1" applyFill="1" applyBorder="1"/>
    <xf numFmtId="169" fontId="101" fillId="0" borderId="18" xfId="2" applyNumberFormat="1" applyFont="1" applyBorder="1" applyProtection="1">
      <protection locked="0"/>
    </xf>
    <xf numFmtId="169" fontId="101" fillId="6" borderId="18" xfId="2" applyNumberFormat="1" applyFont="1" applyFill="1" applyBorder="1" applyProtection="1">
      <protection locked="0"/>
    </xf>
    <xf numFmtId="0" fontId="102" fillId="0" borderId="0" xfId="4" applyFont="1" applyBorder="1" applyProtection="1">
      <protection locked="0"/>
    </xf>
    <xf numFmtId="169" fontId="101" fillId="0" borderId="12" xfId="2" applyNumberFormat="1" applyFont="1" applyBorder="1"/>
    <xf numFmtId="0" fontId="102" fillId="0" borderId="0" xfId="4" applyFont="1" applyProtection="1">
      <protection locked="0"/>
    </xf>
    <xf numFmtId="0" fontId="102" fillId="0" borderId="0" xfId="4" applyFont="1" applyFill="1" applyProtection="1">
      <protection locked="0"/>
    </xf>
    <xf numFmtId="169" fontId="102" fillId="6" borderId="18" xfId="2" applyNumberFormat="1" applyFont="1" applyFill="1" applyBorder="1"/>
    <xf numFmtId="169" fontId="102" fillId="6" borderId="18" xfId="2" applyNumberFormat="1" applyFont="1" applyFill="1" applyBorder="1" applyProtection="1">
      <protection locked="0"/>
    </xf>
    <xf numFmtId="169" fontId="102" fillId="6" borderId="46" xfId="2" applyNumberFormat="1" applyFont="1" applyFill="1" applyBorder="1" applyAlignment="1">
      <alignment horizontal="center"/>
    </xf>
    <xf numFmtId="169" fontId="102" fillId="0" borderId="46" xfId="2" applyNumberFormat="1" applyFont="1" applyBorder="1" applyAlignment="1">
      <alignment horizontal="center"/>
    </xf>
    <xf numFmtId="169" fontId="87" fillId="0" borderId="46" xfId="2" applyNumberFormat="1" applyFont="1" applyFill="1" applyBorder="1" applyAlignment="1">
      <alignment horizontal="center"/>
    </xf>
    <xf numFmtId="169" fontId="102" fillId="0" borderId="18" xfId="2" applyNumberFormat="1" applyFont="1" applyBorder="1" applyAlignment="1">
      <alignment horizontal="center"/>
    </xf>
    <xf numFmtId="169" fontId="102" fillId="6" borderId="10" xfId="2" applyNumberFormat="1" applyFont="1" applyFill="1" applyBorder="1" applyAlignment="1">
      <alignment horizontal="center"/>
    </xf>
    <xf numFmtId="169" fontId="101" fillId="6" borderId="44" xfId="2" applyNumberFormat="1" applyFont="1" applyFill="1" applyBorder="1"/>
    <xf numFmtId="0" fontId="38" fillId="6" borderId="0" xfId="4" applyFont="1" applyFill="1" applyBorder="1" applyAlignment="1">
      <alignment horizontal="centerContinuous"/>
    </xf>
    <xf numFmtId="0" fontId="0" fillId="0" borderId="30" xfId="0" applyBorder="1" applyAlignment="1">
      <alignment wrapText="1"/>
    </xf>
    <xf numFmtId="0" fontId="0" fillId="0" borderId="29" xfId="0" applyBorder="1" applyAlignment="1">
      <alignment wrapText="1"/>
    </xf>
    <xf numFmtId="0" fontId="4" fillId="27" borderId="2" xfId="0" applyFont="1" applyFill="1" applyBorder="1" applyAlignment="1">
      <alignment horizontal="left"/>
    </xf>
    <xf numFmtId="0" fontId="23" fillId="27" borderId="22" xfId="0" applyFont="1" applyFill="1" applyBorder="1" applyAlignment="1">
      <alignment horizontal="right"/>
    </xf>
    <xf numFmtId="0" fontId="14" fillId="27" borderId="9" xfId="0" applyNumberFormat="1" applyFont="1" applyFill="1" applyBorder="1" applyAlignment="1">
      <alignment horizontal="center"/>
    </xf>
    <xf numFmtId="0" fontId="4" fillId="27" borderId="22" xfId="0" applyFont="1" applyFill="1" applyBorder="1" applyAlignment="1">
      <alignment horizontal="left"/>
    </xf>
    <xf numFmtId="0" fontId="126" fillId="3" borderId="0" xfId="0" applyFont="1" applyFill="1" applyBorder="1" applyAlignment="1">
      <alignment horizontal="left"/>
    </xf>
    <xf numFmtId="0" fontId="127" fillId="3" borderId="0" xfId="0" applyFont="1" applyFill="1" applyBorder="1" applyAlignment="1">
      <alignment horizontal="left"/>
    </xf>
    <xf numFmtId="0" fontId="102" fillId="0" borderId="1" xfId="4" applyFont="1" applyBorder="1" applyProtection="1">
      <protection locked="0"/>
    </xf>
    <xf numFmtId="0" fontId="101" fillId="0" borderId="0" xfId="4" applyFont="1" applyProtection="1">
      <protection locked="0"/>
    </xf>
    <xf numFmtId="0" fontId="91" fillId="0" borderId="0" xfId="0" applyFont="1" applyBorder="1"/>
    <xf numFmtId="3" fontId="7" fillId="0" borderId="0" xfId="0" applyNumberFormat="1" applyFont="1" applyAlignment="1">
      <alignment horizontal="right"/>
    </xf>
    <xf numFmtId="0" fontId="123" fillId="0" borderId="0" xfId="0" applyFont="1" applyFill="1" applyBorder="1" applyAlignment="1">
      <alignment horizontal="left" vertical="top"/>
    </xf>
    <xf numFmtId="0" fontId="123" fillId="0" borderId="0" xfId="0" applyFont="1" applyAlignment="1">
      <alignment vertical="top"/>
    </xf>
    <xf numFmtId="0" fontId="128" fillId="0" borderId="0" xfId="0" applyFont="1" applyFill="1" applyBorder="1" applyAlignment="1">
      <alignment horizontal="centerContinuous"/>
    </xf>
    <xf numFmtId="0" fontId="34" fillId="0" borderId="0" xfId="0" applyFont="1" applyFill="1" applyBorder="1" applyAlignment="1">
      <alignment horizontal="left"/>
    </xf>
    <xf numFmtId="0" fontId="38" fillId="0" borderId="0" xfId="0" applyFont="1" applyFill="1" applyBorder="1" applyAlignment="1">
      <alignment horizontal="left" vertical="top"/>
    </xf>
    <xf numFmtId="0" fontId="48" fillId="0" borderId="0" xfId="0" applyFont="1" applyAlignment="1">
      <alignment horizontal="centerContinuous"/>
    </xf>
    <xf numFmtId="0" fontId="38" fillId="0" borderId="0" xfId="0" applyFont="1" applyAlignment="1">
      <alignment horizontal="centerContinuous"/>
    </xf>
    <xf numFmtId="0" fontId="5" fillId="0" borderId="0" xfId="0" applyFont="1" applyAlignment="1">
      <alignment horizontal="left" indent="1"/>
    </xf>
    <xf numFmtId="3" fontId="6" fillId="3" borderId="0" xfId="0" applyNumberFormat="1" applyFont="1" applyFill="1" applyBorder="1" applyAlignment="1">
      <alignment horizontal="left"/>
    </xf>
    <xf numFmtId="169" fontId="102" fillId="0" borderId="13" xfId="2" applyNumberFormat="1" applyFont="1" applyBorder="1" applyProtection="1"/>
    <xf numFmtId="169" fontId="102" fillId="6" borderId="44" xfId="2" applyNumberFormat="1" applyFont="1" applyFill="1" applyBorder="1" applyProtection="1"/>
    <xf numFmtId="169" fontId="101" fillId="0" borderId="48" xfId="2" applyNumberFormat="1" applyFont="1" applyBorder="1" applyProtection="1"/>
    <xf numFmtId="169" fontId="101" fillId="6" borderId="44" xfId="2" applyNumberFormat="1" applyFont="1" applyFill="1" applyBorder="1" applyProtection="1"/>
    <xf numFmtId="169" fontId="102" fillId="0" borderId="15" xfId="2" applyNumberFormat="1" applyFont="1" applyBorder="1" applyProtection="1"/>
    <xf numFmtId="169" fontId="102" fillId="6" borderId="10" xfId="2" applyNumberFormat="1" applyFont="1" applyFill="1" applyBorder="1" applyProtection="1"/>
    <xf numFmtId="169" fontId="102" fillId="0" borderId="5" xfId="2" applyNumberFormat="1" applyFont="1" applyBorder="1" applyProtection="1"/>
    <xf numFmtId="169" fontId="102" fillId="0" borderId="45" xfId="2" applyNumberFormat="1" applyFont="1" applyFill="1" applyBorder="1" applyProtection="1"/>
    <xf numFmtId="169" fontId="102" fillId="22" borderId="44" xfId="2" applyNumberFormat="1" applyFont="1" applyFill="1" applyBorder="1" applyProtection="1"/>
    <xf numFmtId="169" fontId="102" fillId="0" borderId="43" xfId="2" applyNumberFormat="1" applyFont="1" applyFill="1" applyBorder="1" applyProtection="1"/>
    <xf numFmtId="169" fontId="102" fillId="6" borderId="42" xfId="2" applyNumberFormat="1" applyFont="1" applyFill="1" applyBorder="1" applyProtection="1"/>
    <xf numFmtId="169" fontId="102" fillId="22" borderId="41" xfId="2" applyNumberFormat="1" applyFont="1" applyFill="1" applyBorder="1" applyProtection="1"/>
    <xf numFmtId="169" fontId="102" fillId="22" borderId="40" xfId="2" applyNumberFormat="1" applyFont="1" applyFill="1" applyBorder="1" applyProtection="1"/>
    <xf numFmtId="0" fontId="33" fillId="25" borderId="49" xfId="0" applyFont="1" applyFill="1" applyBorder="1" applyAlignment="1">
      <alignment vertical="center"/>
    </xf>
    <xf numFmtId="0" fontId="71" fillId="25" borderId="50" xfId="0" applyNumberFormat="1" applyFont="1" applyFill="1" applyBorder="1" applyAlignment="1">
      <alignment vertical="center" wrapText="1"/>
    </xf>
    <xf numFmtId="0" fontId="50" fillId="0" borderId="30" xfId="0" applyFont="1" applyBorder="1"/>
    <xf numFmtId="0" fontId="34" fillId="0" borderId="29" xfId="0" applyNumberFormat="1" applyFont="1" applyBorder="1"/>
    <xf numFmtId="0" fontId="34" fillId="0" borderId="29" xfId="0" applyFont="1" applyBorder="1"/>
    <xf numFmtId="0" fontId="55" fillId="0" borderId="30" xfId="0" applyFont="1" applyBorder="1"/>
    <xf numFmtId="0" fontId="102" fillId="24" borderId="29" xfId="0" applyFont="1" applyFill="1" applyBorder="1" applyAlignment="1">
      <alignment horizontal="center"/>
    </xf>
    <xf numFmtId="0" fontId="102" fillId="11" borderId="14" xfId="0" applyFont="1" applyFill="1" applyBorder="1" applyAlignment="1">
      <alignment horizontal="left"/>
    </xf>
    <xf numFmtId="0" fontId="102" fillId="11" borderId="29" xfId="0" applyFont="1" applyFill="1" applyBorder="1" applyAlignment="1">
      <alignment horizontal="left"/>
    </xf>
    <xf numFmtId="0" fontId="24" fillId="11" borderId="19" xfId="3" applyFill="1" applyBorder="1" applyAlignment="1" applyProtection="1">
      <alignment horizontal="left"/>
    </xf>
    <xf numFmtId="4" fontId="96" fillId="24" borderId="0" xfId="0" applyNumberFormat="1" applyFont="1" applyFill="1"/>
    <xf numFmtId="0" fontId="33" fillId="23" borderId="8" xfId="0" applyFont="1" applyFill="1" applyBorder="1" applyAlignment="1">
      <alignment vertical="center" wrapText="1"/>
    </xf>
    <xf numFmtId="0" fontId="33" fillId="0" borderId="51" xfId="0" applyFont="1" applyBorder="1" applyAlignment="1">
      <alignment horizontal="left" vertical="top" wrapText="1"/>
    </xf>
    <xf numFmtId="0" fontId="33" fillId="0" borderId="52" xfId="0" applyFont="1" applyBorder="1" applyAlignment="1">
      <alignment horizontal="left" vertical="top" wrapText="1"/>
    </xf>
    <xf numFmtId="0" fontId="34" fillId="0" borderId="30" xfId="0" applyFont="1" applyBorder="1" applyAlignment="1">
      <alignment horizontal="left" vertical="top"/>
    </xf>
    <xf numFmtId="0" fontId="33" fillId="0" borderId="17" xfId="0" applyFont="1" applyBorder="1" applyAlignment="1">
      <alignment horizontal="left" vertical="top"/>
    </xf>
    <xf numFmtId="0" fontId="4" fillId="28" borderId="0" xfId="0" applyFont="1" applyFill="1"/>
    <xf numFmtId="10" fontId="13" fillId="11" borderId="0" xfId="0" applyNumberFormat="1" applyFont="1" applyFill="1"/>
    <xf numFmtId="0" fontId="118" fillId="6" borderId="39" xfId="0" applyFont="1" applyFill="1" applyBorder="1"/>
    <xf numFmtId="0" fontId="101" fillId="6" borderId="39" xfId="0" applyFont="1" applyFill="1" applyBorder="1"/>
    <xf numFmtId="0" fontId="119" fillId="6" borderId="39" xfId="0" applyFont="1" applyFill="1" applyBorder="1" applyProtection="1"/>
    <xf numFmtId="0" fontId="101" fillId="0" borderId="0" xfId="0" applyFont="1" applyFill="1"/>
    <xf numFmtId="0" fontId="101" fillId="0" borderId="0" xfId="0" applyFont="1"/>
    <xf numFmtId="0" fontId="101" fillId="6" borderId="0" xfId="0" applyFont="1" applyFill="1" applyBorder="1" applyAlignment="1">
      <alignment horizontal="centerContinuous"/>
    </xf>
    <xf numFmtId="0" fontId="119" fillId="6" borderId="0" xfId="0" applyFont="1" applyFill="1" applyBorder="1" applyAlignment="1" applyProtection="1">
      <alignment horizontal="centerContinuous"/>
    </xf>
    <xf numFmtId="0" fontId="118" fillId="6" borderId="21" xfId="0" applyFont="1" applyFill="1" applyBorder="1"/>
    <xf numFmtId="0" fontId="101" fillId="6" borderId="21" xfId="0" applyFont="1" applyFill="1" applyBorder="1"/>
    <xf numFmtId="0" fontId="119" fillId="6" borderId="21" xfId="0" applyFont="1" applyFill="1" applyBorder="1" applyProtection="1"/>
    <xf numFmtId="0" fontId="102" fillId="0" borderId="0" xfId="0" applyFont="1" applyProtection="1">
      <protection locked="0"/>
    </xf>
    <xf numFmtId="0" fontId="118" fillId="0" borderId="0" xfId="0" applyFont="1" applyBorder="1" applyProtection="1">
      <protection locked="0"/>
    </xf>
    <xf numFmtId="0" fontId="101" fillId="0" borderId="0" xfId="0" applyFont="1" applyBorder="1"/>
    <xf numFmtId="0" fontId="130" fillId="0" borderId="0" xfId="0" applyFont="1" applyBorder="1"/>
    <xf numFmtId="0" fontId="101" fillId="0" borderId="0" xfId="0" applyFont="1" applyFill="1" applyBorder="1"/>
    <xf numFmtId="0" fontId="101" fillId="0" borderId="0" xfId="0" applyFont="1" applyFill="1" applyBorder="1" applyAlignment="1">
      <alignment horizontal="center"/>
    </xf>
    <xf numFmtId="6" fontId="101" fillId="0" borderId="0" xfId="0" applyNumberFormat="1" applyFont="1" applyFill="1" applyBorder="1"/>
    <xf numFmtId="0" fontId="102" fillId="0" borderId="0" xfId="0" applyFont="1" applyFill="1" applyProtection="1">
      <protection locked="0"/>
    </xf>
    <xf numFmtId="0" fontId="130" fillId="0" borderId="0" xfId="0" applyFont="1" applyFill="1" applyBorder="1"/>
    <xf numFmtId="0" fontId="118" fillId="0" borderId="0" xfId="0" applyFont="1" applyFill="1" applyBorder="1"/>
    <xf numFmtId="0" fontId="118" fillId="0" borderId="14" xfId="0" applyFont="1" applyBorder="1"/>
    <xf numFmtId="0" fontId="103" fillId="0" borderId="0" xfId="0" applyFont="1" applyAlignment="1">
      <alignment horizontal="center"/>
    </xf>
    <xf numFmtId="0" fontId="101" fillId="0" borderId="0" xfId="0" applyFont="1" applyFill="1" applyAlignment="1">
      <alignment horizontal="center"/>
    </xf>
    <xf numFmtId="6" fontId="101" fillId="0" borderId="0" xfId="0" applyNumberFormat="1" applyFont="1" applyFill="1"/>
    <xf numFmtId="0" fontId="118" fillId="0" borderId="19" xfId="0" applyFont="1" applyBorder="1" applyAlignment="1">
      <alignment horizontal="left"/>
    </xf>
    <xf numFmtId="0" fontId="102" fillId="0" borderId="0" xfId="0" applyFont="1" applyAlignment="1">
      <alignment horizontal="center"/>
    </xf>
    <xf numFmtId="169" fontId="102" fillId="0" borderId="0" xfId="2" applyNumberFormat="1" applyFont="1" applyAlignment="1">
      <alignment horizontal="center"/>
    </xf>
    <xf numFmtId="0" fontId="102" fillId="0" borderId="10" xfId="0" applyFont="1" applyBorder="1" applyAlignment="1">
      <alignment horizontal="center"/>
    </xf>
    <xf numFmtId="0" fontId="102" fillId="0" borderId="16" xfId="0" applyFont="1" applyBorder="1" applyAlignment="1">
      <alignment horizontal="center"/>
    </xf>
    <xf numFmtId="0" fontId="102" fillId="0" borderId="25" xfId="0" applyFont="1" applyBorder="1" applyAlignment="1">
      <alignment horizontal="center"/>
    </xf>
    <xf numFmtId="169" fontId="102" fillId="0" borderId="25" xfId="2" applyNumberFormat="1" applyFont="1" applyBorder="1" applyAlignment="1">
      <alignment horizontal="center"/>
    </xf>
    <xf numFmtId="169" fontId="102" fillId="6" borderId="25" xfId="2" applyNumberFormat="1" applyFont="1" applyFill="1" applyBorder="1" applyAlignment="1">
      <alignment horizontal="center"/>
    </xf>
    <xf numFmtId="169" fontId="102" fillId="0" borderId="25" xfId="2" applyNumberFormat="1" applyFont="1" applyFill="1" applyBorder="1" applyAlignment="1">
      <alignment horizontal="center"/>
    </xf>
    <xf numFmtId="169" fontId="101" fillId="0" borderId="0" xfId="2" applyNumberFormat="1" applyFont="1" applyAlignment="1">
      <alignment horizontal="center"/>
    </xf>
    <xf numFmtId="0" fontId="101" fillId="0" borderId="0" xfId="0" applyFont="1" applyAlignment="1">
      <alignment horizontal="center"/>
    </xf>
    <xf numFmtId="0" fontId="101" fillId="0" borderId="18" xfId="0" applyFont="1" applyBorder="1" applyAlignment="1">
      <alignment horizontal="center"/>
    </xf>
    <xf numFmtId="0" fontId="101" fillId="0" borderId="30" xfId="0" applyFont="1" applyBorder="1" applyAlignment="1">
      <alignment horizontal="center"/>
    </xf>
    <xf numFmtId="0" fontId="102" fillId="0" borderId="18" xfId="0" applyFont="1" applyBorder="1" applyAlignment="1">
      <alignment horizontal="center"/>
    </xf>
    <xf numFmtId="0" fontId="102" fillId="6" borderId="18" xfId="0" applyFont="1" applyFill="1" applyBorder="1" applyAlignment="1">
      <alignment horizontal="center"/>
    </xf>
    <xf numFmtId="0" fontId="102" fillId="0" borderId="18" xfId="0" applyFont="1" applyFill="1" applyBorder="1" applyAlignment="1">
      <alignment horizontal="center"/>
    </xf>
    <xf numFmtId="0" fontId="101" fillId="0" borderId="46" xfId="0" applyFont="1" applyBorder="1" applyAlignment="1">
      <alignment horizontal="center"/>
    </xf>
    <xf numFmtId="0" fontId="101" fillId="0" borderId="17" xfId="0" applyFont="1" applyBorder="1" applyAlignment="1">
      <alignment horizontal="center"/>
    </xf>
    <xf numFmtId="0" fontId="102" fillId="0" borderId="46" xfId="0" applyFont="1" applyBorder="1" applyAlignment="1">
      <alignment horizontal="center"/>
    </xf>
    <xf numFmtId="0" fontId="101" fillId="0" borderId="0" xfId="0" applyFont="1" applyFill="1" applyAlignment="1">
      <alignment horizontal="left"/>
    </xf>
    <xf numFmtId="0" fontId="101" fillId="0" borderId="18" xfId="0" applyFont="1" applyBorder="1" applyProtection="1">
      <protection locked="0"/>
    </xf>
    <xf numFmtId="0" fontId="118" fillId="0" borderId="0" xfId="0" applyFont="1" applyFill="1" applyBorder="1" applyProtection="1">
      <protection locked="0"/>
    </xf>
    <xf numFmtId="169" fontId="101" fillId="0" borderId="0" xfId="2" applyNumberFormat="1" applyFont="1"/>
    <xf numFmtId="0" fontId="118" fillId="0" borderId="0" xfId="0" applyFont="1" applyProtection="1">
      <protection locked="0"/>
    </xf>
    <xf numFmtId="0" fontId="118" fillId="0" borderId="8" xfId="0" applyFont="1" applyBorder="1" applyProtection="1">
      <protection locked="0"/>
    </xf>
    <xf numFmtId="0" fontId="103" fillId="0" borderId="13" xfId="0" applyFont="1" applyBorder="1" applyProtection="1"/>
    <xf numFmtId="169" fontId="101" fillId="0" borderId="13" xfId="2" applyNumberFormat="1" applyFont="1" applyBorder="1"/>
    <xf numFmtId="10" fontId="103" fillId="0" borderId="13" xfId="0" applyNumberFormat="1" applyFont="1" applyBorder="1" applyProtection="1"/>
    <xf numFmtId="0" fontId="102" fillId="0" borderId="0" xfId="0" applyFont="1" applyBorder="1" applyProtection="1">
      <protection locked="0"/>
    </xf>
    <xf numFmtId="10" fontId="103" fillId="0" borderId="47" xfId="0" applyNumberFormat="1" applyFont="1" applyBorder="1" applyProtection="1">
      <protection locked="0"/>
    </xf>
    <xf numFmtId="0" fontId="103" fillId="0" borderId="0" xfId="0" applyFont="1" applyBorder="1" applyProtection="1">
      <protection locked="0"/>
    </xf>
    <xf numFmtId="169" fontId="101" fillId="6" borderId="18" xfId="0" applyNumberFormat="1" applyFont="1" applyFill="1" applyBorder="1"/>
    <xf numFmtId="169" fontId="101" fillId="6" borderId="18" xfId="0" applyNumberFormat="1" applyFont="1" applyFill="1" applyBorder="1" applyProtection="1">
      <protection locked="0"/>
    </xf>
    <xf numFmtId="0" fontId="101" fillId="6" borderId="18" xfId="0" applyFont="1" applyFill="1" applyBorder="1"/>
    <xf numFmtId="0" fontId="101" fillId="6" borderId="18" xfId="0" applyFont="1" applyFill="1" applyBorder="1" applyProtection="1">
      <protection locked="0"/>
    </xf>
    <xf numFmtId="0" fontId="103" fillId="0" borderId="2" xfId="0" applyFont="1" applyBorder="1" applyProtection="1">
      <protection locked="0"/>
    </xf>
    <xf numFmtId="10" fontId="103" fillId="0" borderId="9" xfId="0" applyNumberFormat="1" applyFont="1" applyBorder="1" applyProtection="1">
      <protection locked="0"/>
    </xf>
    <xf numFmtId="169" fontId="102" fillId="0" borderId="9" xfId="2" applyNumberFormat="1" applyFont="1" applyBorder="1" applyProtection="1"/>
    <xf numFmtId="169" fontId="102" fillId="6" borderId="3" xfId="2" applyNumberFormat="1" applyFont="1" applyFill="1" applyBorder="1" applyProtection="1"/>
    <xf numFmtId="169" fontId="102" fillId="6" borderId="3" xfId="2" applyNumberFormat="1" applyFont="1" applyFill="1" applyBorder="1"/>
    <xf numFmtId="169" fontId="102" fillId="0" borderId="9" xfId="2" applyNumberFormat="1" applyFont="1" applyBorder="1" applyProtection="1">
      <protection locked="0"/>
    </xf>
    <xf numFmtId="0" fontId="102" fillId="0" borderId="18" xfId="0" applyFont="1" applyBorder="1" applyAlignment="1" applyProtection="1">
      <alignment horizontal="center"/>
      <protection locked="0"/>
    </xf>
    <xf numFmtId="0" fontId="102" fillId="0" borderId="0" xfId="0" applyFont="1" applyBorder="1" applyAlignment="1" applyProtection="1">
      <alignment horizontal="center"/>
      <protection locked="0"/>
    </xf>
    <xf numFmtId="169" fontId="102" fillId="6" borderId="18" xfId="2" applyNumberFormat="1" applyFont="1" applyFill="1" applyBorder="1" applyAlignment="1">
      <alignment horizontal="center"/>
    </xf>
    <xf numFmtId="169" fontId="102" fillId="6" borderId="18" xfId="2" applyNumberFormat="1" applyFont="1" applyFill="1" applyBorder="1" applyAlignment="1" applyProtection="1">
      <alignment horizontal="center"/>
      <protection locked="0"/>
    </xf>
    <xf numFmtId="0" fontId="101" fillId="0" borderId="18" xfId="0" applyFont="1" applyBorder="1" applyAlignment="1" applyProtection="1">
      <alignment horizontal="center"/>
      <protection locked="0"/>
    </xf>
    <xf numFmtId="0" fontId="101" fillId="0" borderId="0" xfId="0" applyFont="1" applyBorder="1" applyAlignment="1" applyProtection="1">
      <alignment horizontal="center"/>
      <protection locked="0"/>
    </xf>
    <xf numFmtId="0" fontId="102" fillId="6" borderId="18" xfId="0" applyFont="1" applyFill="1" applyBorder="1" applyAlignment="1" applyProtection="1">
      <alignment horizontal="center"/>
      <protection locked="0"/>
    </xf>
    <xf numFmtId="0" fontId="101" fillId="0" borderId="46" xfId="0" applyFont="1" applyBorder="1" applyAlignment="1" applyProtection="1">
      <alignment horizontal="center"/>
      <protection locked="0"/>
    </xf>
    <xf numFmtId="0" fontId="101" fillId="0" borderId="21" xfId="0" applyFont="1" applyBorder="1" applyAlignment="1" applyProtection="1">
      <alignment horizontal="center"/>
      <protection locked="0"/>
    </xf>
    <xf numFmtId="169" fontId="102" fillId="6" borderId="46" xfId="2" applyNumberFormat="1" applyFont="1" applyFill="1" applyBorder="1" applyAlignment="1" applyProtection="1">
      <alignment horizontal="center"/>
      <protection locked="0"/>
    </xf>
    <xf numFmtId="10" fontId="103" fillId="0" borderId="8" xfId="0" applyNumberFormat="1" applyFont="1" applyBorder="1" applyProtection="1">
      <protection locked="0"/>
    </xf>
    <xf numFmtId="169" fontId="101" fillId="0" borderId="1" xfId="2" applyNumberFormat="1" applyFont="1" applyBorder="1"/>
    <xf numFmtId="169" fontId="102" fillId="0" borderId="0" xfId="2" applyNumberFormat="1" applyFont="1" applyFill="1" applyBorder="1" applyProtection="1">
      <protection locked="0"/>
    </xf>
    <xf numFmtId="0" fontId="103" fillId="0" borderId="22" xfId="0" applyFont="1" applyBorder="1" applyProtection="1">
      <protection locked="0"/>
    </xf>
    <xf numFmtId="0" fontId="103" fillId="0" borderId="15" xfId="0" applyFont="1" applyBorder="1" applyProtection="1">
      <protection locked="0"/>
    </xf>
    <xf numFmtId="169" fontId="101" fillId="0" borderId="0" xfId="2" applyNumberFormat="1" applyFont="1" applyBorder="1"/>
    <xf numFmtId="169" fontId="102" fillId="0" borderId="18" xfId="2" applyNumberFormat="1" applyFont="1" applyFill="1" applyBorder="1" applyProtection="1">
      <protection locked="0"/>
    </xf>
    <xf numFmtId="0" fontId="103" fillId="0" borderId="13" xfId="0" applyFont="1" applyBorder="1" applyProtection="1">
      <protection locked="0"/>
    </xf>
    <xf numFmtId="0" fontId="103" fillId="0" borderId="45" xfId="0" applyFont="1" applyBorder="1" applyProtection="1">
      <protection locked="0"/>
    </xf>
    <xf numFmtId="169" fontId="101" fillId="0" borderId="0" xfId="2" applyNumberFormat="1" applyFont="1" applyFill="1"/>
    <xf numFmtId="0" fontId="130" fillId="0" borderId="0" xfId="0" applyFont="1" applyBorder="1" applyProtection="1">
      <protection locked="0"/>
    </xf>
    <xf numFmtId="0" fontId="102" fillId="0" borderId="13" xfId="0" applyFont="1" applyFill="1" applyBorder="1" applyProtection="1">
      <protection locked="0"/>
    </xf>
    <xf numFmtId="0" fontId="102" fillId="0" borderId="45" xfId="0" applyFont="1" applyFill="1" applyBorder="1" applyProtection="1">
      <protection locked="0"/>
    </xf>
    <xf numFmtId="0" fontId="103" fillId="0" borderId="45" xfId="0" applyFont="1" applyBorder="1" applyProtection="1"/>
    <xf numFmtId="0" fontId="101" fillId="0" borderId="0" xfId="0" applyFont="1" applyFill="1" applyProtection="1"/>
    <xf numFmtId="0" fontId="101" fillId="0" borderId="43" xfId="0" applyFont="1" applyFill="1" applyBorder="1" applyProtection="1"/>
    <xf numFmtId="0" fontId="103" fillId="0" borderId="43" xfId="0" applyFont="1" applyFill="1" applyBorder="1" applyAlignment="1" applyProtection="1">
      <alignment horizontal="left"/>
    </xf>
    <xf numFmtId="169" fontId="101" fillId="14" borderId="43" xfId="2" applyNumberFormat="1" applyFont="1" applyFill="1" applyBorder="1"/>
    <xf numFmtId="0" fontId="101" fillId="3" borderId="0" xfId="0" applyFont="1" applyFill="1"/>
    <xf numFmtId="169" fontId="132" fillId="22" borderId="40" xfId="2" applyNumberFormat="1" applyFont="1" applyFill="1" applyBorder="1" applyProtection="1"/>
    <xf numFmtId="0" fontId="102" fillId="22" borderId="41" xfId="0" applyFont="1" applyFill="1" applyBorder="1" applyProtection="1"/>
    <xf numFmtId="0" fontId="118" fillId="22" borderId="35" xfId="0" applyFont="1" applyFill="1" applyBorder="1" applyProtection="1"/>
    <xf numFmtId="169" fontId="101" fillId="0" borderId="5" xfId="2" applyNumberFormat="1" applyFont="1" applyFill="1" applyBorder="1"/>
    <xf numFmtId="0" fontId="102" fillId="0" borderId="0" xfId="0" applyFont="1" applyFill="1" applyBorder="1"/>
    <xf numFmtId="169" fontId="101" fillId="0" borderId="0" xfId="2" applyNumberFormat="1" applyFont="1" applyFill="1" applyBorder="1"/>
    <xf numFmtId="0" fontId="102" fillId="0" borderId="0" xfId="0" applyFont="1" applyFill="1" applyBorder="1" applyProtection="1"/>
    <xf numFmtId="0" fontId="118" fillId="0" borderId="0" xfId="0" applyFont="1" applyFill="1" applyBorder="1" applyProtection="1"/>
    <xf numFmtId="169" fontId="102" fillId="0" borderId="0" xfId="2" applyNumberFormat="1" applyFont="1" applyFill="1" applyBorder="1" applyProtection="1"/>
    <xf numFmtId="0" fontId="118" fillId="0" borderId="0" xfId="0" applyFont="1" applyFill="1" applyBorder="1" applyAlignment="1" applyProtection="1">
      <alignment horizontal="right"/>
    </xf>
    <xf numFmtId="169" fontId="131" fillId="0" borderId="0" xfId="2" applyNumberFormat="1" applyFont="1" applyFill="1" applyBorder="1" applyProtection="1"/>
    <xf numFmtId="0" fontId="101" fillId="0" borderId="9" xfId="0" applyFont="1" applyBorder="1"/>
    <xf numFmtId="0" fontId="101" fillId="0" borderId="8" xfId="0" applyFont="1" applyBorder="1"/>
    <xf numFmtId="0" fontId="101" fillId="0" borderId="0" xfId="0" quotePrefix="1" applyFont="1" applyFill="1" applyBorder="1"/>
    <xf numFmtId="0" fontId="101" fillId="0" borderId="12" xfId="0" applyFont="1" applyBorder="1"/>
    <xf numFmtId="0" fontId="118" fillId="0" borderId="0" xfId="0" applyFont="1" applyBorder="1"/>
    <xf numFmtId="0" fontId="110" fillId="0" borderId="0" xfId="0" applyFont="1" applyFill="1" applyBorder="1"/>
    <xf numFmtId="0" fontId="101" fillId="0" borderId="18" xfId="0" applyFont="1" applyBorder="1"/>
    <xf numFmtId="0" fontId="101" fillId="0" borderId="8" xfId="0" applyFont="1" applyBorder="1" applyAlignment="1" applyProtection="1">
      <alignment horizontal="center"/>
      <protection locked="0"/>
    </xf>
    <xf numFmtId="0" fontId="102" fillId="26" borderId="32" xfId="0" applyFont="1" applyFill="1" applyBorder="1"/>
    <xf numFmtId="0" fontId="103" fillId="26" borderId="31" xfId="0" applyFont="1" applyFill="1" applyBorder="1"/>
    <xf numFmtId="0" fontId="102" fillId="26" borderId="31" xfId="0" applyFont="1" applyFill="1" applyBorder="1"/>
    <xf numFmtId="0" fontId="101" fillId="26" borderId="31" xfId="0" applyFont="1" applyFill="1" applyBorder="1"/>
    <xf numFmtId="0" fontId="101" fillId="26" borderId="37" xfId="0" applyFont="1" applyFill="1" applyBorder="1"/>
    <xf numFmtId="0" fontId="0" fillId="0" borderId="30" xfId="0" applyBorder="1" applyAlignment="1"/>
    <xf numFmtId="0" fontId="0" fillId="0" borderId="0" xfId="0" applyBorder="1" applyAlignment="1"/>
    <xf numFmtId="0" fontId="0" fillId="0" borderId="29" xfId="0" applyBorder="1" applyAlignment="1"/>
    <xf numFmtId="0" fontId="101" fillId="0" borderId="30" xfId="0" applyFont="1" applyBorder="1"/>
    <xf numFmtId="170" fontId="101" fillId="0" borderId="0" xfId="0" applyNumberFormat="1" applyFont="1" applyBorder="1" applyAlignment="1">
      <alignment horizontal="center"/>
    </xf>
    <xf numFmtId="0" fontId="101" fillId="0" borderId="29" xfId="0" applyFont="1" applyBorder="1"/>
    <xf numFmtId="170" fontId="101" fillId="0" borderId="0" xfId="0" applyNumberFormat="1" applyFont="1" applyFill="1" applyBorder="1" applyAlignment="1" applyProtection="1">
      <alignment horizontal="center"/>
      <protection locked="0"/>
    </xf>
    <xf numFmtId="0" fontId="110" fillId="0" borderId="0" xfId="0" applyFont="1" applyFill="1" applyBorder="1" applyAlignment="1">
      <alignment horizontal="left"/>
    </xf>
    <xf numFmtId="0" fontId="0" fillId="0" borderId="0" xfId="0" applyBorder="1" applyAlignment="1">
      <alignment horizontal="left"/>
    </xf>
    <xf numFmtId="0" fontId="0" fillId="0" borderId="29" xfId="0" applyBorder="1" applyAlignment="1">
      <alignment horizontal="left"/>
    </xf>
    <xf numFmtId="170" fontId="101" fillId="0" borderId="0" xfId="0" applyNumberFormat="1" applyFont="1" applyFill="1" applyBorder="1" applyAlignment="1" applyProtection="1">
      <alignment horizontal="center"/>
    </xf>
    <xf numFmtId="0" fontId="101" fillId="0" borderId="17" xfId="0" applyFont="1" applyBorder="1"/>
    <xf numFmtId="0" fontId="118" fillId="0" borderId="21" xfId="0" applyFont="1" applyBorder="1"/>
    <xf numFmtId="0" fontId="101" fillId="0" borderId="21" xfId="0" applyFont="1" applyBorder="1"/>
    <xf numFmtId="0" fontId="101" fillId="0" borderId="19" xfId="0" applyFont="1" applyBorder="1"/>
    <xf numFmtId="0" fontId="118" fillId="0" borderId="0" xfId="0" applyFont="1"/>
    <xf numFmtId="169" fontId="101" fillId="0" borderId="18" xfId="2" applyNumberFormat="1" applyFont="1" applyBorder="1"/>
    <xf numFmtId="0" fontId="103" fillId="0" borderId="48" xfId="0" applyFont="1" applyBorder="1" applyProtection="1"/>
    <xf numFmtId="169" fontId="102" fillId="0" borderId="48" xfId="2" applyNumberFormat="1" applyFont="1" applyBorder="1" applyProtection="1"/>
    <xf numFmtId="169" fontId="102" fillId="0" borderId="44" xfId="2" applyNumberFormat="1" applyFont="1" applyBorder="1" applyProtection="1"/>
    <xf numFmtId="169" fontId="101" fillId="0" borderId="12" xfId="2" applyNumberFormat="1" applyFont="1" applyBorder="1" applyProtection="1"/>
    <xf numFmtId="169" fontId="102" fillId="0" borderId="18" xfId="2" applyNumberFormat="1" applyFont="1" applyBorder="1" applyAlignment="1" applyProtection="1">
      <alignment horizontal="center"/>
    </xf>
    <xf numFmtId="0" fontId="102" fillId="0" borderId="46" xfId="0" applyFont="1" applyBorder="1" applyAlignment="1" applyProtection="1">
      <alignment horizontal="center"/>
    </xf>
    <xf numFmtId="169" fontId="101" fillId="0" borderId="18" xfId="2" applyNumberFormat="1" applyFont="1" applyBorder="1" applyProtection="1"/>
    <xf numFmtId="169" fontId="102" fillId="0" borderId="18" xfId="2" applyNumberFormat="1" applyFont="1" applyFill="1" applyBorder="1" applyAlignment="1" applyProtection="1">
      <alignment horizontal="center"/>
    </xf>
    <xf numFmtId="0" fontId="102" fillId="0" borderId="18" xfId="0" applyFont="1" applyFill="1" applyBorder="1" applyAlignment="1" applyProtection="1">
      <alignment horizontal="center"/>
    </xf>
    <xf numFmtId="169" fontId="87" fillId="0" borderId="46" xfId="2" applyNumberFormat="1" applyFont="1" applyFill="1" applyBorder="1" applyAlignment="1" applyProtection="1">
      <alignment horizontal="center"/>
    </xf>
    <xf numFmtId="0" fontId="102" fillId="3" borderId="22" xfId="0" applyFont="1" applyFill="1" applyBorder="1" applyAlignment="1" applyProtection="1">
      <alignment horizontal="centerContinuous"/>
      <protection locked="0"/>
    </xf>
    <xf numFmtId="0" fontId="102" fillId="3" borderId="2" xfId="0" applyFont="1" applyFill="1" applyBorder="1" applyAlignment="1" applyProtection="1">
      <alignment horizontal="centerContinuous"/>
      <protection locked="0"/>
    </xf>
    <xf numFmtId="0" fontId="118" fillId="3" borderId="2" xfId="0" applyFont="1" applyFill="1" applyBorder="1" applyAlignment="1" applyProtection="1">
      <alignment horizontal="centerContinuous"/>
      <protection locked="0"/>
    </xf>
    <xf numFmtId="0" fontId="101" fillId="3" borderId="2" xfId="0" applyFont="1" applyFill="1" applyBorder="1" applyAlignment="1" applyProtection="1">
      <alignment horizontal="centerContinuous"/>
      <protection locked="0"/>
    </xf>
    <xf numFmtId="0" fontId="102" fillId="3" borderId="9" xfId="0" applyFont="1" applyFill="1" applyBorder="1" applyAlignment="1" applyProtection="1">
      <alignment horizontal="centerContinuous"/>
      <protection locked="0"/>
    </xf>
    <xf numFmtId="0" fontId="102" fillId="3" borderId="3" xfId="0" applyFont="1" applyFill="1" applyBorder="1" applyAlignment="1" applyProtection="1">
      <alignment horizontal="centerContinuous"/>
      <protection locked="0"/>
    </xf>
    <xf numFmtId="0" fontId="102" fillId="0" borderId="12" xfId="0" applyFont="1" applyBorder="1" applyProtection="1">
      <protection locked="0"/>
    </xf>
    <xf numFmtId="0" fontId="118" fillId="0" borderId="5" xfId="0" applyFont="1" applyBorder="1" applyProtection="1">
      <protection locked="0"/>
    </xf>
    <xf numFmtId="0" fontId="101" fillId="0" borderId="5" xfId="0" applyFont="1" applyBorder="1" applyProtection="1">
      <protection locked="0"/>
    </xf>
    <xf numFmtId="0" fontId="102" fillId="0" borderId="5" xfId="0" applyFont="1" applyBorder="1" applyProtection="1">
      <protection locked="0"/>
    </xf>
    <xf numFmtId="0" fontId="102" fillId="0" borderId="12" xfId="0" applyFont="1" applyFill="1" applyBorder="1" applyProtection="1">
      <protection locked="0"/>
    </xf>
    <xf numFmtId="0" fontId="101" fillId="0" borderId="0" xfId="0" applyFont="1" applyBorder="1" applyProtection="1">
      <protection locked="0"/>
    </xf>
    <xf numFmtId="0" fontId="101" fillId="0" borderId="0" xfId="0" applyFont="1" applyFill="1" applyBorder="1" applyProtection="1">
      <protection locked="0"/>
    </xf>
    <xf numFmtId="0" fontId="102" fillId="0" borderId="0" xfId="0" applyFont="1" applyFill="1" applyBorder="1" applyProtection="1">
      <protection locked="0"/>
    </xf>
    <xf numFmtId="0" fontId="118" fillId="0" borderId="0" xfId="0" applyFont="1" applyFill="1" applyBorder="1" applyAlignment="1" applyProtection="1">
      <alignment horizontal="center"/>
    </xf>
    <xf numFmtId="0" fontId="130" fillId="0" borderId="0" xfId="0" applyFont="1" applyFill="1" applyBorder="1" applyAlignment="1" applyProtection="1">
      <protection locked="0"/>
    </xf>
    <xf numFmtId="6" fontId="101" fillId="0" borderId="3" xfId="0" applyNumberFormat="1" applyFont="1" applyFill="1" applyBorder="1" applyAlignment="1" applyProtection="1">
      <alignment horizontal="center"/>
      <protection locked="0"/>
    </xf>
    <xf numFmtId="0" fontId="37" fillId="0" borderId="0" xfId="0" applyFont="1" applyBorder="1" applyAlignment="1" applyProtection="1">
      <protection locked="0"/>
    </xf>
    <xf numFmtId="0" fontId="118" fillId="0" borderId="0" xfId="0" applyFont="1" applyBorder="1" applyAlignment="1" applyProtection="1">
      <protection locked="0"/>
    </xf>
    <xf numFmtId="6" fontId="130" fillId="0" borderId="0" xfId="0" applyNumberFormat="1" applyFont="1" applyFill="1" applyBorder="1" applyAlignment="1" applyProtection="1">
      <alignment horizontal="left"/>
      <protection locked="0"/>
    </xf>
    <xf numFmtId="0" fontId="0" fillId="0" borderId="0" xfId="0" applyBorder="1" applyAlignment="1" applyProtection="1">
      <protection locked="0"/>
    </xf>
    <xf numFmtId="0" fontId="101" fillId="0" borderId="0" xfId="0" applyFont="1" applyBorder="1" applyAlignment="1" applyProtection="1">
      <protection locked="0"/>
    </xf>
    <xf numFmtId="5" fontId="101" fillId="0" borderId="0" xfId="0" applyNumberFormat="1" applyFont="1" applyFill="1" applyBorder="1" applyAlignment="1" applyProtection="1">
      <alignment horizontal="right"/>
      <protection locked="0"/>
    </xf>
    <xf numFmtId="0" fontId="102" fillId="0" borderId="3" xfId="0" applyFont="1" applyFill="1" applyBorder="1" applyAlignment="1" applyProtection="1">
      <alignment horizontal="center"/>
      <protection locked="0"/>
    </xf>
    <xf numFmtId="0" fontId="102" fillId="30" borderId="3" xfId="0" applyFont="1" applyFill="1" applyBorder="1" applyAlignment="1" applyProtection="1">
      <alignment horizontal="center"/>
      <protection locked="0"/>
    </xf>
    <xf numFmtId="0" fontId="133" fillId="0" borderId="18" xfId="0" applyNumberFormat="1" applyFont="1" applyFill="1" applyBorder="1" applyAlignment="1" applyProtection="1">
      <alignment horizontal="center"/>
    </xf>
    <xf numFmtId="0" fontId="133" fillId="0" borderId="18" xfId="0" applyFont="1" applyFill="1" applyBorder="1" applyAlignment="1" applyProtection="1">
      <alignment horizontal="center"/>
    </xf>
    <xf numFmtId="0" fontId="133" fillId="0" borderId="18" xfId="0" applyFont="1" applyBorder="1" applyAlignment="1" applyProtection="1">
      <alignment horizontal="center"/>
    </xf>
    <xf numFmtId="0" fontId="133" fillId="0" borderId="8" xfId="0" applyFont="1" applyBorder="1" applyAlignment="1" applyProtection="1">
      <alignment horizontal="center"/>
    </xf>
    <xf numFmtId="0" fontId="101" fillId="0" borderId="18" xfId="0" applyNumberFormat="1" applyFont="1" applyFill="1" applyBorder="1" applyAlignment="1" applyProtection="1">
      <alignment horizontal="center"/>
      <protection locked="0"/>
    </xf>
    <xf numFmtId="0" fontId="101" fillId="0" borderId="18" xfId="0" applyFont="1" applyFill="1" applyBorder="1" applyAlignment="1" applyProtection="1">
      <alignment horizontal="center"/>
      <protection locked="0"/>
    </xf>
    <xf numFmtId="6" fontId="101" fillId="0" borderId="18" xfId="0" applyNumberFormat="1" applyFont="1" applyFill="1" applyBorder="1" applyAlignment="1" applyProtection="1">
      <alignment horizontal="center"/>
      <protection locked="0"/>
    </xf>
    <xf numFmtId="0" fontId="103" fillId="0" borderId="0" xfId="0" applyFont="1" applyFill="1" applyBorder="1" applyAlignment="1" applyProtection="1">
      <alignment horizontal="right"/>
      <protection locked="0"/>
    </xf>
    <xf numFmtId="0" fontId="101" fillId="0" borderId="18" xfId="0" applyFont="1" applyFill="1" applyBorder="1" applyAlignment="1" applyProtection="1">
      <alignment horizontal="center"/>
    </xf>
    <xf numFmtId="0" fontId="102" fillId="0" borderId="0" xfId="0" applyFont="1" applyFill="1" applyBorder="1" applyAlignment="1" applyProtection="1">
      <alignment horizontal="right"/>
      <protection locked="0"/>
    </xf>
    <xf numFmtId="0" fontId="101" fillId="0" borderId="18" xfId="0" applyNumberFormat="1" applyFont="1" applyFill="1" applyBorder="1" applyAlignment="1" applyProtection="1">
      <alignment horizontal="center"/>
    </xf>
    <xf numFmtId="0" fontId="101" fillId="0" borderId="18" xfId="0" applyNumberFormat="1" applyFont="1" applyBorder="1" applyAlignment="1" applyProtection="1">
      <alignment horizontal="center"/>
    </xf>
    <xf numFmtId="0" fontId="101" fillId="0" borderId="8" xfId="0" applyNumberFormat="1" applyFont="1" applyBorder="1" applyAlignment="1" applyProtection="1">
      <alignment horizontal="center"/>
    </xf>
    <xf numFmtId="2" fontId="101" fillId="0" borderId="18" xfId="0" applyNumberFormat="1" applyFont="1" applyFill="1" applyBorder="1" applyAlignment="1" applyProtection="1">
      <alignment horizontal="center"/>
    </xf>
    <xf numFmtId="0" fontId="101" fillId="0" borderId="12" xfId="0" applyFont="1" applyFill="1" applyBorder="1" applyProtection="1">
      <protection locked="0"/>
    </xf>
    <xf numFmtId="0" fontId="101" fillId="0" borderId="6" xfId="0" applyFont="1" applyFill="1" applyBorder="1" applyProtection="1">
      <protection locked="0"/>
    </xf>
    <xf numFmtId="0" fontId="101" fillId="0" borderId="1" xfId="0" applyFont="1" applyFill="1" applyBorder="1" applyProtection="1">
      <protection locked="0"/>
    </xf>
    <xf numFmtId="0" fontId="101" fillId="0" borderId="11" xfId="0" applyFont="1" applyFill="1" applyBorder="1" applyProtection="1">
      <protection locked="0"/>
    </xf>
    <xf numFmtId="0" fontId="102" fillId="0" borderId="11" xfId="0" applyFont="1" applyFill="1" applyBorder="1" applyProtection="1">
      <protection locked="0"/>
    </xf>
    <xf numFmtId="0" fontId="101" fillId="0" borderId="11" xfId="0" applyFont="1" applyBorder="1" applyProtection="1">
      <protection locked="0"/>
    </xf>
    <xf numFmtId="0" fontId="101" fillId="0" borderId="7" xfId="0" applyFont="1" applyBorder="1" applyProtection="1">
      <protection locked="0"/>
    </xf>
    <xf numFmtId="0" fontId="0" fillId="0" borderId="0" xfId="0" applyFill="1" applyProtection="1">
      <protection locked="0"/>
    </xf>
    <xf numFmtId="0" fontId="0" fillId="0" borderId="0" xfId="0" applyFill="1" applyBorder="1" applyProtection="1">
      <protection locked="0"/>
    </xf>
    <xf numFmtId="0" fontId="0" fillId="0" borderId="3" xfId="0" applyFill="1" applyBorder="1" applyAlignment="1" applyProtection="1">
      <alignment horizontal="center"/>
    </xf>
    <xf numFmtId="0" fontId="0" fillId="0" borderId="0" xfId="0" applyBorder="1" applyProtection="1">
      <protection locked="0"/>
    </xf>
    <xf numFmtId="0" fontId="0" fillId="0" borderId="0" xfId="0" applyProtection="1">
      <protection locked="0"/>
    </xf>
    <xf numFmtId="0" fontId="101" fillId="3" borderId="9" xfId="0" applyFont="1" applyFill="1" applyBorder="1" applyAlignment="1" applyProtection="1">
      <alignment horizontal="centerContinuous"/>
      <protection locked="0"/>
    </xf>
    <xf numFmtId="0" fontId="101" fillId="0" borderId="0" xfId="0" applyFont="1" applyBorder="1" applyAlignment="1" applyProtection="1">
      <alignment horizontal="left"/>
      <protection locked="0"/>
    </xf>
    <xf numFmtId="0" fontId="101" fillId="0" borderId="5" xfId="0" applyFont="1" applyBorder="1" applyAlignment="1" applyProtection="1">
      <alignment horizontal="left"/>
      <protection locked="0"/>
    </xf>
    <xf numFmtId="0" fontId="101" fillId="0" borderId="8" xfId="0" applyFont="1" applyBorder="1" applyAlignment="1" applyProtection="1">
      <alignment horizontal="left"/>
      <protection locked="0"/>
    </xf>
    <xf numFmtId="0" fontId="102" fillId="0" borderId="12" xfId="0" applyFont="1" applyBorder="1" applyProtection="1"/>
    <xf numFmtId="0" fontId="118" fillId="0" borderId="0" xfId="0" applyFont="1" applyBorder="1" applyProtection="1"/>
    <xf numFmtId="0" fontId="101" fillId="0" borderId="0" xfId="0" applyFont="1" applyBorder="1" applyAlignment="1" applyProtection="1">
      <alignment horizontal="left"/>
    </xf>
    <xf numFmtId="5" fontId="101" fillId="0" borderId="0" xfId="0" applyNumberFormat="1" applyFont="1" applyBorder="1" applyAlignment="1" applyProtection="1">
      <alignment horizontal="left"/>
    </xf>
    <xf numFmtId="0" fontId="0" fillId="0" borderId="8" xfId="0" applyBorder="1" applyProtection="1">
      <protection locked="0"/>
    </xf>
    <xf numFmtId="0" fontId="101" fillId="0" borderId="0" xfId="0" applyFont="1" applyBorder="1" applyProtection="1"/>
    <xf numFmtId="6" fontId="101" fillId="0" borderId="0" xfId="0" applyNumberFormat="1" applyFont="1" applyBorder="1" applyAlignment="1" applyProtection="1">
      <alignment horizontal="left"/>
    </xf>
    <xf numFmtId="0" fontId="0" fillId="0" borderId="0" xfId="0" quotePrefix="1" applyProtection="1">
      <protection locked="0"/>
    </xf>
    <xf numFmtId="0" fontId="102" fillId="0" borderId="12" xfId="0" applyFont="1" applyFill="1" applyBorder="1" applyProtection="1"/>
    <xf numFmtId="0" fontId="101" fillId="0" borderId="12" xfId="0" applyFont="1" applyBorder="1" applyProtection="1"/>
    <xf numFmtId="2" fontId="101" fillId="0" borderId="0" xfId="0" applyNumberFormat="1" applyFont="1" applyBorder="1" applyAlignment="1" applyProtection="1">
      <alignment horizontal="left"/>
    </xf>
    <xf numFmtId="2" fontId="101" fillId="0" borderId="8" xfId="0" applyNumberFormat="1" applyFont="1" applyBorder="1" applyAlignment="1" applyProtection="1">
      <alignment horizontal="left"/>
      <protection locked="0"/>
    </xf>
    <xf numFmtId="0" fontId="101" fillId="0" borderId="0" xfId="0" applyNumberFormat="1" applyFont="1" applyBorder="1" applyAlignment="1" applyProtection="1">
      <alignment horizontal="left"/>
    </xf>
    <xf numFmtId="170" fontId="101" fillId="0" borderId="0" xfId="0" applyNumberFormat="1" applyFont="1" applyBorder="1" applyAlignment="1" applyProtection="1">
      <alignment horizontal="left"/>
    </xf>
    <xf numFmtId="0" fontId="102" fillId="0" borderId="0" xfId="0" applyFont="1" applyBorder="1" applyAlignment="1" applyProtection="1">
      <alignment horizontal="left"/>
    </xf>
    <xf numFmtId="0" fontId="0" fillId="0" borderId="0" xfId="0" applyProtection="1"/>
    <xf numFmtId="0" fontId="102" fillId="0" borderId="6" xfId="0" applyFont="1" applyBorder="1" applyProtection="1"/>
    <xf numFmtId="0" fontId="102" fillId="0" borderId="1" xfId="0" applyFont="1" applyBorder="1" applyProtection="1"/>
    <xf numFmtId="0" fontId="101" fillId="0" borderId="1" xfId="0" applyFont="1" applyBorder="1" applyAlignment="1" applyProtection="1">
      <alignment horizontal="left"/>
    </xf>
    <xf numFmtId="0" fontId="0" fillId="0" borderId="7" xfId="0" applyBorder="1" applyProtection="1">
      <protection locked="0"/>
    </xf>
    <xf numFmtId="0" fontId="102" fillId="0" borderId="0" xfId="0" applyFont="1" applyFill="1" applyAlignment="1">
      <alignment horizontal="center"/>
    </xf>
    <xf numFmtId="0" fontId="102" fillId="3" borderId="22" xfId="0" applyFont="1" applyFill="1" applyBorder="1" applyAlignment="1" applyProtection="1">
      <alignment horizontal="centerContinuous"/>
    </xf>
    <xf numFmtId="0" fontId="118" fillId="3" borderId="2" xfId="0" applyFont="1" applyFill="1" applyBorder="1" applyAlignment="1" applyProtection="1">
      <alignment horizontal="centerContinuous"/>
    </xf>
    <xf numFmtId="0" fontId="101" fillId="3" borderId="9" xfId="0" applyFont="1" applyFill="1" applyBorder="1" applyAlignment="1" applyProtection="1">
      <alignment horizontal="centerContinuous"/>
    </xf>
    <xf numFmtId="0" fontId="102" fillId="3" borderId="4" xfId="0" applyFont="1" applyFill="1" applyBorder="1" applyAlignment="1" applyProtection="1">
      <alignment horizontal="centerContinuous"/>
    </xf>
    <xf numFmtId="0" fontId="101" fillId="3" borderId="5" xfId="0" applyFont="1" applyFill="1" applyBorder="1" applyAlignment="1" applyProtection="1">
      <alignment horizontal="centerContinuous"/>
    </xf>
    <xf numFmtId="0" fontId="101" fillId="3" borderId="15" xfId="0" applyFont="1" applyFill="1" applyBorder="1" applyAlignment="1" applyProtection="1">
      <alignment horizontal="centerContinuous"/>
    </xf>
    <xf numFmtId="0" fontId="102" fillId="0" borderId="4" xfId="0" applyFont="1" applyBorder="1" applyProtection="1"/>
    <xf numFmtId="0" fontId="118" fillId="0" borderId="5" xfId="0" applyFont="1" applyBorder="1" applyProtection="1"/>
    <xf numFmtId="0" fontId="101" fillId="0" borderId="15" xfId="0" applyFont="1" applyBorder="1" applyProtection="1"/>
    <xf numFmtId="0" fontId="101" fillId="0" borderId="4" xfId="0" applyFont="1" applyBorder="1" applyProtection="1"/>
    <xf numFmtId="0" fontId="101" fillId="0" borderId="5" xfId="0" applyFont="1" applyBorder="1" applyProtection="1"/>
    <xf numFmtId="0" fontId="101" fillId="0" borderId="8" xfId="0" applyFont="1" applyBorder="1" applyProtection="1"/>
    <xf numFmtId="0" fontId="131" fillId="0" borderId="8" xfId="0" applyFont="1" applyBorder="1" applyAlignment="1" applyProtection="1">
      <alignment horizontal="center"/>
    </xf>
    <xf numFmtId="0" fontId="125" fillId="0" borderId="12" xfId="0" applyFont="1" applyBorder="1" applyAlignment="1" applyProtection="1"/>
    <xf numFmtId="0" fontId="125" fillId="0" borderId="0" xfId="0" applyFont="1" applyBorder="1" applyAlignment="1" applyProtection="1"/>
    <xf numFmtId="0" fontId="125" fillId="0" borderId="8" xfId="0" applyFont="1" applyBorder="1" applyAlignment="1" applyProtection="1"/>
    <xf numFmtId="0" fontId="118" fillId="0" borderId="12" xfId="0" applyFont="1" applyBorder="1" applyProtection="1"/>
    <xf numFmtId="0" fontId="0" fillId="0" borderId="5" xfId="0" applyBorder="1" applyAlignment="1" applyProtection="1">
      <alignment wrapText="1"/>
    </xf>
    <xf numFmtId="0" fontId="101" fillId="3" borderId="2" xfId="0" applyFont="1" applyFill="1" applyBorder="1" applyAlignment="1" applyProtection="1">
      <alignment horizontal="centerContinuous"/>
    </xf>
    <xf numFmtId="0" fontId="131" fillId="0" borderId="8" xfId="0" applyFont="1" applyBorder="1" applyAlignment="1" applyProtection="1">
      <alignment horizontal="right"/>
    </xf>
    <xf numFmtId="0" fontId="118" fillId="0" borderId="1" xfId="0" applyFont="1" applyBorder="1" applyProtection="1"/>
    <xf numFmtId="0" fontId="101" fillId="0" borderId="1" xfId="0" applyFont="1" applyBorder="1" applyProtection="1"/>
    <xf numFmtId="0" fontId="101" fillId="0" borderId="1" xfId="0" applyFont="1" applyBorder="1" applyAlignment="1" applyProtection="1">
      <alignment horizontal="right"/>
    </xf>
    <xf numFmtId="0" fontId="101" fillId="0" borderId="7" xfId="0" applyFont="1" applyBorder="1" applyAlignment="1" applyProtection="1">
      <alignment horizontal="right"/>
    </xf>
    <xf numFmtId="170" fontId="101" fillId="0" borderId="8" xfId="0" applyNumberFormat="1" applyFont="1" applyBorder="1" applyAlignment="1" applyProtection="1">
      <alignment horizontal="right"/>
    </xf>
    <xf numFmtId="170" fontId="118" fillId="0" borderId="8" xfId="0" applyNumberFormat="1" applyFont="1" applyBorder="1" applyAlignment="1" applyProtection="1">
      <alignment horizontal="right"/>
    </xf>
    <xf numFmtId="170" fontId="102" fillId="0" borderId="8" xfId="0" applyNumberFormat="1" applyFont="1" applyBorder="1" applyAlignment="1" applyProtection="1">
      <alignment horizontal="right"/>
    </xf>
    <xf numFmtId="3" fontId="101" fillId="0" borderId="15" xfId="0" applyNumberFormat="1" applyFont="1" applyBorder="1" applyProtection="1"/>
    <xf numFmtId="3" fontId="101" fillId="0" borderId="8" xfId="0" applyNumberFormat="1" applyFont="1" applyBorder="1" applyProtection="1"/>
    <xf numFmtId="0" fontId="55" fillId="0" borderId="14" xfId="0" applyFont="1" applyBorder="1"/>
    <xf numFmtId="0" fontId="71" fillId="0" borderId="29" xfId="0" applyFont="1" applyBorder="1" applyAlignment="1">
      <alignment horizontal="left" vertical="center" wrapText="1"/>
    </xf>
    <xf numFmtId="0" fontId="55" fillId="0" borderId="29" xfId="0" applyFont="1" applyBorder="1" applyAlignment="1">
      <alignment vertical="center" wrapText="1"/>
    </xf>
    <xf numFmtId="0" fontId="33" fillId="0" borderId="29" xfId="0" applyFont="1" applyBorder="1"/>
    <xf numFmtId="0" fontId="71" fillId="0" borderId="29" xfId="0" applyFont="1" applyBorder="1" applyAlignment="1">
      <alignment wrapText="1"/>
    </xf>
    <xf numFmtId="0" fontId="50" fillId="0" borderId="17" xfId="0" applyFont="1" applyBorder="1"/>
    <xf numFmtId="0" fontId="55" fillId="0" borderId="19" xfId="0" applyFont="1" applyBorder="1" applyAlignment="1">
      <alignment wrapText="1"/>
    </xf>
    <xf numFmtId="0" fontId="34" fillId="2" borderId="0" xfId="0" applyFont="1" applyFill="1"/>
    <xf numFmtId="0" fontId="34" fillId="2" borderId="0" xfId="0" applyFont="1" applyFill="1" applyBorder="1"/>
    <xf numFmtId="0" fontId="38" fillId="2" borderId="0" xfId="0" applyFont="1" applyFill="1"/>
    <xf numFmtId="2" fontId="34" fillId="2" borderId="0" xfId="0" applyNumberFormat="1" applyFont="1" applyFill="1"/>
    <xf numFmtId="0" fontId="34" fillId="0" borderId="4" xfId="0" applyFont="1" applyFill="1" applyBorder="1"/>
    <xf numFmtId="0" fontId="134" fillId="0" borderId="5" xfId="0" applyFont="1" applyFill="1" applyBorder="1"/>
    <xf numFmtId="0" fontId="38" fillId="0" borderId="5" xfId="0" applyFont="1" applyFill="1" applyBorder="1"/>
    <xf numFmtId="0" fontId="34" fillId="0" borderId="5" xfId="0" applyFont="1" applyFill="1" applyBorder="1"/>
    <xf numFmtId="2" fontId="34" fillId="0" borderId="5" xfId="0" applyNumberFormat="1" applyFont="1" applyFill="1" applyBorder="1"/>
    <xf numFmtId="0" fontId="34" fillId="0" borderId="15" xfId="0" applyFont="1" applyFill="1" applyBorder="1"/>
    <xf numFmtId="0" fontId="34" fillId="2" borderId="0" xfId="0" applyFont="1" applyFill="1" applyAlignment="1">
      <alignment vertical="center"/>
    </xf>
    <xf numFmtId="0" fontId="34" fillId="0" borderId="12" xfId="0" applyFont="1" applyFill="1" applyBorder="1" applyAlignment="1">
      <alignment vertical="center"/>
    </xf>
    <xf numFmtId="0" fontId="123" fillId="0" borderId="0" xfId="0" applyFont="1" applyFill="1" applyBorder="1" applyAlignment="1">
      <alignment vertical="center"/>
    </xf>
    <xf numFmtId="0" fontId="34" fillId="0" borderId="0" xfId="0" applyFont="1" applyFill="1" applyBorder="1" applyAlignment="1">
      <alignment vertical="center"/>
    </xf>
    <xf numFmtId="2" fontId="34" fillId="0" borderId="0" xfId="0" applyNumberFormat="1" applyFont="1" applyFill="1" applyBorder="1" applyAlignment="1">
      <alignment vertical="center"/>
    </xf>
    <xf numFmtId="0" fontId="34" fillId="0" borderId="8" xfId="0" applyFont="1" applyFill="1" applyBorder="1" applyAlignment="1">
      <alignment vertical="center"/>
    </xf>
    <xf numFmtId="0" fontId="34" fillId="2" borderId="0" xfId="0" applyFont="1" applyFill="1" applyBorder="1" applyAlignment="1">
      <alignment vertical="center"/>
    </xf>
    <xf numFmtId="0" fontId="135" fillId="3" borderId="0" xfId="0" applyFont="1" applyFill="1" applyBorder="1" applyAlignment="1">
      <alignment horizontal="center" vertical="center"/>
    </xf>
    <xf numFmtId="0" fontId="37" fillId="0" borderId="0" xfId="0" applyFont="1" applyFill="1" applyBorder="1" applyAlignment="1">
      <alignment vertical="center"/>
    </xf>
    <xf numFmtId="0" fontId="135" fillId="0" borderId="0" xfId="0" applyFont="1" applyFill="1" applyBorder="1" applyAlignment="1">
      <alignment vertical="center"/>
    </xf>
    <xf numFmtId="0" fontId="34" fillId="0" borderId="0" xfId="0" applyFont="1" applyAlignment="1">
      <alignment vertical="center"/>
    </xf>
    <xf numFmtId="0" fontId="38" fillId="0" borderId="0" xfId="0" applyFont="1" applyFill="1" applyBorder="1"/>
    <xf numFmtId="2" fontId="34" fillId="0" borderId="0" xfId="0" applyNumberFormat="1" applyFont="1" applyFill="1" applyBorder="1"/>
    <xf numFmtId="0" fontId="34" fillId="0" borderId="8" xfId="0" applyFont="1" applyFill="1" applyBorder="1"/>
    <xf numFmtId="0" fontId="136" fillId="0" borderId="0" xfId="0" applyFont="1" applyFill="1" applyBorder="1" applyAlignment="1">
      <alignment horizontal="right"/>
    </xf>
    <xf numFmtId="0" fontId="136" fillId="0" borderId="0" xfId="0" applyFont="1" applyFill="1" applyBorder="1"/>
    <xf numFmtId="0" fontId="38" fillId="0" borderId="0" xfId="0" applyFont="1" applyFill="1" applyBorder="1" applyAlignment="1">
      <alignment horizontal="right"/>
    </xf>
    <xf numFmtId="0" fontId="38" fillId="0" borderId="0" xfId="0" applyFont="1" applyFill="1" applyBorder="1" applyAlignment="1">
      <alignment horizontal="left"/>
    </xf>
    <xf numFmtId="0" fontId="137" fillId="0" borderId="0" xfId="0" applyFont="1" applyFill="1" applyBorder="1"/>
    <xf numFmtId="0" fontId="33" fillId="2" borderId="0" xfId="0" applyFont="1" applyFill="1"/>
    <xf numFmtId="0" fontId="33" fillId="0" borderId="12" xfId="0" applyFont="1" applyFill="1" applyBorder="1"/>
    <xf numFmtId="0" fontId="33" fillId="0" borderId="0" xfId="0" applyFont="1" applyFill="1" applyBorder="1" applyAlignment="1">
      <alignment horizontal="right"/>
    </xf>
    <xf numFmtId="0" fontId="34" fillId="0" borderId="0" xfId="0" applyFont="1" applyFill="1" applyBorder="1" applyAlignment="1">
      <alignment horizontal="center"/>
    </xf>
    <xf numFmtId="0" fontId="33" fillId="0" borderId="0" xfId="0" applyFont="1" applyFill="1" applyBorder="1" applyAlignment="1">
      <alignment horizontal="center"/>
    </xf>
    <xf numFmtId="2" fontId="33" fillId="0" borderId="0" xfId="0" applyNumberFormat="1" applyFont="1" applyFill="1" applyBorder="1" applyAlignment="1">
      <alignment horizontal="center"/>
    </xf>
    <xf numFmtId="0" fontId="33" fillId="2" borderId="0" xfId="0" applyFont="1" applyFill="1" applyBorder="1"/>
    <xf numFmtId="0" fontId="120" fillId="0" borderId="0" xfId="0" applyFont="1"/>
    <xf numFmtId="0" fontId="33" fillId="0" borderId="0" xfId="0" applyNumberFormat="1" applyFont="1" applyFill="1" applyBorder="1" applyAlignment="1">
      <alignment horizontal="center"/>
    </xf>
    <xf numFmtId="0" fontId="37" fillId="0" borderId="0" xfId="0" applyFont="1" applyFill="1"/>
    <xf numFmtId="0" fontId="34" fillId="0" borderId="0" xfId="0" applyFont="1" applyFill="1"/>
    <xf numFmtId="0" fontId="33" fillId="0" borderId="0" xfId="0" applyFont="1" applyFill="1" applyBorder="1"/>
    <xf numFmtId="164" fontId="34" fillId="0" borderId="0" xfId="0" applyNumberFormat="1" applyFont="1" applyFill="1" applyBorder="1" applyAlignment="1">
      <alignment horizontal="left"/>
    </xf>
    <xf numFmtId="0" fontId="34" fillId="0" borderId="0" xfId="0" applyNumberFormat="1" applyFont="1" applyFill="1" applyBorder="1" applyAlignment="1">
      <alignment horizontal="left"/>
    </xf>
    <xf numFmtId="0" fontId="34" fillId="0" borderId="8" xfId="0" applyNumberFormat="1" applyFont="1" applyFill="1" applyBorder="1" applyAlignment="1">
      <alignment horizontal="left"/>
    </xf>
    <xf numFmtId="0" fontId="34" fillId="4" borderId="0" xfId="0" applyNumberFormat="1" applyFont="1" applyFill="1" applyBorder="1" applyAlignment="1">
      <alignment horizontal="left"/>
    </xf>
    <xf numFmtId="0" fontId="34" fillId="9" borderId="8" xfId="0" applyNumberFormat="1" applyFont="1" applyFill="1" applyBorder="1" applyAlignment="1">
      <alignment horizontal="left"/>
    </xf>
    <xf numFmtId="0" fontId="34" fillId="4" borderId="0" xfId="0" applyNumberFormat="1" applyFont="1" applyFill="1" applyBorder="1"/>
    <xf numFmtId="0" fontId="34" fillId="0" borderId="8" xfId="0" applyFont="1" applyBorder="1"/>
    <xf numFmtId="2" fontId="34" fillId="0" borderId="0" xfId="0" applyNumberFormat="1" applyFont="1" applyFill="1" applyBorder="1" applyAlignment="1">
      <alignment horizontal="left"/>
    </xf>
    <xf numFmtId="0" fontId="34" fillId="0" borderId="8" xfId="0" applyFont="1" applyFill="1" applyBorder="1" applyAlignment="1">
      <alignment horizontal="left"/>
    </xf>
    <xf numFmtId="164" fontId="34" fillId="0" borderId="0" xfId="0" applyNumberFormat="1" applyFont="1" applyFill="1" applyBorder="1"/>
    <xf numFmtId="166" fontId="34" fillId="14" borderId="0" xfId="0" applyNumberFormat="1" applyFont="1" applyFill="1" applyBorder="1"/>
    <xf numFmtId="0" fontId="34" fillId="0" borderId="0" xfId="0" applyFont="1" applyFill="1" applyBorder="1" applyAlignment="1">
      <alignment horizontal="right"/>
    </xf>
    <xf numFmtId="14" fontId="34" fillId="0" borderId="0" xfId="0" applyNumberFormat="1" applyFont="1" applyFill="1" applyBorder="1"/>
    <xf numFmtId="0" fontId="37" fillId="14" borderId="0" xfId="0" applyFont="1" applyFill="1"/>
    <xf numFmtId="9" fontId="33" fillId="19" borderId="3" xfId="0" applyNumberFormat="1" applyFont="1" applyFill="1" applyBorder="1"/>
    <xf numFmtId="0" fontId="37" fillId="19" borderId="0" xfId="0" applyFont="1" applyFill="1"/>
    <xf numFmtId="0" fontId="34" fillId="0" borderId="6" xfId="0" applyFont="1" applyFill="1" applyBorder="1"/>
    <xf numFmtId="0" fontId="38" fillId="0" borderId="1" xfId="0" applyFont="1" applyFill="1" applyBorder="1"/>
    <xf numFmtId="0" fontId="137" fillId="0" borderId="1" xfId="0" applyFont="1" applyFill="1" applyBorder="1"/>
    <xf numFmtId="0" fontId="34" fillId="0" borderId="1" xfId="0" applyFont="1" applyFill="1" applyBorder="1"/>
    <xf numFmtId="2" fontId="34" fillId="0" borderId="1" xfId="0" applyNumberFormat="1" applyFont="1" applyFill="1" applyBorder="1"/>
    <xf numFmtId="0" fontId="34" fillId="0" borderId="7" xfId="0" applyFont="1" applyFill="1" applyBorder="1"/>
    <xf numFmtId="2" fontId="34" fillId="0" borderId="0" xfId="0" applyNumberFormat="1" applyFont="1"/>
    <xf numFmtId="0" fontId="102" fillId="0" borderId="14" xfId="0" applyFont="1" applyFill="1" applyBorder="1" applyAlignment="1">
      <alignment horizontal="left"/>
    </xf>
    <xf numFmtId="3" fontId="13" fillId="0" borderId="0" xfId="0" applyNumberFormat="1" applyFont="1" applyFill="1"/>
    <xf numFmtId="0" fontId="110" fillId="0" borderId="8" xfId="0" applyFont="1" applyFill="1" applyBorder="1" applyAlignment="1">
      <alignment horizontal="left"/>
    </xf>
    <xf numFmtId="0" fontId="118" fillId="31" borderId="0" xfId="0" applyFont="1" applyFill="1" applyBorder="1" applyProtection="1">
      <protection locked="0"/>
    </xf>
    <xf numFmtId="0" fontId="101" fillId="31" borderId="0" xfId="0" applyFont="1" applyFill="1" applyBorder="1" applyAlignment="1" applyProtection="1">
      <alignment horizontal="left"/>
      <protection locked="0"/>
    </xf>
    <xf numFmtId="169" fontId="102" fillId="0" borderId="16" xfId="0" applyNumberFormat="1" applyFont="1" applyFill="1" applyBorder="1" applyAlignment="1">
      <alignment horizontal="center"/>
    </xf>
    <xf numFmtId="169" fontId="102" fillId="0" borderId="17" xfId="2" applyNumberFormat="1" applyFont="1" applyFill="1" applyBorder="1" applyAlignment="1">
      <alignment horizontal="center"/>
    </xf>
    <xf numFmtId="169" fontId="101" fillId="0" borderId="18" xfId="2" applyNumberFormat="1" applyFont="1" applyFill="1" applyBorder="1" applyProtection="1"/>
    <xf numFmtId="0" fontId="34" fillId="32" borderId="12" xfId="0" applyFont="1" applyFill="1" applyBorder="1"/>
    <xf numFmtId="0" fontId="34" fillId="33" borderId="12" xfId="0" applyFont="1" applyFill="1" applyBorder="1"/>
    <xf numFmtId="0" fontId="34" fillId="34" borderId="12" xfId="0" applyFont="1" applyFill="1" applyBorder="1"/>
    <xf numFmtId="0" fontId="34" fillId="35" borderId="12" xfId="0" applyFont="1" applyFill="1" applyBorder="1"/>
    <xf numFmtId="0" fontId="34" fillId="36" borderId="12" xfId="0" applyFont="1" applyFill="1" applyBorder="1"/>
    <xf numFmtId="0" fontId="34" fillId="37" borderId="12" xfId="0" applyFont="1" applyFill="1" applyBorder="1"/>
    <xf numFmtId="0" fontId="34" fillId="31" borderId="12" xfId="0" applyFont="1" applyFill="1" applyBorder="1"/>
    <xf numFmtId="0" fontId="34" fillId="38" borderId="12" xfId="0" applyFont="1" applyFill="1" applyBorder="1"/>
    <xf numFmtId="10" fontId="102" fillId="0" borderId="7" xfId="0" applyNumberFormat="1" applyFont="1" applyFill="1" applyBorder="1" applyAlignment="1" applyProtection="1">
      <alignment horizontal="right"/>
    </xf>
    <xf numFmtId="10" fontId="103" fillId="0" borderId="45" xfId="0" applyNumberFormat="1" applyFont="1" applyFill="1" applyBorder="1" applyAlignment="1" applyProtection="1">
      <alignment horizontal="center"/>
    </xf>
    <xf numFmtId="0" fontId="110" fillId="0" borderId="15" xfId="0" applyFont="1" applyFill="1" applyBorder="1" applyAlignment="1">
      <alignment horizontal="left"/>
    </xf>
    <xf numFmtId="0" fontId="5" fillId="0" borderId="0" xfId="0" applyFont="1" applyFill="1" applyAlignment="1">
      <alignment horizontal="left"/>
    </xf>
    <xf numFmtId="4" fontId="13" fillId="0" borderId="0" xfId="0" applyNumberFormat="1" applyFont="1" applyFill="1" applyBorder="1"/>
    <xf numFmtId="0" fontId="5" fillId="0" borderId="4" xfId="0" applyFont="1" applyFill="1" applyBorder="1"/>
    <xf numFmtId="3" fontId="5" fillId="0" borderId="15" xfId="0" applyNumberFormat="1" applyFont="1" applyFill="1" applyBorder="1"/>
    <xf numFmtId="168" fontId="21" fillId="0" borderId="0" xfId="0" applyNumberFormat="1" applyFont="1" applyFill="1"/>
    <xf numFmtId="0" fontId="110" fillId="0" borderId="9" xfId="0" applyFont="1" applyFill="1" applyBorder="1" applyAlignment="1">
      <alignment horizontal="left"/>
    </xf>
    <xf numFmtId="0" fontId="9" fillId="0" borderId="0" xfId="6" applyFont="1"/>
    <xf numFmtId="0" fontId="8" fillId="0" borderId="0" xfId="6" applyFont="1"/>
    <xf numFmtId="4" fontId="8" fillId="0" borderId="0" xfId="1" applyFont="1"/>
    <xf numFmtId="4" fontId="93" fillId="0" borderId="0" xfId="1" applyFont="1"/>
    <xf numFmtId="4" fontId="9" fillId="26" borderId="0" xfId="6" applyNumberFormat="1" applyFont="1" applyFill="1" applyBorder="1" applyAlignment="1" applyProtection="1"/>
    <xf numFmtId="4" fontId="93" fillId="29" borderId="0" xfId="1" applyFont="1" applyFill="1"/>
    <xf numFmtId="4" fontId="93" fillId="29" borderId="0" xfId="6" applyNumberFormat="1" applyFont="1" applyFill="1" applyBorder="1" applyAlignment="1" applyProtection="1"/>
    <xf numFmtId="0" fontId="8" fillId="0" borderId="4" xfId="6" applyFont="1" applyBorder="1"/>
    <xf numFmtId="0" fontId="8" fillId="0" borderId="5" xfId="6" applyFont="1" applyBorder="1"/>
    <xf numFmtId="4" fontId="8" fillId="0" borderId="4" xfId="1" applyFont="1" applyBorder="1"/>
    <xf numFmtId="4" fontId="8" fillId="0" borderId="5" xfId="1" applyFont="1" applyBorder="1"/>
    <xf numFmtId="4" fontId="8" fillId="0" borderId="15" xfId="1" applyFont="1" applyBorder="1"/>
    <xf numFmtId="4" fontId="8" fillId="0" borderId="0" xfId="1" applyFont="1" applyBorder="1"/>
    <xf numFmtId="4" fontId="8" fillId="0" borderId="10" xfId="1" applyFont="1" applyBorder="1"/>
    <xf numFmtId="4" fontId="93" fillId="0" borderId="4" xfId="1" applyFont="1" applyBorder="1"/>
    <xf numFmtId="4" fontId="93" fillId="0" borderId="15" xfId="1" applyFont="1" applyBorder="1"/>
    <xf numFmtId="0" fontId="93" fillId="20" borderId="0" xfId="6" applyFont="1" applyFill="1"/>
    <xf numFmtId="0" fontId="8" fillId="0" borderId="12" xfId="6" applyFont="1" applyBorder="1"/>
    <xf numFmtId="0" fontId="8" fillId="0" borderId="0" xfId="6" applyFont="1" applyBorder="1"/>
    <xf numFmtId="4" fontId="8" fillId="0" borderId="12" xfId="1" applyFont="1" applyBorder="1"/>
    <xf numFmtId="4" fontId="8" fillId="0" borderId="8" xfId="1" applyFont="1" applyBorder="1"/>
    <xf numFmtId="4" fontId="8" fillId="0" borderId="18" xfId="1" applyFont="1" applyBorder="1"/>
    <xf numFmtId="4" fontId="93" fillId="0" borderId="12" xfId="1" applyFont="1" applyBorder="1"/>
    <xf numFmtId="4" fontId="93" fillId="0" borderId="8" xfId="1" applyFont="1" applyBorder="1"/>
    <xf numFmtId="0" fontId="8" fillId="0" borderId="6" xfId="6" applyFont="1" applyBorder="1"/>
    <xf numFmtId="0" fontId="8" fillId="0" borderId="1" xfId="6" applyFont="1" applyBorder="1"/>
    <xf numFmtId="4" fontId="8" fillId="0" borderId="6" xfId="1" applyFont="1" applyBorder="1"/>
    <xf numFmtId="4" fontId="8" fillId="0" borderId="1" xfId="1" applyFont="1" applyBorder="1"/>
    <xf numFmtId="4" fontId="8" fillId="0" borderId="7" xfId="1" applyFont="1" applyBorder="1"/>
    <xf numFmtId="4" fontId="8" fillId="0" borderId="11" xfId="1" applyFont="1" applyBorder="1"/>
    <xf numFmtId="4" fontId="93" fillId="0" borderId="6" xfId="1" applyFont="1" applyBorder="1"/>
    <xf numFmtId="4" fontId="93" fillId="0" borderId="7" xfId="1" applyFont="1" applyBorder="1"/>
    <xf numFmtId="0" fontId="93" fillId="0" borderId="12" xfId="6" applyFont="1" applyBorder="1"/>
    <xf numFmtId="3" fontId="93" fillId="0" borderId="18" xfId="1" applyNumberFormat="1" applyFont="1" applyBorder="1"/>
    <xf numFmtId="4" fontId="93" fillId="20" borderId="0" xfId="6" applyNumberFormat="1" applyFont="1" applyFill="1" applyBorder="1" applyAlignment="1" applyProtection="1"/>
    <xf numFmtId="10" fontId="8" fillId="0" borderId="0" xfId="6" applyNumberFormat="1" applyFont="1" applyBorder="1"/>
    <xf numFmtId="9" fontId="8" fillId="0" borderId="0" xfId="6" applyNumberFormat="1" applyFont="1" applyBorder="1"/>
    <xf numFmtId="0" fontId="9" fillId="0" borderId="6" xfId="6" applyFont="1" applyBorder="1"/>
    <xf numFmtId="0" fontId="9" fillId="0" borderId="1" xfId="6" applyFont="1" applyBorder="1"/>
    <xf numFmtId="4" fontId="9" fillId="0" borderId="6" xfId="1" applyFont="1" applyBorder="1"/>
    <xf numFmtId="4" fontId="9" fillId="0" borderId="1" xfId="1" applyFont="1" applyBorder="1"/>
    <xf numFmtId="4" fontId="9" fillId="0" borderId="7" xfId="1" applyFont="1" applyBorder="1"/>
    <xf numFmtId="4" fontId="9" fillId="0" borderId="0" xfId="1" applyFont="1" applyBorder="1"/>
    <xf numFmtId="4" fontId="9" fillId="0" borderId="11" xfId="1" applyFont="1" applyBorder="1"/>
    <xf numFmtId="4" fontId="23" fillId="0" borderId="6" xfId="1" applyFont="1" applyBorder="1"/>
    <xf numFmtId="4" fontId="23" fillId="0" borderId="7" xfId="1" applyFont="1" applyBorder="1"/>
    <xf numFmtId="0" fontId="23" fillId="20" borderId="0" xfId="6" applyFont="1" applyFill="1"/>
    <xf numFmtId="9" fontId="8" fillId="0" borderId="1" xfId="6" applyNumberFormat="1" applyFont="1" applyBorder="1"/>
    <xf numFmtId="2" fontId="8" fillId="0" borderId="0" xfId="6" applyNumberFormat="1" applyFont="1"/>
    <xf numFmtId="0" fontId="9" fillId="0" borderId="0" xfId="6" applyFont="1" applyBorder="1"/>
    <xf numFmtId="4" fontId="93" fillId="0" borderId="0" xfId="1" applyFont="1" applyBorder="1"/>
    <xf numFmtId="0" fontId="8" fillId="0" borderId="32" xfId="6" applyFont="1" applyBorder="1"/>
    <xf numFmtId="10" fontId="8" fillId="0" borderId="31" xfId="6" applyNumberFormat="1" applyFont="1" applyBorder="1"/>
    <xf numFmtId="4" fontId="8" fillId="0" borderId="31" xfId="1" applyFont="1" applyBorder="1"/>
    <xf numFmtId="4" fontId="93" fillId="0" borderId="31" xfId="1" applyFont="1" applyBorder="1"/>
    <xf numFmtId="4" fontId="93" fillId="0" borderId="37" xfId="1" applyFont="1" applyBorder="1"/>
    <xf numFmtId="0" fontId="4" fillId="0" borderId="0" xfId="0" applyFont="1"/>
    <xf numFmtId="0" fontId="38" fillId="24" borderId="6" xfId="0" applyFont="1" applyFill="1" applyBorder="1" applyAlignment="1">
      <alignment horizontal="centerContinuous" vertical="top" wrapText="1"/>
    </xf>
    <xf numFmtId="0" fontId="38" fillId="24" borderId="7" xfId="0" applyFont="1" applyFill="1" applyBorder="1" applyAlignment="1">
      <alignment horizontal="centerContinuous" vertical="top" wrapText="1"/>
    </xf>
    <xf numFmtId="0" fontId="124" fillId="24" borderId="4" xfId="0" applyFont="1" applyFill="1" applyBorder="1" applyAlignment="1">
      <alignment horizontal="center"/>
    </xf>
    <xf numFmtId="0" fontId="124" fillId="24" borderId="15" xfId="0" applyFont="1" applyFill="1" applyBorder="1" applyAlignment="1">
      <alignment horizontal="center"/>
    </xf>
    <xf numFmtId="0" fontId="34" fillId="0" borderId="0" xfId="0" applyFont="1" applyAlignment="1">
      <alignment horizontal="left" wrapText="1"/>
    </xf>
    <xf numFmtId="0" fontId="92" fillId="25" borderId="53" xfId="0" applyFont="1" applyFill="1" applyBorder="1" applyAlignment="1">
      <alignment horizontal="left"/>
    </xf>
    <xf numFmtId="0" fontId="92" fillId="25" borderId="54" xfId="0" applyFont="1" applyFill="1" applyBorder="1" applyAlignment="1"/>
    <xf numFmtId="0" fontId="33" fillId="24" borderId="32" xfId="0" applyFont="1" applyFill="1" applyBorder="1" applyAlignment="1">
      <alignment horizontal="center" vertical="center" wrapText="1"/>
    </xf>
    <xf numFmtId="0" fontId="34" fillId="24" borderId="37" xfId="0" applyFont="1" applyFill="1" applyBorder="1" applyAlignment="1">
      <alignment horizontal="center" vertical="center" wrapText="1"/>
    </xf>
    <xf numFmtId="0" fontId="34" fillId="0" borderId="0" xfId="0" applyFont="1" applyAlignment="1">
      <alignment horizontal="center"/>
    </xf>
    <xf numFmtId="0" fontId="34" fillId="0" borderId="0" xfId="0" applyFont="1" applyAlignment="1">
      <alignment horizontal="left"/>
    </xf>
    <xf numFmtId="0" fontId="72" fillId="0" borderId="17" xfId="0" applyFont="1" applyBorder="1" applyAlignment="1">
      <alignment horizontal="left" vertical="center"/>
    </xf>
    <xf numFmtId="0" fontId="72" fillId="0" borderId="19" xfId="0" applyFont="1" applyBorder="1" applyAlignment="1">
      <alignment horizontal="left" vertical="center"/>
    </xf>
    <xf numFmtId="0" fontId="129" fillId="24" borderId="12" xfId="0" applyFont="1" applyFill="1" applyBorder="1" applyAlignment="1">
      <alignment horizontal="center"/>
    </xf>
    <xf numFmtId="0" fontId="129" fillId="24" borderId="8" xfId="0" applyFont="1" applyFill="1" applyBorder="1" applyAlignment="1">
      <alignment horizontal="center"/>
    </xf>
    <xf numFmtId="0" fontId="34" fillId="0" borderId="30" xfId="0" applyFont="1" applyBorder="1" applyAlignment="1">
      <alignment horizontal="left" wrapText="1"/>
    </xf>
    <xf numFmtId="0" fontId="34" fillId="0" borderId="29" xfId="0" applyFont="1" applyBorder="1" applyAlignment="1">
      <alignment horizontal="left" wrapText="1"/>
    </xf>
    <xf numFmtId="0" fontId="34" fillId="0" borderId="30" xfId="0" applyNumberFormat="1" applyFont="1" applyBorder="1" applyAlignment="1">
      <alignment horizontal="left"/>
    </xf>
    <xf numFmtId="0" fontId="34" fillId="0" borderId="29" xfId="0" applyNumberFormat="1" applyFont="1" applyBorder="1" applyAlignment="1">
      <alignment horizontal="left"/>
    </xf>
    <xf numFmtId="0" fontId="34" fillId="0" borderId="30" xfId="0" applyFont="1" applyBorder="1" applyAlignment="1">
      <alignment horizontal="left"/>
    </xf>
    <xf numFmtId="0" fontId="34" fillId="0" borderId="29" xfId="0" applyFont="1" applyBorder="1" applyAlignment="1">
      <alignment horizontal="left"/>
    </xf>
    <xf numFmtId="0" fontId="33" fillId="0" borderId="30" xfId="0" applyFont="1" applyBorder="1" applyAlignment="1">
      <alignment horizontal="left"/>
    </xf>
    <xf numFmtId="0" fontId="33" fillId="0" borderId="29" xfId="0" applyFont="1" applyBorder="1" applyAlignment="1">
      <alignment horizontal="left"/>
    </xf>
    <xf numFmtId="0" fontId="135" fillId="3" borderId="0" xfId="0" applyFont="1" applyFill="1" applyBorder="1" applyAlignment="1">
      <alignment horizontal="center" vertical="center"/>
    </xf>
    <xf numFmtId="0" fontId="33" fillId="24" borderId="22" xfId="0" applyFont="1" applyFill="1" applyBorder="1" applyAlignment="1">
      <alignment horizontal="center" vertical="center" wrapText="1"/>
    </xf>
    <xf numFmtId="0" fontId="33" fillId="24" borderId="2" xfId="0" applyFont="1" applyFill="1" applyBorder="1" applyAlignment="1">
      <alignment horizontal="center" vertical="center" wrapText="1"/>
    </xf>
    <xf numFmtId="0" fontId="33" fillId="24" borderId="9" xfId="0" applyFont="1" applyFill="1" applyBorder="1" applyAlignment="1">
      <alignment horizontal="center" vertical="center" wrapText="1"/>
    </xf>
    <xf numFmtId="0" fontId="4" fillId="3" borderId="0" xfId="0" applyFont="1" applyFill="1" applyAlignment="1">
      <alignment horizontal="center"/>
    </xf>
    <xf numFmtId="3" fontId="5" fillId="19" borderId="2" xfId="0" applyNumberFormat="1" applyFont="1" applyFill="1" applyBorder="1" applyAlignment="1"/>
    <xf numFmtId="0" fontId="0" fillId="0" borderId="9" xfId="0" applyBorder="1" applyAlignment="1"/>
    <xf numFmtId="0" fontId="33" fillId="24" borderId="55" xfId="0" applyFont="1" applyFill="1" applyBorder="1" applyAlignment="1">
      <alignment horizontal="left" vertical="center" wrapText="1"/>
    </xf>
    <xf numFmtId="0" fontId="33" fillId="24" borderId="1" xfId="0" applyFont="1" applyFill="1" applyBorder="1" applyAlignment="1">
      <alignment horizontal="left" vertical="center" wrapText="1"/>
    </xf>
    <xf numFmtId="0" fontId="33" fillId="24" borderId="56" xfId="0" applyFont="1" applyFill="1" applyBorder="1" applyAlignment="1">
      <alignment horizontal="left" vertical="center" wrapText="1"/>
    </xf>
    <xf numFmtId="0" fontId="91" fillId="0" borderId="5" xfId="0" applyFont="1" applyBorder="1" applyAlignment="1">
      <alignment horizontal="center"/>
    </xf>
    <xf numFmtId="0" fontId="101" fillId="0" borderId="16" xfId="0" applyFont="1" applyBorder="1" applyAlignment="1">
      <alignment wrapText="1"/>
    </xf>
    <xf numFmtId="0" fontId="101" fillId="0" borderId="39" xfId="0" applyFont="1" applyBorder="1" applyAlignment="1">
      <alignment wrapText="1"/>
    </xf>
    <xf numFmtId="0" fontId="101" fillId="0" borderId="14" xfId="0" applyFont="1" applyBorder="1" applyAlignment="1">
      <alignment wrapText="1"/>
    </xf>
    <xf numFmtId="0" fontId="101" fillId="0" borderId="30" xfId="0" applyFont="1" applyBorder="1" applyAlignment="1">
      <alignment wrapText="1"/>
    </xf>
    <xf numFmtId="0" fontId="101" fillId="0" borderId="0" xfId="0" applyFont="1" applyBorder="1" applyAlignment="1">
      <alignment wrapText="1"/>
    </xf>
    <xf numFmtId="0" fontId="101" fillId="0" borderId="29" xfId="0" applyFont="1" applyBorder="1" applyAlignment="1">
      <alignment wrapText="1"/>
    </xf>
    <xf numFmtId="0" fontId="122" fillId="0" borderId="30" xfId="0" applyFont="1" applyFill="1" applyBorder="1" applyAlignment="1">
      <alignment horizontal="left" wrapText="1"/>
    </xf>
    <xf numFmtId="0" fontId="122" fillId="0" borderId="0" xfId="0" applyFont="1" applyFill="1" applyBorder="1" applyAlignment="1">
      <alignment horizontal="left" wrapText="1"/>
    </xf>
    <xf numFmtId="0" fontId="122" fillId="0" borderId="29" xfId="0" applyFont="1" applyFill="1" applyBorder="1" applyAlignment="1">
      <alignment horizontal="left" wrapText="1"/>
    </xf>
    <xf numFmtId="0" fontId="101" fillId="0" borderId="30" xfId="0" applyFont="1" applyFill="1" applyBorder="1" applyAlignment="1">
      <alignment wrapText="1"/>
    </xf>
    <xf numFmtId="0" fontId="34" fillId="0" borderId="0" xfId="0" applyFont="1" applyFill="1" applyBorder="1" applyAlignment="1">
      <alignment wrapText="1"/>
    </xf>
    <xf numFmtId="0" fontId="34" fillId="0" borderId="30" xfId="0" applyFont="1" applyFill="1" applyBorder="1" applyAlignment="1">
      <alignment wrapText="1"/>
    </xf>
    <xf numFmtId="169" fontId="102" fillId="19" borderId="25" xfId="2" applyNumberFormat="1" applyFont="1" applyFill="1" applyBorder="1" applyAlignment="1">
      <alignment horizontal="center" vertical="top" wrapText="1"/>
    </xf>
    <xf numFmtId="169" fontId="102" fillId="19" borderId="18" xfId="2" applyNumberFormat="1" applyFont="1" applyFill="1" applyBorder="1" applyAlignment="1">
      <alignment horizontal="center" vertical="top" wrapText="1"/>
    </xf>
    <xf numFmtId="169" fontId="102" fillId="19" borderId="46" xfId="2" applyNumberFormat="1" applyFont="1" applyFill="1" applyBorder="1" applyAlignment="1">
      <alignment horizontal="center" vertical="top" wrapText="1"/>
    </xf>
    <xf numFmtId="0" fontId="110" fillId="0" borderId="18" xfId="0" applyFont="1" applyBorder="1" applyAlignment="1">
      <alignment horizontal="center" wrapText="1"/>
    </xf>
    <xf numFmtId="0" fontId="111" fillId="0" borderId="46" xfId="0" applyFont="1" applyBorder="1" applyAlignment="1">
      <alignment horizontal="center" wrapText="1"/>
    </xf>
    <xf numFmtId="0" fontId="129" fillId="0" borderId="5" xfId="0" applyFont="1" applyBorder="1" applyAlignment="1" applyProtection="1">
      <alignment horizontal="center" wrapText="1"/>
      <protection locked="0"/>
    </xf>
    <xf numFmtId="0" fontId="129" fillId="0" borderId="0" xfId="0" applyFont="1" applyBorder="1" applyAlignment="1" applyProtection="1">
      <alignment horizontal="center" wrapText="1"/>
      <protection locked="0"/>
    </xf>
    <xf numFmtId="0" fontId="129" fillId="0" borderId="5" xfId="0" applyFont="1" applyFill="1" applyBorder="1" applyAlignment="1" applyProtection="1">
      <alignment horizontal="center" wrapText="1"/>
      <protection locked="0"/>
    </xf>
    <xf numFmtId="0" fontId="129" fillId="0" borderId="1" xfId="0" applyFont="1" applyFill="1" applyBorder="1" applyAlignment="1" applyProtection="1">
      <alignment horizontal="center" wrapText="1"/>
      <protection locked="0"/>
    </xf>
    <xf numFmtId="0" fontId="129" fillId="0" borderId="0" xfId="0" applyFont="1" applyFill="1" applyBorder="1" applyAlignment="1" applyProtection="1">
      <alignment horizontal="center" wrapText="1"/>
      <protection locked="0"/>
    </xf>
    <xf numFmtId="4" fontId="10" fillId="3" borderId="1" xfId="0" applyNumberFormat="1" applyFont="1" applyFill="1" applyBorder="1" applyAlignment="1">
      <alignment horizontal="center"/>
    </xf>
    <xf numFmtId="166" fontId="4" fillId="0" borderId="4" xfId="0" applyNumberFormat="1" applyFont="1" applyBorder="1" applyAlignment="1">
      <alignment horizontal="center" vertical="center"/>
    </xf>
    <xf numFmtId="166" fontId="4" fillId="0" borderId="5" xfId="0" applyNumberFormat="1" applyFont="1" applyBorder="1" applyAlignment="1">
      <alignment horizontal="center" vertical="center"/>
    </xf>
    <xf numFmtId="166" fontId="4" fillId="0" borderId="15" xfId="0" applyNumberFormat="1" applyFont="1" applyBorder="1" applyAlignment="1">
      <alignment horizontal="center" vertical="center"/>
    </xf>
    <xf numFmtId="4" fontId="10" fillId="3" borderId="0" xfId="0" applyNumberFormat="1" applyFont="1" applyFill="1" applyBorder="1" applyAlignment="1">
      <alignment horizontal="center"/>
    </xf>
    <xf numFmtId="4" fontId="4" fillId="0" borderId="30" xfId="0" applyNumberFormat="1" applyFont="1" applyBorder="1" applyAlignment="1">
      <alignment horizontal="center"/>
    </xf>
    <xf numFmtId="4" fontId="4" fillId="0" borderId="0" xfId="0" applyNumberFormat="1" applyFont="1" applyBorder="1" applyAlignment="1">
      <alignment horizontal="center"/>
    </xf>
    <xf numFmtId="4" fontId="4" fillId="0" borderId="29" xfId="0" applyNumberFormat="1" applyFont="1" applyBorder="1" applyAlignment="1">
      <alignment horizontal="center"/>
    </xf>
    <xf numFmtId="4" fontId="4" fillId="19" borderId="30" xfId="0" applyNumberFormat="1" applyFont="1" applyFill="1" applyBorder="1" applyAlignment="1">
      <alignment horizontal="center"/>
    </xf>
    <xf numFmtId="4" fontId="4" fillId="19" borderId="29" xfId="0" applyNumberFormat="1" applyFont="1" applyFill="1" applyBorder="1" applyAlignment="1">
      <alignment horizontal="center"/>
    </xf>
    <xf numFmtId="4" fontId="83" fillId="19" borderId="0" xfId="0" applyNumberFormat="1" applyFont="1" applyFill="1" applyAlignment="1">
      <alignment vertical="top" wrapText="1"/>
    </xf>
    <xf numFmtId="0" fontId="0" fillId="0" borderId="0" xfId="0" applyAlignment="1">
      <alignment wrapText="1"/>
    </xf>
    <xf numFmtId="4" fontId="15" fillId="0" borderId="22" xfId="0" applyNumberFormat="1" applyFont="1" applyBorder="1" applyAlignment="1">
      <alignment horizontal="center" vertical="center" wrapText="1"/>
    </xf>
    <xf numFmtId="4" fontId="15" fillId="0" borderId="2" xfId="0" applyNumberFormat="1" applyFont="1" applyBorder="1" applyAlignment="1">
      <alignment horizontal="center" vertical="center" wrapText="1"/>
    </xf>
    <xf numFmtId="4" fontId="15" fillId="0" borderId="9" xfId="0" applyNumberFormat="1" applyFont="1" applyBorder="1" applyAlignment="1">
      <alignment horizontal="center" vertical="center" wrapText="1"/>
    </xf>
    <xf numFmtId="4" fontId="38" fillId="3" borderId="1" xfId="0" applyNumberFormat="1" applyFont="1" applyFill="1" applyBorder="1" applyAlignment="1">
      <alignment horizontal="left"/>
    </xf>
    <xf numFmtId="4" fontId="84" fillId="3" borderId="1" xfId="0" applyNumberFormat="1" applyFont="1" applyFill="1" applyBorder="1" applyAlignment="1">
      <alignment horizontal="left"/>
    </xf>
    <xf numFmtId="4" fontId="87" fillId="0" borderId="5" xfId="0" applyNumberFormat="1" applyFont="1" applyBorder="1" applyAlignment="1">
      <alignment horizontal="center"/>
    </xf>
    <xf numFmtId="4" fontId="87" fillId="0" borderId="15" xfId="0" applyNumberFormat="1" applyFont="1" applyBorder="1" applyAlignment="1">
      <alignment horizontal="center"/>
    </xf>
    <xf numFmtId="4" fontId="87" fillId="0" borderId="4" xfId="0" applyNumberFormat="1" applyFont="1" applyBorder="1" applyAlignment="1">
      <alignment horizontal="center"/>
    </xf>
    <xf numFmtId="4" fontId="15" fillId="0" borderId="4" xfId="0" applyNumberFormat="1" applyFont="1" applyBorder="1" applyAlignment="1">
      <alignment horizontal="center"/>
    </xf>
    <xf numFmtId="4" fontId="15" fillId="0" borderId="5" xfId="0" applyNumberFormat="1" applyFont="1" applyBorder="1" applyAlignment="1">
      <alignment horizontal="center"/>
    </xf>
    <xf numFmtId="4" fontId="15" fillId="0" borderId="15" xfId="0" applyNumberFormat="1" applyFont="1" applyBorder="1" applyAlignment="1">
      <alignment horizontal="center"/>
    </xf>
    <xf numFmtId="0" fontId="10" fillId="3" borderId="1" xfId="0" applyFont="1" applyFill="1" applyBorder="1" applyAlignment="1">
      <alignment horizontal="center"/>
    </xf>
    <xf numFmtId="0" fontId="4" fillId="0" borderId="0" xfId="0" applyFont="1"/>
    <xf numFmtId="0" fontId="90" fillId="3" borderId="0" xfId="0" applyFont="1" applyFill="1" applyAlignment="1">
      <alignment horizontal="center"/>
    </xf>
    <xf numFmtId="0" fontId="90" fillId="0" borderId="2" xfId="0" applyFont="1" applyBorder="1" applyAlignment="1">
      <alignment horizontal="center" vertical="center" wrapText="1"/>
    </xf>
    <xf numFmtId="166" fontId="10" fillId="3" borderId="0" xfId="0" applyNumberFormat="1" applyFont="1" applyFill="1" applyAlignment="1">
      <alignment horizontal="center"/>
    </xf>
    <xf numFmtId="0" fontId="10" fillId="3" borderId="0" xfId="0" applyFont="1" applyFill="1" applyAlignment="1">
      <alignment horizontal="center"/>
    </xf>
    <xf numFmtId="0" fontId="10" fillId="3" borderId="1" xfId="0" applyFont="1" applyFill="1" applyBorder="1" applyAlignment="1">
      <alignment horizontal="left"/>
    </xf>
  </cellXfs>
  <cellStyles count="7">
    <cellStyle name="Comma" xfId="1" builtinId="3"/>
    <cellStyle name="Comma 2" xfId="2" xr:uid="{00000000-0005-0000-0000-000001000000}"/>
    <cellStyle name="Hyperlink" xfId="3" builtinId="8"/>
    <cellStyle name="Normal" xfId="0" builtinId="0"/>
    <cellStyle name="Normal 2" xfId="4" xr:uid="{00000000-0005-0000-0000-000004000000}"/>
    <cellStyle name="Normal 3" xfId="6" xr:uid="{00000000-0005-0000-0000-000005000000}"/>
    <cellStyle name="Percent" xfId="5" builtinId="5"/>
  </cellStyles>
  <dxfs count="28">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rgb="FFFFFF99"/>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411"/>
      <color rgb="FF92D050"/>
      <color rgb="FF00B050"/>
      <color rgb="FF1FB714"/>
      <color rgb="FF0066CC"/>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creenaustralia.gov.au/producer_offset/" TargetMode="External"/><Relationship Id="rId3" Type="http://schemas.openxmlformats.org/officeDocument/2006/relationships/hyperlink" Target="http://www.screenaustralia.gov.au/producer_offset/" TargetMode="External"/><Relationship Id="rId7" Type="http://schemas.openxmlformats.org/officeDocument/2006/relationships/hyperlink" Target="http://www.screenaustralia.gov.au/producer_offset/" TargetMode="External"/><Relationship Id="rId2" Type="http://schemas.openxmlformats.org/officeDocument/2006/relationships/hyperlink" Target="http://www.screenaustralia.gov.au/producer_offset/" TargetMode="External"/><Relationship Id="rId1" Type="http://schemas.openxmlformats.org/officeDocument/2006/relationships/hyperlink" Target="http://www.screenaustralia.gov.au/producer_offset/" TargetMode="External"/><Relationship Id="rId6" Type="http://schemas.openxmlformats.org/officeDocument/2006/relationships/hyperlink" Target="http://www.screenaustralia.gov.au/producer_offset/" TargetMode="External"/><Relationship Id="rId11" Type="http://schemas.openxmlformats.org/officeDocument/2006/relationships/printerSettings" Target="../printerSettings/printerSettings3.bin"/><Relationship Id="rId5" Type="http://schemas.openxmlformats.org/officeDocument/2006/relationships/hyperlink" Target="http://www.screenaustralia.gov.au/producer_offset/" TargetMode="External"/><Relationship Id="rId10" Type="http://schemas.openxmlformats.org/officeDocument/2006/relationships/hyperlink" Target="http://www.screenaustralia.gov.au/producer_offset/" TargetMode="External"/><Relationship Id="rId4" Type="http://schemas.openxmlformats.org/officeDocument/2006/relationships/hyperlink" Target="http://www.screenaustralia.gov.au/producer_offset/" TargetMode="External"/><Relationship Id="rId9" Type="http://schemas.openxmlformats.org/officeDocument/2006/relationships/hyperlink" Target="http://www.screenaustralia.gov.au/producer_offs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K104"/>
  <sheetViews>
    <sheetView view="pageBreakPreview" zoomScaleSheetLayoutView="100" workbookViewId="0">
      <selection activeCell="A5" sqref="A5:B5"/>
    </sheetView>
  </sheetViews>
  <sheetFormatPr defaultColWidth="8.7109375" defaultRowHeight="12.75"/>
  <cols>
    <col min="1" max="1" width="10.85546875" style="199" customWidth="1"/>
    <col min="2" max="2" width="85.28515625" style="199" customWidth="1"/>
    <col min="3" max="3" width="10.140625" style="199" customWidth="1"/>
    <col min="4" max="16384" width="8.7109375" style="199"/>
  </cols>
  <sheetData>
    <row r="1" spans="1:11" s="850" customFormat="1" ht="36.75" customHeight="1">
      <c r="A1" s="1294" t="s">
        <v>2332</v>
      </c>
      <c r="B1" s="1295"/>
      <c r="C1" s="849"/>
    </row>
    <row r="2" spans="1:11">
      <c r="A2" s="1305" t="s">
        <v>2335</v>
      </c>
      <c r="B2" s="1306"/>
      <c r="C2" s="852"/>
    </row>
    <row r="3" spans="1:11" s="850" customFormat="1" ht="39" customHeight="1">
      <c r="A3" s="1292" t="s">
        <v>2336</v>
      </c>
      <c r="B3" s="1293"/>
      <c r="C3" s="853"/>
    </row>
    <row r="4" spans="1:11" ht="13.5" thickBot="1">
      <c r="A4" s="851"/>
      <c r="B4" s="851"/>
      <c r="C4" s="852"/>
    </row>
    <row r="5" spans="1:11" ht="69" customHeight="1" thickBot="1">
      <c r="A5" s="1299" t="s">
        <v>2263</v>
      </c>
      <c r="B5" s="1300"/>
      <c r="C5" s="783"/>
      <c r="D5" s="783"/>
      <c r="E5" s="783"/>
      <c r="F5" s="783"/>
      <c r="G5" s="783"/>
      <c r="H5" s="783"/>
      <c r="I5" s="783"/>
      <c r="J5" s="783"/>
      <c r="K5" s="783"/>
    </row>
    <row r="6" spans="1:11" s="207" customFormat="1" ht="26.25" customHeight="1">
      <c r="A6" s="854" t="s">
        <v>2015</v>
      </c>
      <c r="B6" s="855"/>
    </row>
    <row r="7" spans="1:11" s="207" customFormat="1" ht="26.25" customHeight="1">
      <c r="A7" s="199"/>
      <c r="B7" s="199"/>
    </row>
    <row r="8" spans="1:11" ht="13.5" customHeight="1">
      <c r="A8" s="1301" t="s">
        <v>1948</v>
      </c>
      <c r="B8" s="1301"/>
    </row>
    <row r="9" spans="1:11" ht="13.5" customHeight="1" thickBot="1">
      <c r="A9" s="198"/>
    </row>
    <row r="10" spans="1:11" ht="13.5" customHeight="1" thickTop="1">
      <c r="A10" s="1297" t="s">
        <v>1370</v>
      </c>
      <c r="B10" s="1298"/>
    </row>
    <row r="11" spans="1:11" ht="90.75" customHeight="1" thickBot="1">
      <c r="A11" s="871"/>
      <c r="B11" s="872" t="s">
        <v>2245</v>
      </c>
    </row>
    <row r="12" spans="1:11" ht="13.5" customHeight="1" thickTop="1">
      <c r="A12" s="198"/>
    </row>
    <row r="13" spans="1:11" ht="13.5" customHeight="1">
      <c r="A13" s="1296" t="s">
        <v>2246</v>
      </c>
      <c r="B13" s="1296"/>
    </row>
    <row r="14" spans="1:11" ht="13.5" customHeight="1">
      <c r="A14" s="1302" t="s">
        <v>1319</v>
      </c>
      <c r="B14" s="1302"/>
    </row>
    <row r="15" spans="1:11" ht="13.5" customHeight="1"/>
    <row r="16" spans="1:11" ht="13.5" customHeight="1">
      <c r="A16" s="1302" t="s">
        <v>1413</v>
      </c>
      <c r="B16" s="1302"/>
    </row>
    <row r="17" spans="1:2" ht="22.5" customHeight="1">
      <c r="A17" s="1302" t="s">
        <v>2247</v>
      </c>
      <c r="B17" s="1302"/>
    </row>
    <row r="18" spans="1:2" ht="30" customHeight="1">
      <c r="A18" s="1296" t="s">
        <v>2248</v>
      </c>
      <c r="B18" s="1296"/>
    </row>
    <row r="19" spans="1:2" ht="13.5" customHeight="1"/>
    <row r="20" spans="1:2" ht="13.5" customHeight="1">
      <c r="A20" s="427" t="s">
        <v>2249</v>
      </c>
    </row>
    <row r="21" spans="1:2" ht="19.5" customHeight="1">
      <c r="A21" s="199" t="s">
        <v>1575</v>
      </c>
    </row>
    <row r="22" spans="1:2" ht="13.5" customHeight="1">
      <c r="A22" s="200" t="s">
        <v>714</v>
      </c>
    </row>
    <row r="23" spans="1:2" ht="13.5" customHeight="1">
      <c r="A23" s="200" t="s">
        <v>1615</v>
      </c>
    </row>
    <row r="24" spans="1:2" ht="13.5" customHeight="1">
      <c r="A24" s="200"/>
    </row>
    <row r="25" spans="1:2" ht="13.5" customHeight="1">
      <c r="A25" s="200" t="s">
        <v>1613</v>
      </c>
    </row>
    <row r="26" spans="1:2" ht="13.5" customHeight="1">
      <c r="A26" s="200" t="s">
        <v>1614</v>
      </c>
    </row>
    <row r="27" spans="1:2" ht="13.5" customHeight="1">
      <c r="A27" s="200"/>
    </row>
    <row r="28" spans="1:2" ht="13.5" customHeight="1">
      <c r="A28" s="200" t="s">
        <v>1616</v>
      </c>
    </row>
    <row r="29" spans="1:2" ht="13.5" customHeight="1">
      <c r="A29" s="200" t="s">
        <v>1617</v>
      </c>
    </row>
    <row r="30" spans="1:2" ht="13.5" customHeight="1"/>
    <row r="31" spans="1:2" ht="13.5" customHeight="1">
      <c r="A31" s="427" t="s">
        <v>283</v>
      </c>
    </row>
    <row r="32" spans="1:2" ht="13.5" customHeight="1"/>
    <row r="33" spans="1:2" ht="27" customHeight="1">
      <c r="A33" s="1296" t="s">
        <v>2250</v>
      </c>
      <c r="B33" s="1296"/>
    </row>
    <row r="34" spans="1:2" ht="13.5" customHeight="1">
      <c r="A34" s="200"/>
      <c r="B34" s="203"/>
    </row>
    <row r="35" spans="1:2" ht="13.5" customHeight="1">
      <c r="A35" s="199" t="s">
        <v>1576</v>
      </c>
    </row>
    <row r="36" spans="1:2" ht="20.25" customHeight="1">
      <c r="A36" s="199" t="s">
        <v>265</v>
      </c>
    </row>
    <row r="37" spans="1:2" ht="13.5" customHeight="1">
      <c r="A37" s="199" t="s">
        <v>1257</v>
      </c>
    </row>
    <row r="38" spans="1:2" ht="13.5" customHeight="1"/>
    <row r="39" spans="1:2" ht="13.5" customHeight="1">
      <c r="A39" s="1296" t="s">
        <v>2251</v>
      </c>
      <c r="B39" s="1296"/>
    </row>
    <row r="40" spans="1:2" ht="13.5" customHeight="1"/>
    <row r="41" spans="1:2" ht="13.5" customHeight="1">
      <c r="A41" s="199" t="s">
        <v>2252</v>
      </c>
      <c r="B41" s="203"/>
    </row>
    <row r="42" spans="1:2" ht="13.5" customHeight="1">
      <c r="B42" s="199" t="s">
        <v>2323</v>
      </c>
    </row>
    <row r="43" spans="1:2" ht="13.5" customHeight="1"/>
    <row r="44" spans="1:2" ht="13.5" customHeight="1">
      <c r="B44" s="203"/>
    </row>
    <row r="45" spans="1:2" ht="13.5" customHeight="1">
      <c r="A45" s="524" t="s">
        <v>2265</v>
      </c>
      <c r="B45" s="525"/>
    </row>
    <row r="46" spans="1:2" ht="13.5" customHeight="1">
      <c r="A46" s="526"/>
    </row>
    <row r="47" spans="1:2" ht="13.5" customHeight="1">
      <c r="A47" s="278"/>
      <c r="B47" s="279" t="s">
        <v>826</v>
      </c>
    </row>
    <row r="48" spans="1:2" ht="13.5" customHeight="1">
      <c r="A48" s="280"/>
      <c r="B48" s="281" t="s">
        <v>2253</v>
      </c>
    </row>
    <row r="49" spans="1:2" ht="13.5" customHeight="1">
      <c r="A49" s="283"/>
      <c r="B49" s="279" t="s">
        <v>380</v>
      </c>
    </row>
    <row r="50" spans="1:2" ht="13.5" customHeight="1">
      <c r="A50" s="282"/>
      <c r="B50" s="281" t="s">
        <v>1864</v>
      </c>
    </row>
    <row r="51" spans="1:2" ht="13.5" customHeight="1">
      <c r="A51" s="1218"/>
      <c r="B51" s="281" t="s">
        <v>29</v>
      </c>
    </row>
    <row r="52" spans="1:2" ht="13.5" customHeight="1">
      <c r="A52" s="1219"/>
      <c r="B52" s="281" t="s">
        <v>2325</v>
      </c>
    </row>
    <row r="53" spans="1:2" ht="13.5" customHeight="1">
      <c r="A53" s="284"/>
      <c r="B53" s="294" t="s">
        <v>1295</v>
      </c>
    </row>
    <row r="54" spans="1:2" ht="13.5" customHeight="1">
      <c r="A54" s="291"/>
      <c r="B54" s="279" t="s">
        <v>378</v>
      </c>
    </row>
    <row r="55" spans="1:2" ht="13.5" customHeight="1">
      <c r="A55" s="285"/>
      <c r="B55" s="279" t="s">
        <v>379</v>
      </c>
    </row>
    <row r="56" spans="1:2" ht="13.5" customHeight="1">
      <c r="A56" s="1225"/>
      <c r="B56" s="279" t="s">
        <v>1455</v>
      </c>
    </row>
    <row r="57" spans="1:2" ht="13.5" customHeight="1">
      <c r="A57" s="1224"/>
      <c r="B57" s="279" t="s">
        <v>1611</v>
      </c>
    </row>
    <row r="58" spans="1:2">
      <c r="A58" s="1223"/>
      <c r="B58" s="279" t="s">
        <v>1612</v>
      </c>
    </row>
    <row r="59" spans="1:2" ht="13.5" customHeight="1">
      <c r="A59" s="1222"/>
      <c r="B59" s="279" t="s">
        <v>694</v>
      </c>
    </row>
    <row r="60" spans="1:2" ht="13.5" customHeight="1">
      <c r="A60" s="287"/>
      <c r="B60" s="279" t="s">
        <v>162</v>
      </c>
    </row>
    <row r="61" spans="1:2" ht="13.5" customHeight="1">
      <c r="A61" s="288"/>
      <c r="B61" s="279" t="s">
        <v>1469</v>
      </c>
    </row>
    <row r="62" spans="1:2" ht="13.5" customHeight="1">
      <c r="A62" s="289"/>
      <c r="B62" s="279" t="s">
        <v>810</v>
      </c>
    </row>
    <row r="63" spans="1:2" ht="13.5" customHeight="1">
      <c r="A63" s="1221"/>
      <c r="B63" s="279" t="s">
        <v>877</v>
      </c>
    </row>
    <row r="64" spans="1:2" ht="13.5" customHeight="1">
      <c r="A64" s="290"/>
      <c r="B64" s="279" t="s">
        <v>1640</v>
      </c>
    </row>
    <row r="65" spans="1:2" ht="13.5" customHeight="1">
      <c r="A65" s="296"/>
      <c r="B65" s="279" t="s">
        <v>771</v>
      </c>
    </row>
    <row r="66" spans="1:2" ht="13.5" customHeight="1">
      <c r="A66" s="292"/>
      <c r="B66" s="279" t="s">
        <v>288</v>
      </c>
    </row>
    <row r="67" spans="1:2" ht="13.5" customHeight="1">
      <c r="A67" s="293"/>
      <c r="B67" s="279" t="s">
        <v>1764</v>
      </c>
    </row>
    <row r="68" spans="1:2" ht="13.5" customHeight="1">
      <c r="A68" s="1220"/>
      <c r="B68" s="279" t="s">
        <v>1765</v>
      </c>
    </row>
    <row r="69" spans="1:2" ht="13.5" customHeight="1">
      <c r="A69" s="286"/>
      <c r="B69" s="279" t="s">
        <v>9</v>
      </c>
    </row>
    <row r="70" spans="1:2" ht="13.5" customHeight="1">
      <c r="A70" s="273"/>
      <c r="B70" s="295" t="s">
        <v>185</v>
      </c>
    </row>
    <row r="71" spans="1:2" ht="13.5" customHeight="1">
      <c r="A71" s="277"/>
      <c r="B71" s="198"/>
    </row>
    <row r="72" spans="1:2" ht="13.5" customHeight="1">
      <c r="B72" s="199" t="s">
        <v>264</v>
      </c>
    </row>
    <row r="73" spans="1:2" ht="13.5" customHeight="1" thickBot="1">
      <c r="B73" s="201"/>
    </row>
    <row r="74" spans="1:2" ht="13.5" customHeight="1">
      <c r="A74" s="250" t="s">
        <v>169</v>
      </c>
      <c r="B74" s="218"/>
    </row>
    <row r="75" spans="1:2" ht="89.25">
      <c r="A75" s="883" t="s">
        <v>168</v>
      </c>
      <c r="B75" s="390" t="s">
        <v>794</v>
      </c>
    </row>
    <row r="76" spans="1:2" ht="38.25">
      <c r="A76" s="883" t="s">
        <v>1971</v>
      </c>
      <c r="B76" s="390" t="s">
        <v>2021</v>
      </c>
    </row>
    <row r="77" spans="1:2" ht="63.75">
      <c r="A77" s="883" t="s">
        <v>170</v>
      </c>
      <c r="B77" s="390" t="s">
        <v>2269</v>
      </c>
    </row>
    <row r="78" spans="1:2" ht="63.75">
      <c r="A78" s="884" t="s">
        <v>44</v>
      </c>
      <c r="B78" s="391" t="s">
        <v>1513</v>
      </c>
    </row>
    <row r="79" spans="1:2" ht="63.75">
      <c r="A79" s="885"/>
      <c r="B79" s="392" t="s">
        <v>225</v>
      </c>
    </row>
    <row r="80" spans="1:2" ht="26.25" thickBot="1">
      <c r="A80" s="886" t="s">
        <v>1956</v>
      </c>
      <c r="B80" s="393" t="s">
        <v>1466</v>
      </c>
    </row>
    <row r="81" spans="1:3" ht="18.75" customHeight="1">
      <c r="B81" s="199" t="s">
        <v>2022</v>
      </c>
    </row>
    <row r="82" spans="1:3" ht="40.5" customHeight="1" thickBot="1"/>
    <row r="83" spans="1:3" ht="15.75">
      <c r="A83" s="250" t="s">
        <v>2254</v>
      </c>
      <c r="B83" s="218"/>
    </row>
    <row r="84" spans="1:3" ht="48" customHeight="1">
      <c r="A84" s="1307" t="s">
        <v>2255</v>
      </c>
      <c r="B84" s="1308"/>
    </row>
    <row r="85" spans="1:3">
      <c r="A85" s="873"/>
      <c r="B85" s="874" t="s">
        <v>2256</v>
      </c>
    </row>
    <row r="86" spans="1:3">
      <c r="A86" s="1309" t="s">
        <v>1454</v>
      </c>
      <c r="B86" s="1310"/>
    </row>
    <row r="87" spans="1:3">
      <c r="A87" s="873"/>
      <c r="B87" s="874"/>
      <c r="C87" s="389"/>
    </row>
    <row r="88" spans="1:3" ht="26.25" customHeight="1">
      <c r="A88" s="1307" t="s">
        <v>2257</v>
      </c>
      <c r="B88" s="1308"/>
    </row>
    <row r="89" spans="1:3" ht="13.5" customHeight="1">
      <c r="A89" s="873"/>
      <c r="B89" s="875"/>
    </row>
    <row r="90" spans="1:3" ht="18" customHeight="1">
      <c r="A90" s="1311" t="s">
        <v>2135</v>
      </c>
      <c r="B90" s="1312"/>
    </row>
    <row r="91" spans="1:3" ht="20.25" customHeight="1">
      <c r="A91" s="1313" t="s">
        <v>421</v>
      </c>
      <c r="B91" s="1314"/>
    </row>
    <row r="92" spans="1:3" ht="27" customHeight="1" thickBot="1">
      <c r="A92" s="1303" t="s">
        <v>1744</v>
      </c>
      <c r="B92" s="1304"/>
    </row>
    <row r="93" spans="1:3" ht="13.5" customHeight="1" thickBot="1"/>
    <row r="94" spans="1:3" ht="18.75" customHeight="1">
      <c r="A94" s="250" t="s">
        <v>1344</v>
      </c>
      <c r="B94" s="1139"/>
    </row>
    <row r="95" spans="1:3" ht="24.75" customHeight="1">
      <c r="A95" s="876"/>
      <c r="B95" s="1140" t="s">
        <v>2258</v>
      </c>
    </row>
    <row r="96" spans="1:3" ht="24.75" customHeight="1">
      <c r="A96" s="873"/>
      <c r="B96" s="1141" t="s">
        <v>2259</v>
      </c>
    </row>
    <row r="97" spans="1:2" ht="13.5" customHeight="1">
      <c r="A97" s="873"/>
      <c r="B97" s="875" t="s">
        <v>2135</v>
      </c>
    </row>
    <row r="98" spans="1:2" ht="13.5" customHeight="1">
      <c r="A98" s="873"/>
      <c r="B98" s="1142" t="s">
        <v>421</v>
      </c>
    </row>
    <row r="99" spans="1:2" ht="18.75" customHeight="1" thickBot="1">
      <c r="A99" s="251"/>
      <c r="B99" s="562" t="s">
        <v>1744</v>
      </c>
    </row>
    <row r="100" spans="1:2" ht="13.5" customHeight="1" thickBot="1"/>
    <row r="101" spans="1:2" ht="15" customHeight="1">
      <c r="A101" s="250" t="s">
        <v>1344</v>
      </c>
      <c r="B101" s="1139"/>
    </row>
    <row r="102" spans="1:2" ht="35.25" customHeight="1">
      <c r="A102" s="876"/>
      <c r="B102" s="1143" t="s">
        <v>929</v>
      </c>
    </row>
    <row r="103" spans="1:2" ht="30" customHeight="1" thickBot="1">
      <c r="A103" s="1144"/>
      <c r="B103" s="1145" t="s">
        <v>2266</v>
      </c>
    </row>
    <row r="104" spans="1:2" ht="13.5" customHeight="1">
      <c r="A104" s="252"/>
    </row>
  </sheetData>
  <mergeCells count="18">
    <mergeCell ref="A92:B92"/>
    <mergeCell ref="A2:B2"/>
    <mergeCell ref="A84:B84"/>
    <mergeCell ref="A86:B86"/>
    <mergeCell ref="A88:B88"/>
    <mergeCell ref="A90:B90"/>
    <mergeCell ref="A91:B91"/>
    <mergeCell ref="A16:B16"/>
    <mergeCell ref="A17:B17"/>
    <mergeCell ref="A18:B18"/>
    <mergeCell ref="A1:B1"/>
    <mergeCell ref="A33:B33"/>
    <mergeCell ref="A39:B39"/>
    <mergeCell ref="A10:B10"/>
    <mergeCell ref="A5:B5"/>
    <mergeCell ref="A8:B8"/>
    <mergeCell ref="A13:B13"/>
    <mergeCell ref="A14:B14"/>
  </mergeCells>
  <phoneticPr fontId="3" type="noConversion"/>
  <pageMargins left="0.31496062992125984" right="0.43307086614173229" top="0.51181102362204722" bottom="0.55118110236220474" header="0.51181102362204722" footer="0.39370078740157483"/>
  <pageSetup paperSize="9" scale="86" fitToHeight="0" orientation="portrait" r:id="rId1"/>
  <headerFooter alignWithMargins="0">
    <oddFooter>&amp;C&amp;"Arial,Regular"&amp;8&amp;F</oddFooter>
  </headerFooter>
  <rowBreaks count="1" manualBreakCount="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P42"/>
  <sheetViews>
    <sheetView zoomScaleSheetLayoutView="100" workbookViewId="0">
      <selection activeCell="B18" sqref="B18:B21"/>
    </sheetView>
  </sheetViews>
  <sheetFormatPr defaultColWidth="8.7109375" defaultRowHeight="12.75"/>
  <cols>
    <col min="1" max="1" width="29.7109375" style="1236" customWidth="1"/>
    <col min="2" max="2" width="7" style="1236" bestFit="1" customWidth="1"/>
    <col min="3" max="5" width="9.140625" style="1237" customWidth="1"/>
    <col min="6" max="6" width="1.85546875" style="1237" customWidth="1"/>
    <col min="7" max="9" width="9.140625" style="1237" customWidth="1"/>
    <col min="10" max="10" width="1" style="1237" customWidth="1"/>
    <col min="11" max="11" width="9.140625" style="1237" customWidth="1"/>
    <col min="12" max="12" width="1.140625" style="1237" customWidth="1"/>
    <col min="13" max="14" width="9.140625" style="1238" customWidth="1"/>
    <col min="15" max="15" width="37" style="1236" bestFit="1" customWidth="1"/>
    <col min="16" max="16384" width="8.7109375" style="1236"/>
  </cols>
  <sheetData>
    <row r="1" spans="1:16">
      <c r="A1" s="1235" t="s">
        <v>1595</v>
      </c>
    </row>
    <row r="3" spans="1:16">
      <c r="A3" s="1239" t="s">
        <v>2327</v>
      </c>
      <c r="C3" s="1240" t="s">
        <v>2270</v>
      </c>
      <c r="D3" s="1241"/>
      <c r="E3" s="1241"/>
    </row>
    <row r="5" spans="1:16">
      <c r="A5" s="1235" t="s">
        <v>1523</v>
      </c>
    </row>
    <row r="6" spans="1:16">
      <c r="A6" s="1242"/>
      <c r="B6" s="1243"/>
      <c r="C6" s="1244" t="s">
        <v>496</v>
      </c>
      <c r="D6" s="1245" t="s">
        <v>496</v>
      </c>
      <c r="E6" s="1246" t="s">
        <v>1596</v>
      </c>
      <c r="F6" s="1247"/>
      <c r="G6" s="1244" t="s">
        <v>496</v>
      </c>
      <c r="H6" s="1245" t="s">
        <v>496</v>
      </c>
      <c r="I6" s="1246" t="s">
        <v>1596</v>
      </c>
      <c r="J6" s="1247"/>
      <c r="K6" s="1248" t="s">
        <v>1596</v>
      </c>
      <c r="L6" s="1247"/>
      <c r="M6" s="1249" t="s">
        <v>1524</v>
      </c>
      <c r="N6" s="1250"/>
      <c r="O6" s="1251"/>
    </row>
    <row r="7" spans="1:16">
      <c r="A7" s="1252"/>
      <c r="B7" s="1253"/>
      <c r="C7" s="1254" t="s">
        <v>497</v>
      </c>
      <c r="D7" s="1247" t="s">
        <v>498</v>
      </c>
      <c r="E7" s="1255" t="s">
        <v>1597</v>
      </c>
      <c r="F7" s="1247"/>
      <c r="G7" s="1254" t="s">
        <v>497</v>
      </c>
      <c r="H7" s="1247" t="s">
        <v>498</v>
      </c>
      <c r="I7" s="1255" t="s">
        <v>1597</v>
      </c>
      <c r="J7" s="1247"/>
      <c r="K7" s="1256" t="s">
        <v>1597</v>
      </c>
      <c r="L7" s="1247"/>
      <c r="M7" s="1257" t="s">
        <v>497</v>
      </c>
      <c r="N7" s="1258" t="s">
        <v>497</v>
      </c>
      <c r="O7" s="1251"/>
    </row>
    <row r="8" spans="1:16">
      <c r="A8" s="1252"/>
      <c r="B8" s="1253"/>
      <c r="C8" s="1254" t="s">
        <v>625</v>
      </c>
      <c r="D8" s="1247" t="s">
        <v>625</v>
      </c>
      <c r="E8" s="1255" t="s">
        <v>625</v>
      </c>
      <c r="F8" s="1247"/>
      <c r="G8" s="1254" t="s">
        <v>624</v>
      </c>
      <c r="H8" s="1247" t="s">
        <v>624</v>
      </c>
      <c r="I8" s="1255" t="s">
        <v>624</v>
      </c>
      <c r="J8" s="1247"/>
      <c r="K8" s="1256" t="s">
        <v>1598</v>
      </c>
      <c r="L8" s="1247"/>
      <c r="M8" s="1257" t="s">
        <v>625</v>
      </c>
      <c r="N8" s="1258" t="s">
        <v>624</v>
      </c>
      <c r="O8" s="1251"/>
    </row>
    <row r="9" spans="1:16">
      <c r="A9" s="1259"/>
      <c r="B9" s="1260"/>
      <c r="C9" s="1254"/>
      <c r="D9" s="1247"/>
      <c r="E9" s="1255"/>
      <c r="F9" s="1247"/>
      <c r="G9" s="1261"/>
      <c r="H9" s="1262"/>
      <c r="I9" s="1263"/>
      <c r="J9" s="1247"/>
      <c r="K9" s="1264" t="s">
        <v>1599</v>
      </c>
      <c r="L9" s="1247"/>
      <c r="M9" s="1265"/>
      <c r="N9" s="1266"/>
      <c r="O9" s="1251"/>
    </row>
    <row r="10" spans="1:16">
      <c r="A10" s="1252" t="s">
        <v>499</v>
      </c>
      <c r="B10" s="1253"/>
      <c r="C10" s="1244">
        <v>1026.28</v>
      </c>
      <c r="D10" s="1245">
        <v>947.83</v>
      </c>
      <c r="E10" s="1246">
        <v>887.3</v>
      </c>
      <c r="F10" s="1247"/>
      <c r="G10" s="1244">
        <v>246.31</v>
      </c>
      <c r="H10" s="1245">
        <v>227.48</v>
      </c>
      <c r="I10" s="1246">
        <v>213.92</v>
      </c>
      <c r="J10" s="1247">
        <v>27.09</v>
      </c>
      <c r="K10" s="1248">
        <f>27.72*4</f>
        <v>110.88</v>
      </c>
      <c r="L10" s="1247"/>
      <c r="M10" s="1249">
        <f>C10</f>
        <v>1026.28</v>
      </c>
      <c r="N10" s="1250">
        <f>G10</f>
        <v>246.31</v>
      </c>
      <c r="O10" s="1251"/>
    </row>
    <row r="11" spans="1:16">
      <c r="A11" s="1267" t="s">
        <v>1600</v>
      </c>
      <c r="B11" s="1253"/>
      <c r="C11" s="1254"/>
      <c r="D11" s="1247"/>
      <c r="E11" s="1255"/>
      <c r="F11" s="1247"/>
      <c r="G11" s="1254"/>
      <c r="H11" s="1247"/>
      <c r="I11" s="1255"/>
      <c r="J11" s="1247"/>
      <c r="K11" s="1268" t="s">
        <v>2328</v>
      </c>
      <c r="L11" s="1247"/>
      <c r="M11" s="1257"/>
      <c r="N11" s="1258"/>
      <c r="O11" s="1251"/>
    </row>
    <row r="12" spans="1:16">
      <c r="A12" s="1252" t="s">
        <v>500</v>
      </c>
      <c r="B12" s="1253"/>
      <c r="C12" s="1254">
        <v>0</v>
      </c>
      <c r="D12" s="1247">
        <v>0</v>
      </c>
      <c r="E12" s="1255">
        <v>0</v>
      </c>
      <c r="F12" s="1247"/>
      <c r="G12" s="1254">
        <v>0</v>
      </c>
      <c r="H12" s="1247">
        <v>0</v>
      </c>
      <c r="I12" s="1255">
        <v>0</v>
      </c>
      <c r="J12" s="1247"/>
      <c r="K12" s="1256">
        <v>0</v>
      </c>
      <c r="L12" s="1247"/>
      <c r="M12" s="1257">
        <v>496.83</v>
      </c>
      <c r="N12" s="1258">
        <v>300.91000000000003</v>
      </c>
      <c r="O12" s="1269" t="s">
        <v>501</v>
      </c>
      <c r="P12" s="1253"/>
    </row>
    <row r="13" spans="1:16">
      <c r="A13" s="1252"/>
      <c r="B13" s="1253"/>
      <c r="C13" s="1254"/>
      <c r="D13" s="1247"/>
      <c r="E13" s="1255"/>
      <c r="F13" s="1247"/>
      <c r="G13" s="1254"/>
      <c r="H13" s="1247"/>
      <c r="I13" s="1255"/>
      <c r="J13" s="1247"/>
      <c r="K13" s="1256"/>
      <c r="L13" s="1247"/>
      <c r="M13" s="1265"/>
      <c r="N13" s="1266"/>
      <c r="O13" s="1251"/>
    </row>
    <row r="14" spans="1:16">
      <c r="A14" s="1242" t="s">
        <v>186</v>
      </c>
      <c r="B14" s="1243"/>
      <c r="C14" s="1244">
        <f>SUM(C10:C12)</f>
        <v>1026.28</v>
      </c>
      <c r="D14" s="1245">
        <f>SUM(D10:D12)</f>
        <v>947.83</v>
      </c>
      <c r="E14" s="1246">
        <f>SUM(E10:E12)</f>
        <v>887.3</v>
      </c>
      <c r="F14" s="1247"/>
      <c r="G14" s="1244">
        <f>SUM(G10:G12)</f>
        <v>246.31</v>
      </c>
      <c r="H14" s="1245">
        <f>SUM(H10:H12)</f>
        <v>227.48</v>
      </c>
      <c r="I14" s="1246">
        <f>SUM(I10:I12)</f>
        <v>213.92</v>
      </c>
      <c r="J14" s="1247"/>
      <c r="K14" s="1248">
        <f>SUM(K10:K12)</f>
        <v>110.88</v>
      </c>
      <c r="L14" s="1247"/>
      <c r="M14" s="1249">
        <f>SUM(M10:M12)</f>
        <v>1523.11</v>
      </c>
      <c r="N14" s="1250">
        <f>SUM(N10:N12)</f>
        <v>547.22</v>
      </c>
      <c r="O14" s="1251"/>
    </row>
    <row r="15" spans="1:16">
      <c r="A15" s="1252" t="s">
        <v>187</v>
      </c>
      <c r="B15" s="1253"/>
      <c r="C15" s="1254"/>
      <c r="D15" s="1247"/>
      <c r="E15" s="1255"/>
      <c r="F15" s="1247"/>
      <c r="G15" s="1254"/>
      <c r="H15" s="1247"/>
      <c r="I15" s="1255"/>
      <c r="J15" s="1247"/>
      <c r="K15" s="1256"/>
      <c r="L15" s="1247"/>
      <c r="M15" s="1257"/>
      <c r="N15" s="1258"/>
      <c r="O15" s="1251"/>
    </row>
    <row r="16" spans="1:16">
      <c r="A16" s="1252"/>
      <c r="B16" s="1253"/>
      <c r="C16" s="1254"/>
      <c r="D16" s="1247"/>
      <c r="E16" s="1255"/>
      <c r="F16" s="1247"/>
      <c r="G16" s="1254"/>
      <c r="H16" s="1247"/>
      <c r="I16" s="1255"/>
      <c r="J16" s="1247"/>
      <c r="K16" s="1256"/>
      <c r="L16" s="1247"/>
      <c r="M16" s="1257"/>
      <c r="N16" s="1258"/>
      <c r="O16" s="1251"/>
    </row>
    <row r="17" spans="1:15">
      <c r="A17" s="1252" t="s">
        <v>188</v>
      </c>
      <c r="B17" s="1253"/>
      <c r="C17" s="1254"/>
      <c r="D17" s="1247"/>
      <c r="E17" s="1255"/>
      <c r="F17" s="1247"/>
      <c r="G17" s="1254"/>
      <c r="H17" s="1247"/>
      <c r="I17" s="1255"/>
      <c r="J17" s="1247"/>
      <c r="K17" s="1256"/>
      <c r="L17" s="1247"/>
      <c r="M17" s="1257"/>
      <c r="N17" s="1258"/>
      <c r="O17" s="1251"/>
    </row>
    <row r="18" spans="1:15">
      <c r="A18" s="1252" t="s">
        <v>1601</v>
      </c>
      <c r="B18" s="1270">
        <v>0.7</v>
      </c>
      <c r="C18" s="1254">
        <f>C$14*$B18</f>
        <v>718.4</v>
      </c>
      <c r="D18" s="1247">
        <f>D$14*$B18</f>
        <v>663.48</v>
      </c>
      <c r="E18" s="1255">
        <f>E$14*$B18</f>
        <v>621.11</v>
      </c>
      <c r="F18" s="1247"/>
      <c r="G18" s="1254">
        <f>G$14*$B18</f>
        <v>172.42</v>
      </c>
      <c r="H18" s="1247">
        <f>H$14*$B18</f>
        <v>159.24</v>
      </c>
      <c r="I18" s="1255">
        <f>I$14*$B18</f>
        <v>149.74</v>
      </c>
      <c r="J18" s="1247"/>
      <c r="K18" s="1256">
        <f>K$14*$B18</f>
        <v>77.62</v>
      </c>
      <c r="L18" s="1247"/>
      <c r="M18" s="1257">
        <f>M$14*$B18</f>
        <v>1066.18</v>
      </c>
      <c r="N18" s="1258">
        <f>N$14*$B18</f>
        <v>383.05</v>
      </c>
      <c r="O18" s="1251"/>
    </row>
    <row r="19" spans="1:15">
      <c r="A19" s="1252" t="s">
        <v>1602</v>
      </c>
      <c r="B19" s="1270">
        <v>2.5000000000000001E-2</v>
      </c>
      <c r="C19" s="1254">
        <f t="shared" ref="C19:E19" si="0">C$14*$B19</f>
        <v>25.66</v>
      </c>
      <c r="D19" s="1247">
        <f t="shared" si="0"/>
        <v>23.7</v>
      </c>
      <c r="E19" s="1255">
        <f t="shared" si="0"/>
        <v>22.18</v>
      </c>
      <c r="F19" s="1247"/>
      <c r="G19" s="1254">
        <f t="shared" ref="G19:I19" si="1">G$14*$B19</f>
        <v>6.16</v>
      </c>
      <c r="H19" s="1247">
        <f t="shared" si="1"/>
        <v>5.69</v>
      </c>
      <c r="I19" s="1255">
        <f t="shared" si="1"/>
        <v>5.35</v>
      </c>
      <c r="J19" s="1247"/>
      <c r="K19" s="1256">
        <f t="shared" ref="K19" si="2">K$14*$B19</f>
        <v>2.77</v>
      </c>
      <c r="L19" s="1247"/>
      <c r="M19" s="1257">
        <f t="shared" ref="M19:N19" si="3">M$14*$B19</f>
        <v>38.08</v>
      </c>
      <c r="N19" s="1258">
        <f t="shared" si="3"/>
        <v>13.68</v>
      </c>
      <c r="O19" s="1251"/>
    </row>
    <row r="20" spans="1:15">
      <c r="A20" s="1252" t="s">
        <v>1603</v>
      </c>
      <c r="B20" s="1253"/>
      <c r="C20" s="1254"/>
      <c r="D20" s="1247"/>
      <c r="E20" s="1255"/>
      <c r="F20" s="1247"/>
      <c r="G20" s="1254"/>
      <c r="H20" s="1247"/>
      <c r="I20" s="1255"/>
      <c r="J20" s="1247"/>
      <c r="K20" s="1256"/>
      <c r="L20" s="1247"/>
      <c r="M20" s="1257"/>
      <c r="N20" s="1258"/>
      <c r="O20" s="1251"/>
    </row>
    <row r="21" spans="1:15">
      <c r="A21" s="1252" t="s">
        <v>1605</v>
      </c>
      <c r="B21" s="1270">
        <v>0.3</v>
      </c>
      <c r="C21" s="1254">
        <f>C14*$B$21</f>
        <v>307.88</v>
      </c>
      <c r="D21" s="1247">
        <f>D14*$B$21</f>
        <v>284.35000000000002</v>
      </c>
      <c r="E21" s="1255">
        <f>E14*$B$21</f>
        <v>266.19</v>
      </c>
      <c r="F21" s="1247"/>
      <c r="G21" s="1254">
        <f>G14*$B$21</f>
        <v>73.89</v>
      </c>
      <c r="H21" s="1247">
        <f>H14*$B$21</f>
        <v>68.239999999999995</v>
      </c>
      <c r="I21" s="1255">
        <f>I14*$B$21</f>
        <v>64.180000000000007</v>
      </c>
      <c r="J21" s="1247"/>
      <c r="K21" s="1256">
        <f>K14*$B$21</f>
        <v>33.26</v>
      </c>
      <c r="L21" s="1247"/>
      <c r="M21" s="1257">
        <f>M14*$B$21</f>
        <v>456.93</v>
      </c>
      <c r="N21" s="1258">
        <f>N14*$B$21</f>
        <v>164.17</v>
      </c>
      <c r="O21" s="1251"/>
    </row>
    <row r="22" spans="1:15">
      <c r="A22" s="1252" t="s">
        <v>1604</v>
      </c>
      <c r="B22" s="1271">
        <v>1</v>
      </c>
      <c r="C22" s="1254"/>
      <c r="D22" s="1247"/>
      <c r="E22" s="1255"/>
      <c r="F22" s="1247"/>
      <c r="G22" s="1254"/>
      <c r="H22" s="1247"/>
      <c r="I22" s="1255"/>
      <c r="J22" s="1247"/>
      <c r="K22" s="1256"/>
      <c r="L22" s="1247"/>
      <c r="M22" s="1257"/>
      <c r="N22" s="1258"/>
      <c r="O22" s="1251"/>
    </row>
    <row r="23" spans="1:15">
      <c r="A23" s="1252"/>
      <c r="B23" s="1253"/>
      <c r="C23" s="1254"/>
      <c r="D23" s="1247"/>
      <c r="E23" s="1255"/>
      <c r="F23" s="1247"/>
      <c r="G23" s="1254"/>
      <c r="H23" s="1247"/>
      <c r="I23" s="1255"/>
      <c r="J23" s="1247"/>
      <c r="K23" s="1256"/>
      <c r="L23" s="1247"/>
      <c r="M23" s="1257"/>
      <c r="N23" s="1258"/>
      <c r="O23" s="1251"/>
    </row>
    <row r="24" spans="1:15">
      <c r="A24" s="1252" t="s">
        <v>356</v>
      </c>
      <c r="B24" s="1253"/>
      <c r="C24" s="1254">
        <f>(C14/40)*15</f>
        <v>384.86</v>
      </c>
      <c r="D24" s="1247">
        <f>(D14/40)*15</f>
        <v>355.44</v>
      </c>
      <c r="E24" s="1255">
        <f>(E14/40)*15</f>
        <v>332.74</v>
      </c>
      <c r="F24" s="1247"/>
      <c r="G24" s="1254">
        <f>(G14/8)*3</f>
        <v>92.37</v>
      </c>
      <c r="H24" s="1247">
        <f>(H14/8)*3</f>
        <v>85.31</v>
      </c>
      <c r="I24" s="1255">
        <f>(I14/8)*3</f>
        <v>80.22</v>
      </c>
      <c r="J24" s="1247"/>
      <c r="K24" s="1256"/>
      <c r="L24" s="1247"/>
      <c r="M24" s="1257">
        <f>(M14/40)*15</f>
        <v>571.16999999999996</v>
      </c>
      <c r="N24" s="1258">
        <f>(N14/8)*3</f>
        <v>205.21</v>
      </c>
      <c r="O24" s="1251" t="s">
        <v>1525</v>
      </c>
    </row>
    <row r="25" spans="1:15">
      <c r="A25" s="1252"/>
      <c r="B25" s="1253"/>
      <c r="C25" s="1254"/>
      <c r="D25" s="1247"/>
      <c r="E25" s="1255"/>
      <c r="F25" s="1247"/>
      <c r="G25" s="1254"/>
      <c r="H25" s="1247"/>
      <c r="I25" s="1255"/>
      <c r="J25" s="1247"/>
      <c r="K25" s="1256"/>
      <c r="L25" s="1247"/>
      <c r="M25" s="1257"/>
      <c r="N25" s="1258"/>
      <c r="O25" s="1251"/>
    </row>
    <row r="26" spans="1:15" s="1235" customFormat="1">
      <c r="A26" s="1272" t="s">
        <v>358</v>
      </c>
      <c r="B26" s="1273"/>
      <c r="C26" s="1274">
        <f>SUM(C14:C24)</f>
        <v>2463.08</v>
      </c>
      <c r="D26" s="1275">
        <f>SUM(D14:D24)</f>
        <v>2274.8000000000002</v>
      </c>
      <c r="E26" s="1276">
        <f>SUM(E14:E24)</f>
        <v>2129.52</v>
      </c>
      <c r="F26" s="1277"/>
      <c r="G26" s="1274">
        <f>SUM(G14:G24)</f>
        <v>591.15</v>
      </c>
      <c r="H26" s="1275">
        <f>SUM(H14:H24)</f>
        <v>545.96</v>
      </c>
      <c r="I26" s="1276">
        <f>SUM(I14:I24)</f>
        <v>513.41</v>
      </c>
      <c r="J26" s="1277"/>
      <c r="K26" s="1278">
        <f>SUM(K14:K24)</f>
        <v>224.53</v>
      </c>
      <c r="L26" s="1277"/>
      <c r="M26" s="1279">
        <f>SUM(M14:M24)</f>
        <v>3655.47</v>
      </c>
      <c r="N26" s="1280">
        <f>SUM(N14:N24)</f>
        <v>1313.33</v>
      </c>
      <c r="O26" s="1281"/>
    </row>
    <row r="27" spans="1:15">
      <c r="A27" s="1252"/>
      <c r="B27" s="1253"/>
      <c r="C27" s="1254"/>
      <c r="D27" s="1247"/>
      <c r="E27" s="1255"/>
      <c r="F27" s="1247"/>
      <c r="G27" s="1254"/>
      <c r="H27" s="1247"/>
      <c r="I27" s="1255"/>
      <c r="J27" s="1247"/>
      <c r="K27" s="1256"/>
      <c r="L27" s="1247"/>
      <c r="M27" s="1257"/>
      <c r="N27" s="1258"/>
      <c r="O27" s="1251"/>
    </row>
    <row r="28" spans="1:15">
      <c r="A28" s="1252" t="s">
        <v>357</v>
      </c>
      <c r="B28" s="1253"/>
      <c r="C28" s="1254">
        <f>C26/12</f>
        <v>205.26</v>
      </c>
      <c r="D28" s="1247">
        <f>D26/12</f>
        <v>189.57</v>
      </c>
      <c r="E28" s="1255">
        <f>E26/12</f>
        <v>177.46</v>
      </c>
      <c r="F28" s="1247"/>
      <c r="G28" s="1254">
        <f>G26/12</f>
        <v>49.26</v>
      </c>
      <c r="H28" s="1247">
        <f>H26/12</f>
        <v>45.5</v>
      </c>
      <c r="I28" s="1255">
        <f>I26/12</f>
        <v>42.78</v>
      </c>
      <c r="J28" s="1247"/>
      <c r="K28" s="1256">
        <f>K26/12</f>
        <v>18.71</v>
      </c>
      <c r="L28" s="1247"/>
      <c r="M28" s="1257">
        <f>M26/12</f>
        <v>304.62</v>
      </c>
      <c r="N28" s="1258">
        <f>N26/12</f>
        <v>109.44</v>
      </c>
      <c r="O28" s="1251" t="s">
        <v>314</v>
      </c>
    </row>
    <row r="29" spans="1:15">
      <c r="A29" s="1252"/>
      <c r="B29" s="1253"/>
      <c r="C29" s="1254"/>
      <c r="D29" s="1247"/>
      <c r="E29" s="1255"/>
      <c r="F29" s="1247"/>
      <c r="G29" s="1254"/>
      <c r="H29" s="1247"/>
      <c r="I29" s="1255"/>
      <c r="J29" s="1247"/>
      <c r="K29" s="1256"/>
      <c r="L29" s="1247"/>
      <c r="M29" s="1257"/>
      <c r="N29" s="1258"/>
      <c r="O29" s="1251"/>
    </row>
    <row r="30" spans="1:15">
      <c r="A30" s="1272" t="s">
        <v>1255</v>
      </c>
      <c r="B30" s="1260"/>
      <c r="C30" s="1261">
        <f>SUM(C26:C28)</f>
        <v>2668.34</v>
      </c>
      <c r="D30" s="1262">
        <f>SUM(D26:D28)</f>
        <v>2464.37</v>
      </c>
      <c r="E30" s="1263">
        <f>SUM(E26:E28)</f>
        <v>2306.98</v>
      </c>
      <c r="F30" s="1262"/>
      <c r="G30" s="1261">
        <f>SUM(G26:G28)</f>
        <v>640.41</v>
      </c>
      <c r="H30" s="1262">
        <f>SUM(H26:H28)</f>
        <v>591.46</v>
      </c>
      <c r="I30" s="1263">
        <f>SUM(I26:I28)</f>
        <v>556.19000000000005</v>
      </c>
      <c r="J30" s="1262"/>
      <c r="K30" s="1264">
        <f>SUM(K26:K28)</f>
        <v>243.24</v>
      </c>
      <c r="L30" s="1262"/>
      <c r="M30" s="1265">
        <f>SUM(M26:M28)</f>
        <v>3960.09</v>
      </c>
      <c r="N30" s="1266">
        <f>SUM(N26:N28)</f>
        <v>1422.77</v>
      </c>
      <c r="O30" s="1251"/>
    </row>
    <row r="31" spans="1:15">
      <c r="A31" s="1284"/>
      <c r="B31" s="1253"/>
      <c r="C31" s="1247"/>
      <c r="D31" s="1247"/>
      <c r="E31" s="1247"/>
      <c r="F31" s="1247"/>
      <c r="G31" s="1247"/>
      <c r="H31" s="1247"/>
      <c r="I31" s="1247"/>
      <c r="J31" s="1247"/>
      <c r="K31" s="1247"/>
      <c r="L31" s="1247"/>
      <c r="M31" s="1285"/>
      <c r="N31" s="1285"/>
      <c r="O31" s="1251"/>
    </row>
    <row r="32" spans="1:15">
      <c r="A32" s="1284"/>
      <c r="B32" s="1253"/>
      <c r="C32" s="1247"/>
      <c r="D32" s="1247"/>
      <c r="E32" s="1247"/>
      <c r="F32" s="1247"/>
      <c r="G32" s="1247"/>
      <c r="H32" s="1247"/>
      <c r="I32" s="1247"/>
      <c r="J32" s="1247"/>
      <c r="K32" s="1247"/>
      <c r="L32" s="1247"/>
      <c r="M32" s="1285"/>
      <c r="N32" s="1285"/>
      <c r="O32" s="1251"/>
    </row>
    <row r="33" spans="1:15" ht="13.5" thickBot="1">
      <c r="A33" s="1284"/>
      <c r="B33" s="1253"/>
      <c r="C33" s="1247"/>
      <c r="D33" s="1247"/>
      <c r="E33" s="1247"/>
      <c r="F33" s="1247"/>
      <c r="G33" s="1247"/>
      <c r="H33" s="1247"/>
      <c r="I33" s="1247"/>
      <c r="J33" s="1247"/>
      <c r="K33" s="1247"/>
      <c r="L33" s="1247"/>
      <c r="M33" s="1285"/>
      <c r="N33" s="1285"/>
      <c r="O33" s="1251"/>
    </row>
    <row r="34" spans="1:15" ht="21" customHeight="1" thickBot="1">
      <c r="A34" s="1286" t="s">
        <v>2330</v>
      </c>
      <c r="B34" s="1287">
        <v>0.1</v>
      </c>
      <c r="C34" s="1288">
        <f>C$14*$B34</f>
        <v>102.63</v>
      </c>
      <c r="D34" s="1288">
        <f t="shared" ref="D34:E34" si="4">D$14*$B34</f>
        <v>94.78</v>
      </c>
      <c r="E34" s="1288">
        <f t="shared" si="4"/>
        <v>88.73</v>
      </c>
      <c r="F34" s="1288"/>
      <c r="G34" s="1288">
        <f t="shared" ref="G34:I34" si="5">G$14*$B34</f>
        <v>24.63</v>
      </c>
      <c r="H34" s="1288">
        <f t="shared" si="5"/>
        <v>22.75</v>
      </c>
      <c r="I34" s="1288">
        <f t="shared" si="5"/>
        <v>21.39</v>
      </c>
      <c r="J34" s="1288"/>
      <c r="K34" s="1288">
        <f t="shared" ref="K34" si="6">K$14*$B34</f>
        <v>11.09</v>
      </c>
      <c r="L34" s="1288"/>
      <c r="M34" s="1289">
        <f t="shared" ref="M34:N34" si="7">M$14*$B34</f>
        <v>152.31</v>
      </c>
      <c r="N34" s="1290">
        <f t="shared" si="7"/>
        <v>54.72</v>
      </c>
      <c r="O34" s="1251"/>
    </row>
    <row r="35" spans="1:15" ht="13.5" thickBot="1">
      <c r="A35" s="1253"/>
      <c r="B35" s="1253"/>
      <c r="C35" s="1247"/>
      <c r="D35" s="1247"/>
      <c r="E35" s="1247"/>
      <c r="F35" s="1247"/>
      <c r="G35" s="1247"/>
      <c r="H35" s="1247"/>
      <c r="I35" s="1247"/>
      <c r="J35" s="1247"/>
      <c r="K35" s="1247"/>
      <c r="L35" s="1247"/>
      <c r="M35" s="1285"/>
      <c r="N35" s="1285"/>
      <c r="O35" s="1251"/>
    </row>
    <row r="36" spans="1:15" ht="24.75" customHeight="1" thickBot="1">
      <c r="A36" s="1286" t="s">
        <v>359</v>
      </c>
      <c r="B36" s="1287">
        <v>0.1</v>
      </c>
      <c r="C36" s="1288">
        <f>C30*$B$36</f>
        <v>266.83</v>
      </c>
      <c r="D36" s="1288">
        <f>D30*$B$36</f>
        <v>246.44</v>
      </c>
      <c r="E36" s="1288">
        <f>E30*$B$36</f>
        <v>230.7</v>
      </c>
      <c r="F36" s="1288"/>
      <c r="G36" s="1288">
        <f>G30*$B$36</f>
        <v>64.040000000000006</v>
      </c>
      <c r="H36" s="1288">
        <f>H30*$B$36</f>
        <v>59.15</v>
      </c>
      <c r="I36" s="1288">
        <f>I30*$B$36</f>
        <v>55.62</v>
      </c>
      <c r="J36" s="1288"/>
      <c r="K36" s="1288">
        <f>K30*$B$36</f>
        <v>24.32</v>
      </c>
      <c r="L36" s="1288"/>
      <c r="M36" s="1289">
        <f>M30*$B$36</f>
        <v>396.01</v>
      </c>
      <c r="N36" s="1290">
        <f>N30*$B$36</f>
        <v>142.28</v>
      </c>
      <c r="O36" s="1251"/>
    </row>
    <row r="38" spans="1:15">
      <c r="A38" s="1236" t="s">
        <v>1256</v>
      </c>
      <c r="B38" s="1283">
        <v>813.75</v>
      </c>
      <c r="C38" s="1237" t="s">
        <v>1522</v>
      </c>
    </row>
    <row r="39" spans="1:15">
      <c r="B39" s="1283">
        <v>195.3</v>
      </c>
      <c r="C39" s="1237" t="s">
        <v>1607</v>
      </c>
    </row>
    <row r="40" spans="1:15">
      <c r="B40" s="1283"/>
    </row>
    <row r="41" spans="1:15">
      <c r="A41" s="1236" t="s">
        <v>1606</v>
      </c>
      <c r="B41" s="1283">
        <v>195.3</v>
      </c>
      <c r="C41" s="1237" t="s">
        <v>1607</v>
      </c>
    </row>
    <row r="42" spans="1:15">
      <c r="B42" s="1283">
        <v>25.43</v>
      </c>
      <c r="C42" s="1237" t="s">
        <v>1608</v>
      </c>
    </row>
  </sheetData>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Footer>&amp;C&amp;"Arial,Regular"&amp;8&amp;F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P38"/>
  <sheetViews>
    <sheetView zoomScaleSheetLayoutView="100" workbookViewId="0">
      <selection activeCell="B18" sqref="B18:B21"/>
    </sheetView>
  </sheetViews>
  <sheetFormatPr defaultColWidth="8.7109375" defaultRowHeight="12.75"/>
  <cols>
    <col min="1" max="1" width="29.7109375" style="1236" customWidth="1"/>
    <col min="2" max="2" width="7" style="1236" bestFit="1" customWidth="1"/>
    <col min="3" max="5" width="9.140625" style="1237" customWidth="1"/>
    <col min="6" max="6" width="1.85546875" style="1237" customWidth="1"/>
    <col min="7" max="9" width="9.140625" style="1237" customWidth="1"/>
    <col min="10" max="10" width="1" style="1237" customWidth="1"/>
    <col min="11" max="11" width="9.140625" style="1237" customWidth="1"/>
    <col min="12" max="12" width="1.140625" style="1237" customWidth="1"/>
    <col min="13" max="14" width="9.140625" style="1238" customWidth="1"/>
    <col min="15" max="15" width="37" style="1236" bestFit="1" customWidth="1"/>
    <col min="16" max="16384" width="8.7109375" style="1236"/>
  </cols>
  <sheetData>
    <row r="1" spans="1:16">
      <c r="A1" s="1235" t="s">
        <v>1595</v>
      </c>
    </row>
    <row r="3" spans="1:16">
      <c r="A3" s="1239" t="s">
        <v>2327</v>
      </c>
      <c r="C3" s="1240" t="s">
        <v>2270</v>
      </c>
      <c r="D3" s="1241"/>
      <c r="E3" s="1241"/>
    </row>
    <row r="5" spans="1:16">
      <c r="A5" s="1235" t="s">
        <v>1523</v>
      </c>
    </row>
    <row r="6" spans="1:16">
      <c r="A6" s="1242"/>
      <c r="B6" s="1243"/>
      <c r="C6" s="1244" t="s">
        <v>496</v>
      </c>
      <c r="D6" s="1245" t="s">
        <v>496</v>
      </c>
      <c r="E6" s="1246" t="s">
        <v>1596</v>
      </c>
      <c r="F6" s="1247"/>
      <c r="G6" s="1244" t="s">
        <v>496</v>
      </c>
      <c r="H6" s="1245" t="s">
        <v>496</v>
      </c>
      <c r="I6" s="1246" t="s">
        <v>1596</v>
      </c>
      <c r="J6" s="1247"/>
      <c r="K6" s="1248" t="s">
        <v>1596</v>
      </c>
      <c r="L6" s="1247"/>
      <c r="M6" s="1249" t="s">
        <v>1524</v>
      </c>
      <c r="N6" s="1250"/>
      <c r="O6" s="1251"/>
    </row>
    <row r="7" spans="1:16">
      <c r="A7" s="1252"/>
      <c r="B7" s="1253"/>
      <c r="C7" s="1254" t="s">
        <v>497</v>
      </c>
      <c r="D7" s="1247" t="s">
        <v>498</v>
      </c>
      <c r="E7" s="1255" t="s">
        <v>1597</v>
      </c>
      <c r="F7" s="1247"/>
      <c r="G7" s="1254" t="s">
        <v>497</v>
      </c>
      <c r="H7" s="1247" t="s">
        <v>498</v>
      </c>
      <c r="I7" s="1255" t="s">
        <v>1597</v>
      </c>
      <c r="J7" s="1247"/>
      <c r="K7" s="1256" t="s">
        <v>1597</v>
      </c>
      <c r="L7" s="1247"/>
      <c r="M7" s="1257" t="s">
        <v>497</v>
      </c>
      <c r="N7" s="1258" t="s">
        <v>497</v>
      </c>
      <c r="O7" s="1251"/>
    </row>
    <row r="8" spans="1:16">
      <c r="A8" s="1252"/>
      <c r="B8" s="1253"/>
      <c r="C8" s="1254" t="s">
        <v>625</v>
      </c>
      <c r="D8" s="1247" t="s">
        <v>625</v>
      </c>
      <c r="E8" s="1255" t="s">
        <v>625</v>
      </c>
      <c r="F8" s="1247"/>
      <c r="G8" s="1254" t="s">
        <v>624</v>
      </c>
      <c r="H8" s="1247" t="s">
        <v>624</v>
      </c>
      <c r="I8" s="1255" t="s">
        <v>624</v>
      </c>
      <c r="J8" s="1247"/>
      <c r="K8" s="1256" t="s">
        <v>1598</v>
      </c>
      <c r="L8" s="1247"/>
      <c r="M8" s="1257" t="s">
        <v>625</v>
      </c>
      <c r="N8" s="1258" t="s">
        <v>624</v>
      </c>
      <c r="O8" s="1251"/>
    </row>
    <row r="9" spans="1:16">
      <c r="A9" s="1259"/>
      <c r="B9" s="1260"/>
      <c r="C9" s="1254"/>
      <c r="D9" s="1247"/>
      <c r="E9" s="1255"/>
      <c r="F9" s="1247"/>
      <c r="G9" s="1261"/>
      <c r="H9" s="1262"/>
      <c r="I9" s="1263"/>
      <c r="J9" s="1247"/>
      <c r="K9" s="1264" t="s">
        <v>1599</v>
      </c>
      <c r="L9" s="1247"/>
      <c r="M9" s="1265"/>
      <c r="N9" s="1266"/>
      <c r="O9" s="1251"/>
    </row>
    <row r="10" spans="1:16">
      <c r="A10" s="1252" t="s">
        <v>499</v>
      </c>
      <c r="B10" s="1253"/>
      <c r="C10" s="1244">
        <v>1026.28</v>
      </c>
      <c r="D10" s="1245">
        <v>947.83</v>
      </c>
      <c r="E10" s="1246">
        <v>887.3</v>
      </c>
      <c r="F10" s="1247"/>
      <c r="G10" s="1244">
        <v>246.31</v>
      </c>
      <c r="H10" s="1245">
        <v>227.48</v>
      </c>
      <c r="I10" s="1246">
        <v>213.92</v>
      </c>
      <c r="J10" s="1247">
        <v>27.09</v>
      </c>
      <c r="K10" s="1248">
        <f>27.72*4</f>
        <v>110.88</v>
      </c>
      <c r="L10" s="1247"/>
      <c r="M10" s="1249">
        <f>C10</f>
        <v>1026.28</v>
      </c>
      <c r="N10" s="1250">
        <f>G10</f>
        <v>246.31</v>
      </c>
      <c r="O10" s="1251"/>
    </row>
    <row r="11" spans="1:16">
      <c r="A11" s="1267" t="s">
        <v>1600</v>
      </c>
      <c r="B11" s="1253"/>
      <c r="C11" s="1254"/>
      <c r="D11" s="1247"/>
      <c r="E11" s="1255"/>
      <c r="F11" s="1247"/>
      <c r="G11" s="1254"/>
      <c r="H11" s="1247"/>
      <c r="I11" s="1255"/>
      <c r="J11" s="1247"/>
      <c r="K11" s="1268" t="s">
        <v>2328</v>
      </c>
      <c r="L11" s="1247"/>
      <c r="M11" s="1257"/>
      <c r="N11" s="1258"/>
      <c r="O11" s="1251"/>
    </row>
    <row r="12" spans="1:16">
      <c r="A12" s="1252" t="s">
        <v>500</v>
      </c>
      <c r="B12" s="1253"/>
      <c r="C12" s="1254">
        <v>0</v>
      </c>
      <c r="D12" s="1247">
        <v>0</v>
      </c>
      <c r="E12" s="1255">
        <v>0</v>
      </c>
      <c r="F12" s="1247"/>
      <c r="G12" s="1254">
        <v>0</v>
      </c>
      <c r="H12" s="1247">
        <v>0</v>
      </c>
      <c r="I12" s="1255">
        <v>0</v>
      </c>
      <c r="J12" s="1247"/>
      <c r="K12" s="1256">
        <v>0</v>
      </c>
      <c r="L12" s="1247"/>
      <c r="M12" s="1257">
        <v>496.83</v>
      </c>
      <c r="N12" s="1258">
        <v>300.91000000000003</v>
      </c>
      <c r="O12" s="1269" t="s">
        <v>501</v>
      </c>
      <c r="P12" s="1253"/>
    </row>
    <row r="13" spans="1:16">
      <c r="A13" s="1252"/>
      <c r="B13" s="1253"/>
      <c r="C13" s="1254"/>
      <c r="D13" s="1247"/>
      <c r="E13" s="1255"/>
      <c r="F13" s="1247"/>
      <c r="G13" s="1254"/>
      <c r="H13" s="1247"/>
      <c r="I13" s="1255"/>
      <c r="J13" s="1247"/>
      <c r="K13" s="1256"/>
      <c r="L13" s="1247"/>
      <c r="M13" s="1265"/>
      <c r="N13" s="1266"/>
      <c r="O13" s="1251"/>
    </row>
    <row r="14" spans="1:16">
      <c r="A14" s="1242" t="s">
        <v>186</v>
      </c>
      <c r="B14" s="1243"/>
      <c r="C14" s="1244">
        <f>SUM(C10:C12)</f>
        <v>1026.28</v>
      </c>
      <c r="D14" s="1245">
        <f>SUM(D10:D12)</f>
        <v>947.83</v>
      </c>
      <c r="E14" s="1246">
        <f>SUM(E10:E12)</f>
        <v>887.3</v>
      </c>
      <c r="F14" s="1247"/>
      <c r="G14" s="1244">
        <f>SUM(G10:G12)</f>
        <v>246.31</v>
      </c>
      <c r="H14" s="1245">
        <f>SUM(H10:H12)</f>
        <v>227.48</v>
      </c>
      <c r="I14" s="1246">
        <f>SUM(I10:I12)</f>
        <v>213.92</v>
      </c>
      <c r="J14" s="1247"/>
      <c r="K14" s="1248">
        <f>SUM(K10:K12)</f>
        <v>110.88</v>
      </c>
      <c r="L14" s="1247"/>
      <c r="M14" s="1249">
        <f>SUM(M10:M12)</f>
        <v>1523.11</v>
      </c>
      <c r="N14" s="1250">
        <f>SUM(N10:N12)</f>
        <v>547.22</v>
      </c>
      <c r="O14" s="1251"/>
    </row>
    <row r="15" spans="1:16">
      <c r="A15" s="1252" t="s">
        <v>187</v>
      </c>
      <c r="B15" s="1253"/>
      <c r="C15" s="1254"/>
      <c r="D15" s="1247"/>
      <c r="E15" s="1255"/>
      <c r="F15" s="1247"/>
      <c r="G15" s="1254"/>
      <c r="H15" s="1247"/>
      <c r="I15" s="1255"/>
      <c r="J15" s="1247"/>
      <c r="K15" s="1256"/>
      <c r="L15" s="1247"/>
      <c r="M15" s="1257"/>
      <c r="N15" s="1258"/>
      <c r="O15" s="1251"/>
    </row>
    <row r="16" spans="1:16">
      <c r="A16" s="1252"/>
      <c r="B16" s="1253"/>
      <c r="C16" s="1254"/>
      <c r="D16" s="1247"/>
      <c r="E16" s="1255"/>
      <c r="F16" s="1247"/>
      <c r="G16" s="1254"/>
      <c r="H16" s="1247"/>
      <c r="I16" s="1255"/>
      <c r="J16" s="1247"/>
      <c r="K16" s="1256"/>
      <c r="L16" s="1247"/>
      <c r="M16" s="1257"/>
      <c r="N16" s="1258"/>
      <c r="O16" s="1251"/>
    </row>
    <row r="17" spans="1:15">
      <c r="A17" s="1252" t="s">
        <v>188</v>
      </c>
      <c r="B17" s="1253"/>
      <c r="C17" s="1254"/>
      <c r="D17" s="1247"/>
      <c r="E17" s="1255"/>
      <c r="F17" s="1247"/>
      <c r="G17" s="1254"/>
      <c r="H17" s="1247"/>
      <c r="I17" s="1255"/>
      <c r="J17" s="1247"/>
      <c r="K17" s="1256"/>
      <c r="L17" s="1247"/>
      <c r="M17" s="1257"/>
      <c r="N17" s="1258"/>
      <c r="O17" s="1251"/>
    </row>
    <row r="18" spans="1:15">
      <c r="A18" s="1252" t="s">
        <v>1601</v>
      </c>
      <c r="B18" s="1270">
        <v>0.7</v>
      </c>
      <c r="C18" s="1254">
        <f>C$14*$B18</f>
        <v>718.4</v>
      </c>
      <c r="D18" s="1247">
        <f>D$14*$B18</f>
        <v>663.48</v>
      </c>
      <c r="E18" s="1255">
        <f>E$14*$B18</f>
        <v>621.11</v>
      </c>
      <c r="F18" s="1247"/>
      <c r="G18" s="1254">
        <f>G$14*$B18</f>
        <v>172.42</v>
      </c>
      <c r="H18" s="1247">
        <f>H$14*$B18</f>
        <v>159.24</v>
      </c>
      <c r="I18" s="1255">
        <f>I$14*$B18</f>
        <v>149.74</v>
      </c>
      <c r="J18" s="1247"/>
      <c r="K18" s="1256">
        <f>K$14*$B18</f>
        <v>77.62</v>
      </c>
      <c r="L18" s="1247"/>
      <c r="M18" s="1257">
        <f>M$14*$B18</f>
        <v>1066.18</v>
      </c>
      <c r="N18" s="1258">
        <f>N$14*$B18</f>
        <v>383.05</v>
      </c>
      <c r="O18" s="1251"/>
    </row>
    <row r="19" spans="1:15">
      <c r="A19" s="1252" t="s">
        <v>1602</v>
      </c>
      <c r="B19" s="1270">
        <v>2.5000000000000001E-2</v>
      </c>
      <c r="C19" s="1254">
        <f t="shared" ref="C19:E19" si="0">C$14*$B19</f>
        <v>25.66</v>
      </c>
      <c r="D19" s="1247">
        <f t="shared" si="0"/>
        <v>23.7</v>
      </c>
      <c r="E19" s="1255">
        <f t="shared" si="0"/>
        <v>22.18</v>
      </c>
      <c r="F19" s="1247"/>
      <c r="G19" s="1254">
        <f t="shared" ref="G19:I19" si="1">G$14*$B19</f>
        <v>6.16</v>
      </c>
      <c r="H19" s="1247">
        <f t="shared" si="1"/>
        <v>5.69</v>
      </c>
      <c r="I19" s="1255">
        <f t="shared" si="1"/>
        <v>5.35</v>
      </c>
      <c r="J19" s="1247"/>
      <c r="K19" s="1256">
        <f t="shared" ref="K19" si="2">K$14*$B19</f>
        <v>2.77</v>
      </c>
      <c r="L19" s="1247"/>
      <c r="M19" s="1257">
        <f t="shared" ref="M19:N19" si="3">M$14*$B19</f>
        <v>38.08</v>
      </c>
      <c r="N19" s="1258">
        <f t="shared" si="3"/>
        <v>13.68</v>
      </c>
      <c r="O19" s="1251"/>
    </row>
    <row r="20" spans="1:15">
      <c r="A20" s="1252" t="s">
        <v>1603</v>
      </c>
      <c r="B20" s="1270"/>
      <c r="C20" s="1254"/>
      <c r="D20" s="1247"/>
      <c r="E20" s="1255"/>
      <c r="F20" s="1247"/>
      <c r="G20" s="1254"/>
      <c r="H20" s="1247"/>
      <c r="I20" s="1255"/>
      <c r="J20" s="1247"/>
      <c r="K20" s="1256"/>
      <c r="L20" s="1247"/>
      <c r="M20" s="1257"/>
      <c r="N20" s="1258"/>
      <c r="O20" s="1251"/>
    </row>
    <row r="21" spans="1:15">
      <c r="A21" s="1252" t="s">
        <v>1605</v>
      </c>
      <c r="B21" s="1270">
        <v>0.3</v>
      </c>
      <c r="C21" s="1254">
        <f>C14*$B$21</f>
        <v>307.88</v>
      </c>
      <c r="D21" s="1247">
        <f>D14*$B$21</f>
        <v>284.35000000000002</v>
      </c>
      <c r="E21" s="1255">
        <f>E14*$B$21</f>
        <v>266.19</v>
      </c>
      <c r="F21" s="1247"/>
      <c r="G21" s="1254">
        <f>G14*$B$21</f>
        <v>73.89</v>
      </c>
      <c r="H21" s="1247">
        <f>H14*$B$21</f>
        <v>68.239999999999995</v>
      </c>
      <c r="I21" s="1255">
        <f>I14*$B$21</f>
        <v>64.180000000000007</v>
      </c>
      <c r="J21" s="1247"/>
      <c r="K21" s="1256">
        <f>K14*$B$21</f>
        <v>33.26</v>
      </c>
      <c r="L21" s="1247"/>
      <c r="M21" s="1257">
        <f>M14*$B$21</f>
        <v>456.93</v>
      </c>
      <c r="N21" s="1258">
        <f>N14*$B$21</f>
        <v>164.17</v>
      </c>
      <c r="O21" s="1251"/>
    </row>
    <row r="22" spans="1:15">
      <c r="A22" s="1252" t="s">
        <v>1604</v>
      </c>
      <c r="B22" s="1271">
        <v>1</v>
      </c>
      <c r="C22" s="1254"/>
      <c r="D22" s="1247"/>
      <c r="E22" s="1255"/>
      <c r="F22" s="1247"/>
      <c r="G22" s="1254"/>
      <c r="H22" s="1247"/>
      <c r="I22" s="1255"/>
      <c r="J22" s="1247"/>
      <c r="K22" s="1256"/>
      <c r="L22" s="1247"/>
      <c r="M22" s="1257"/>
      <c r="N22" s="1258"/>
      <c r="O22" s="1251"/>
    </row>
    <row r="23" spans="1:15">
      <c r="A23" s="1252"/>
      <c r="B23" s="1253"/>
      <c r="C23" s="1254"/>
      <c r="D23" s="1247"/>
      <c r="E23" s="1255"/>
      <c r="F23" s="1247"/>
      <c r="G23" s="1254"/>
      <c r="H23" s="1247"/>
      <c r="I23" s="1255"/>
      <c r="J23" s="1247"/>
      <c r="K23" s="1256"/>
      <c r="L23" s="1247"/>
      <c r="M23" s="1257"/>
      <c r="N23" s="1258"/>
      <c r="O23" s="1251"/>
    </row>
    <row r="24" spans="1:15">
      <c r="A24" s="1252" t="s">
        <v>356</v>
      </c>
      <c r="B24" s="1253"/>
      <c r="C24" s="1254">
        <f>(C14/40)*15</f>
        <v>384.86</v>
      </c>
      <c r="D24" s="1247">
        <f>(D14/40)*15</f>
        <v>355.44</v>
      </c>
      <c r="E24" s="1255">
        <f>(E14/40)*15</f>
        <v>332.74</v>
      </c>
      <c r="F24" s="1247"/>
      <c r="G24" s="1254">
        <f>(G14/8)*3</f>
        <v>92.37</v>
      </c>
      <c r="H24" s="1247">
        <f>(H14/8)*3</f>
        <v>85.31</v>
      </c>
      <c r="I24" s="1255">
        <f>(I14/8)*3</f>
        <v>80.22</v>
      </c>
      <c r="J24" s="1247"/>
      <c r="K24" s="1256"/>
      <c r="L24" s="1247"/>
      <c r="M24" s="1257">
        <f>(M14/40)*15</f>
        <v>571.16999999999996</v>
      </c>
      <c r="N24" s="1258">
        <f>(N14/8)*3</f>
        <v>205.21</v>
      </c>
      <c r="O24" s="1251" t="s">
        <v>1525</v>
      </c>
    </row>
    <row r="25" spans="1:15">
      <c r="A25" s="1252"/>
      <c r="B25" s="1253"/>
      <c r="C25" s="1254"/>
      <c r="D25" s="1247"/>
      <c r="E25" s="1255"/>
      <c r="F25" s="1247"/>
      <c r="G25" s="1254"/>
      <c r="H25" s="1247"/>
      <c r="I25" s="1255"/>
      <c r="J25" s="1247"/>
      <c r="K25" s="1256"/>
      <c r="L25" s="1247"/>
      <c r="M25" s="1257"/>
      <c r="N25" s="1258"/>
      <c r="O25" s="1251"/>
    </row>
    <row r="26" spans="1:15" s="1235" customFormat="1">
      <c r="A26" s="1272" t="s">
        <v>358</v>
      </c>
      <c r="B26" s="1273"/>
      <c r="C26" s="1274">
        <f>SUM(C14:C24)</f>
        <v>2463.08</v>
      </c>
      <c r="D26" s="1275">
        <f>SUM(D14:D24)</f>
        <v>2274.8000000000002</v>
      </c>
      <c r="E26" s="1276">
        <f>SUM(E14:E24)</f>
        <v>2129.52</v>
      </c>
      <c r="F26" s="1277"/>
      <c r="G26" s="1274">
        <f>SUM(G14:G24)</f>
        <v>591.15</v>
      </c>
      <c r="H26" s="1275">
        <f>SUM(H14:H24)</f>
        <v>545.96</v>
      </c>
      <c r="I26" s="1276">
        <f>SUM(I14:I24)</f>
        <v>513.41</v>
      </c>
      <c r="J26" s="1277"/>
      <c r="K26" s="1278">
        <f>SUM(K14:K24)</f>
        <v>224.53</v>
      </c>
      <c r="L26" s="1277"/>
      <c r="M26" s="1279">
        <f>SUM(M14:M24)</f>
        <v>3655.47</v>
      </c>
      <c r="N26" s="1280">
        <f>SUM(N14:N24)</f>
        <v>1313.33</v>
      </c>
      <c r="O26" s="1281"/>
    </row>
    <row r="27" spans="1:15">
      <c r="A27" s="1252"/>
      <c r="B27" s="1253"/>
      <c r="C27" s="1254"/>
      <c r="D27" s="1247"/>
      <c r="E27" s="1255"/>
      <c r="F27" s="1247"/>
      <c r="G27" s="1254"/>
      <c r="H27" s="1247"/>
      <c r="I27" s="1255"/>
      <c r="J27" s="1247"/>
      <c r="K27" s="1256"/>
      <c r="L27" s="1247"/>
      <c r="M27" s="1257"/>
      <c r="N27" s="1258"/>
      <c r="O27" s="1251"/>
    </row>
    <row r="28" spans="1:15">
      <c r="A28" s="1252" t="s">
        <v>357</v>
      </c>
      <c r="B28" s="1253"/>
      <c r="C28" s="1254">
        <f>C26/12</f>
        <v>205.26</v>
      </c>
      <c r="D28" s="1247">
        <f>D26/12</f>
        <v>189.57</v>
      </c>
      <c r="E28" s="1255">
        <f>E26/12</f>
        <v>177.46</v>
      </c>
      <c r="F28" s="1247"/>
      <c r="G28" s="1254">
        <f>G26/12</f>
        <v>49.26</v>
      </c>
      <c r="H28" s="1247">
        <f>H26/12</f>
        <v>45.5</v>
      </c>
      <c r="I28" s="1255">
        <f>I26/12</f>
        <v>42.78</v>
      </c>
      <c r="J28" s="1247"/>
      <c r="K28" s="1256">
        <f>K26/12</f>
        <v>18.71</v>
      </c>
      <c r="L28" s="1247"/>
      <c r="M28" s="1257">
        <f>M26/12</f>
        <v>304.62</v>
      </c>
      <c r="N28" s="1258">
        <f>N26/12</f>
        <v>109.44</v>
      </c>
      <c r="O28" s="1251" t="s">
        <v>314</v>
      </c>
    </row>
    <row r="29" spans="1:15">
      <c r="A29" s="1252"/>
      <c r="B29" s="1253"/>
      <c r="C29" s="1254"/>
      <c r="D29" s="1247"/>
      <c r="E29" s="1255"/>
      <c r="F29" s="1247"/>
      <c r="G29" s="1254"/>
      <c r="H29" s="1247"/>
      <c r="I29" s="1255"/>
      <c r="J29" s="1247"/>
      <c r="K29" s="1256"/>
      <c r="L29" s="1247"/>
      <c r="M29" s="1257"/>
      <c r="N29" s="1258"/>
      <c r="O29" s="1251"/>
    </row>
    <row r="30" spans="1:15">
      <c r="A30" s="1272" t="s">
        <v>1255</v>
      </c>
      <c r="B30" s="1260"/>
      <c r="C30" s="1261">
        <f>SUM(C26:C28)</f>
        <v>2668.34</v>
      </c>
      <c r="D30" s="1262">
        <f>SUM(D26:D28)</f>
        <v>2464.37</v>
      </c>
      <c r="E30" s="1263">
        <f>SUM(E26:E28)</f>
        <v>2306.98</v>
      </c>
      <c r="F30" s="1247"/>
      <c r="G30" s="1261">
        <f>SUM(G26:G28)</f>
        <v>640.41</v>
      </c>
      <c r="H30" s="1262">
        <f>SUM(H26:H28)</f>
        <v>591.46</v>
      </c>
      <c r="I30" s="1263">
        <f>SUM(I26:I28)</f>
        <v>556.19000000000005</v>
      </c>
      <c r="J30" s="1247"/>
      <c r="K30" s="1264">
        <f>SUM(K26:K28)</f>
        <v>243.24</v>
      </c>
      <c r="L30" s="1247"/>
      <c r="M30" s="1265">
        <f>SUM(M26:M28)</f>
        <v>3960.09</v>
      </c>
      <c r="N30" s="1266">
        <f>SUM(N26:N28)</f>
        <v>1422.77</v>
      </c>
      <c r="O30" s="1251"/>
    </row>
    <row r="31" spans="1:15">
      <c r="A31" s="1242"/>
      <c r="B31" s="1243"/>
      <c r="C31" s="1254"/>
      <c r="D31" s="1247"/>
      <c r="E31" s="1255"/>
      <c r="F31" s="1247"/>
      <c r="G31" s="1254"/>
      <c r="H31" s="1247"/>
      <c r="I31" s="1255"/>
      <c r="J31" s="1247"/>
      <c r="K31" s="1248"/>
      <c r="L31" s="1247"/>
      <c r="M31" s="1249"/>
      <c r="N31" s="1250"/>
      <c r="O31" s="1251"/>
    </row>
    <row r="32" spans="1:15">
      <c r="A32" s="1259" t="s">
        <v>359</v>
      </c>
      <c r="B32" s="1282">
        <v>0.1</v>
      </c>
      <c r="C32" s="1261">
        <f>C30*$B$32</f>
        <v>266.83</v>
      </c>
      <c r="D32" s="1262">
        <f>D30*$B$32</f>
        <v>246.44</v>
      </c>
      <c r="E32" s="1263">
        <f>E30*$B$32</f>
        <v>230.7</v>
      </c>
      <c r="F32" s="1247"/>
      <c r="G32" s="1261">
        <f>G30*$B$32</f>
        <v>64.040000000000006</v>
      </c>
      <c r="H32" s="1262">
        <f>H30*$B$32</f>
        <v>59.15</v>
      </c>
      <c r="I32" s="1263">
        <f>I30*$B$32</f>
        <v>55.62</v>
      </c>
      <c r="J32" s="1247"/>
      <c r="K32" s="1264">
        <f>K30*$B$32</f>
        <v>24.32</v>
      </c>
      <c r="L32" s="1247"/>
      <c r="M32" s="1265">
        <f>M30*$B$32</f>
        <v>396.01</v>
      </c>
      <c r="N32" s="1266">
        <f>N30*$B$32</f>
        <v>142.28</v>
      </c>
      <c r="O32" s="1251"/>
    </row>
    <row r="34" spans="1:3">
      <c r="A34" s="1236" t="s">
        <v>1256</v>
      </c>
      <c r="B34" s="1283">
        <v>813.75</v>
      </c>
      <c r="C34" s="1237" t="s">
        <v>1522</v>
      </c>
    </row>
    <row r="35" spans="1:3">
      <c r="B35" s="1283">
        <v>195.3</v>
      </c>
      <c r="C35" s="1237" t="s">
        <v>1607</v>
      </c>
    </row>
    <row r="36" spans="1:3">
      <c r="B36" s="1283"/>
    </row>
    <row r="37" spans="1:3">
      <c r="A37" s="1236" t="s">
        <v>1606</v>
      </c>
      <c r="B37" s="1283">
        <v>195.3</v>
      </c>
      <c r="C37" s="1237" t="s">
        <v>1607</v>
      </c>
    </row>
    <row r="38" spans="1:3">
      <c r="B38" s="1283">
        <v>25.43</v>
      </c>
      <c r="C38" s="1237" t="s">
        <v>1608</v>
      </c>
    </row>
  </sheetData>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&amp;C&amp;"Arial,Regular"&amp;8&amp;F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P35"/>
  <sheetViews>
    <sheetView zoomScaleSheetLayoutView="100" workbookViewId="0">
      <selection activeCell="M21" sqref="M21"/>
    </sheetView>
  </sheetViews>
  <sheetFormatPr defaultColWidth="8.7109375" defaultRowHeight="12.75"/>
  <cols>
    <col min="1" max="1" width="29.7109375" style="1236" customWidth="1"/>
    <col min="2" max="2" width="7" style="1236" bestFit="1" customWidth="1"/>
    <col min="3" max="5" width="9.140625" style="1237" customWidth="1"/>
    <col min="6" max="6" width="1.85546875" style="1237" customWidth="1"/>
    <col min="7" max="9" width="9.140625" style="1237" customWidth="1"/>
    <col min="10" max="10" width="1" style="1237" customWidth="1"/>
    <col min="11" max="11" width="9.140625" style="1237" customWidth="1"/>
    <col min="12" max="12" width="1.140625" style="1237" customWidth="1"/>
    <col min="13" max="14" width="9.140625" style="1238" customWidth="1"/>
    <col min="15" max="15" width="37" style="1236" bestFit="1" customWidth="1"/>
    <col min="16" max="16384" width="8.7109375" style="1236"/>
  </cols>
  <sheetData>
    <row r="1" spans="1:16">
      <c r="A1" s="1235" t="s">
        <v>1595</v>
      </c>
    </row>
    <row r="3" spans="1:16">
      <c r="A3" s="1239" t="s">
        <v>2327</v>
      </c>
      <c r="C3" s="1240" t="s">
        <v>2270</v>
      </c>
      <c r="D3" s="1241"/>
      <c r="E3" s="1241"/>
    </row>
    <row r="5" spans="1:16">
      <c r="A5" s="1235" t="s">
        <v>1523</v>
      </c>
    </row>
    <row r="6" spans="1:16">
      <c r="A6" s="1242"/>
      <c r="B6" s="1243"/>
      <c r="C6" s="1244" t="s">
        <v>496</v>
      </c>
      <c r="D6" s="1245" t="s">
        <v>496</v>
      </c>
      <c r="E6" s="1246" t="s">
        <v>1596</v>
      </c>
      <c r="F6" s="1247"/>
      <c r="G6" s="1244" t="s">
        <v>496</v>
      </c>
      <c r="H6" s="1245" t="s">
        <v>496</v>
      </c>
      <c r="I6" s="1246" t="s">
        <v>1596</v>
      </c>
      <c r="J6" s="1247"/>
      <c r="K6" s="1248" t="s">
        <v>1596</v>
      </c>
      <c r="L6" s="1247"/>
      <c r="M6" s="1249" t="s">
        <v>1524</v>
      </c>
      <c r="N6" s="1250"/>
      <c r="O6" s="1251"/>
    </row>
    <row r="7" spans="1:16">
      <c r="A7" s="1252"/>
      <c r="B7" s="1253"/>
      <c r="C7" s="1254" t="s">
        <v>497</v>
      </c>
      <c r="D7" s="1247" t="s">
        <v>498</v>
      </c>
      <c r="E7" s="1255" t="s">
        <v>1597</v>
      </c>
      <c r="F7" s="1247"/>
      <c r="G7" s="1254" t="s">
        <v>497</v>
      </c>
      <c r="H7" s="1247" t="s">
        <v>498</v>
      </c>
      <c r="I7" s="1255" t="s">
        <v>1597</v>
      </c>
      <c r="J7" s="1247"/>
      <c r="K7" s="1256" t="s">
        <v>1597</v>
      </c>
      <c r="L7" s="1247"/>
      <c r="M7" s="1257" t="s">
        <v>497</v>
      </c>
      <c r="N7" s="1258" t="s">
        <v>497</v>
      </c>
      <c r="O7" s="1251"/>
    </row>
    <row r="8" spans="1:16">
      <c r="A8" s="1252"/>
      <c r="B8" s="1253"/>
      <c r="C8" s="1254" t="s">
        <v>625</v>
      </c>
      <c r="D8" s="1247" t="s">
        <v>625</v>
      </c>
      <c r="E8" s="1255" t="s">
        <v>625</v>
      </c>
      <c r="F8" s="1247"/>
      <c r="G8" s="1254" t="s">
        <v>624</v>
      </c>
      <c r="H8" s="1247" t="s">
        <v>624</v>
      </c>
      <c r="I8" s="1255" t="s">
        <v>624</v>
      </c>
      <c r="J8" s="1247"/>
      <c r="K8" s="1256" t="s">
        <v>1598</v>
      </c>
      <c r="L8" s="1247"/>
      <c r="M8" s="1257" t="s">
        <v>625</v>
      </c>
      <c r="N8" s="1258" t="s">
        <v>624</v>
      </c>
      <c r="O8" s="1251"/>
    </row>
    <row r="9" spans="1:16">
      <c r="A9" s="1259"/>
      <c r="B9" s="1260"/>
      <c r="C9" s="1254"/>
      <c r="D9" s="1247"/>
      <c r="E9" s="1255"/>
      <c r="F9" s="1247"/>
      <c r="G9" s="1261"/>
      <c r="H9" s="1262"/>
      <c r="I9" s="1263"/>
      <c r="J9" s="1247"/>
      <c r="K9" s="1264" t="s">
        <v>1599</v>
      </c>
      <c r="L9" s="1247"/>
      <c r="M9" s="1265"/>
      <c r="N9" s="1266"/>
      <c r="O9" s="1251"/>
    </row>
    <row r="10" spans="1:16">
      <c r="A10" s="1252" t="s">
        <v>499</v>
      </c>
      <c r="B10" s="1253"/>
      <c r="C10" s="1244">
        <v>1026.28</v>
      </c>
      <c r="D10" s="1245">
        <v>947.83</v>
      </c>
      <c r="E10" s="1246">
        <v>887.3</v>
      </c>
      <c r="F10" s="1247"/>
      <c r="G10" s="1244">
        <v>246.31</v>
      </c>
      <c r="H10" s="1245">
        <v>227.48</v>
      </c>
      <c r="I10" s="1246">
        <v>213.92</v>
      </c>
      <c r="J10" s="1247">
        <v>27.09</v>
      </c>
      <c r="K10" s="1248">
        <f>27.72*4</f>
        <v>110.88</v>
      </c>
      <c r="L10" s="1247"/>
      <c r="M10" s="1249">
        <f>C10</f>
        <v>1026.28</v>
      </c>
      <c r="N10" s="1250">
        <f>G10</f>
        <v>246.31</v>
      </c>
      <c r="O10" s="1251"/>
    </row>
    <row r="11" spans="1:16">
      <c r="A11" s="1267" t="s">
        <v>1600</v>
      </c>
      <c r="B11" s="1253"/>
      <c r="C11" s="1254"/>
      <c r="D11" s="1247"/>
      <c r="E11" s="1255"/>
      <c r="F11" s="1247"/>
      <c r="G11" s="1254"/>
      <c r="H11" s="1247"/>
      <c r="I11" s="1255"/>
      <c r="J11" s="1247"/>
      <c r="K11" s="1268" t="s">
        <v>2328</v>
      </c>
      <c r="L11" s="1247"/>
      <c r="M11" s="1257"/>
      <c r="N11" s="1258"/>
      <c r="O11" s="1251"/>
    </row>
    <row r="12" spans="1:16">
      <c r="A12" s="1252" t="s">
        <v>500</v>
      </c>
      <c r="B12" s="1253"/>
      <c r="C12" s="1254">
        <v>0</v>
      </c>
      <c r="D12" s="1247">
        <v>0</v>
      </c>
      <c r="E12" s="1255">
        <v>0</v>
      </c>
      <c r="F12" s="1247"/>
      <c r="G12" s="1254">
        <v>0</v>
      </c>
      <c r="H12" s="1247">
        <v>0</v>
      </c>
      <c r="I12" s="1255">
        <v>0</v>
      </c>
      <c r="J12" s="1247"/>
      <c r="K12" s="1256">
        <v>0</v>
      </c>
      <c r="L12" s="1247"/>
      <c r="M12" s="1257">
        <v>496.83</v>
      </c>
      <c r="N12" s="1258">
        <v>300.91000000000003</v>
      </c>
      <c r="O12" s="1269" t="s">
        <v>501</v>
      </c>
      <c r="P12" s="1253"/>
    </row>
    <row r="13" spans="1:16">
      <c r="A13" s="1252"/>
      <c r="B13" s="1253"/>
      <c r="C13" s="1254"/>
      <c r="D13" s="1247"/>
      <c r="E13" s="1255"/>
      <c r="F13" s="1247"/>
      <c r="G13" s="1254"/>
      <c r="H13" s="1247"/>
      <c r="I13" s="1255"/>
      <c r="J13" s="1247"/>
      <c r="K13" s="1256"/>
      <c r="L13" s="1247"/>
      <c r="M13" s="1265"/>
      <c r="N13" s="1266"/>
      <c r="O13" s="1251"/>
    </row>
    <row r="14" spans="1:16">
      <c r="A14" s="1242" t="s">
        <v>186</v>
      </c>
      <c r="B14" s="1243"/>
      <c r="C14" s="1244">
        <f>SUM(C10:C12)</f>
        <v>1026.28</v>
      </c>
      <c r="D14" s="1245">
        <f>SUM(D10:D12)</f>
        <v>947.83</v>
      </c>
      <c r="E14" s="1246">
        <f>SUM(E10:E12)</f>
        <v>887.3</v>
      </c>
      <c r="F14" s="1247"/>
      <c r="G14" s="1244">
        <f>SUM(G10:G12)</f>
        <v>246.31</v>
      </c>
      <c r="H14" s="1245">
        <f>SUM(H10:H12)</f>
        <v>227.48</v>
      </c>
      <c r="I14" s="1246">
        <f>SUM(I10:I12)</f>
        <v>213.92</v>
      </c>
      <c r="J14" s="1247"/>
      <c r="K14" s="1248">
        <f>SUM(K10:K12)</f>
        <v>110.88</v>
      </c>
      <c r="L14" s="1247"/>
      <c r="M14" s="1249">
        <f>SUM(M10:M12)</f>
        <v>1523.11</v>
      </c>
      <c r="N14" s="1250">
        <f>SUM(N10:N12)</f>
        <v>547.22</v>
      </c>
      <c r="O14" s="1251"/>
    </row>
    <row r="15" spans="1:16">
      <c r="A15" s="1252" t="s">
        <v>187</v>
      </c>
      <c r="B15" s="1253"/>
      <c r="C15" s="1254"/>
      <c r="D15" s="1247"/>
      <c r="E15" s="1255"/>
      <c r="F15" s="1247"/>
      <c r="G15" s="1254"/>
      <c r="H15" s="1247"/>
      <c r="I15" s="1255"/>
      <c r="J15" s="1247"/>
      <c r="K15" s="1256"/>
      <c r="L15" s="1247"/>
      <c r="M15" s="1257"/>
      <c r="N15" s="1258"/>
      <c r="O15" s="1251"/>
    </row>
    <row r="16" spans="1:16">
      <c r="A16" s="1252"/>
      <c r="B16" s="1253"/>
      <c r="C16" s="1254"/>
      <c r="D16" s="1247"/>
      <c r="E16" s="1255"/>
      <c r="F16" s="1247"/>
      <c r="G16" s="1254"/>
      <c r="H16" s="1247"/>
      <c r="I16" s="1255"/>
      <c r="J16" s="1247"/>
      <c r="K16" s="1256"/>
      <c r="L16" s="1247"/>
      <c r="M16" s="1257"/>
      <c r="N16" s="1258"/>
      <c r="O16" s="1251"/>
    </row>
    <row r="17" spans="1:15">
      <c r="A17" s="1252" t="s">
        <v>188</v>
      </c>
      <c r="B17" s="1253"/>
      <c r="C17" s="1254"/>
      <c r="D17" s="1247"/>
      <c r="E17" s="1255"/>
      <c r="F17" s="1247"/>
      <c r="G17" s="1254"/>
      <c r="H17" s="1247"/>
      <c r="I17" s="1255"/>
      <c r="J17" s="1247"/>
      <c r="K17" s="1256"/>
      <c r="L17" s="1247"/>
      <c r="M17" s="1257"/>
      <c r="N17" s="1258"/>
      <c r="O17" s="1251"/>
    </row>
    <row r="18" spans="1:15">
      <c r="A18" s="1252" t="s">
        <v>2329</v>
      </c>
      <c r="B18" s="1270">
        <v>0.57499999999999996</v>
      </c>
      <c r="C18" s="1254">
        <f>C$14*$B18</f>
        <v>590.11</v>
      </c>
      <c r="D18" s="1247">
        <f>D$14*$B18</f>
        <v>545</v>
      </c>
      <c r="E18" s="1255">
        <f>E$14*$B18</f>
        <v>510.2</v>
      </c>
      <c r="F18" s="1247"/>
      <c r="G18" s="1254">
        <f>G$14*$B18</f>
        <v>141.63</v>
      </c>
      <c r="H18" s="1247">
        <f>H$14*$B18</f>
        <v>130.80000000000001</v>
      </c>
      <c r="I18" s="1255">
        <f>I$14*$B18</f>
        <v>123</v>
      </c>
      <c r="J18" s="1247"/>
      <c r="K18" s="1256">
        <f>K$14*$B18</f>
        <v>63.76</v>
      </c>
      <c r="L18" s="1247"/>
      <c r="M18" s="1257">
        <f>M$14*$B18</f>
        <v>875.79</v>
      </c>
      <c r="N18" s="1258">
        <f>N$14*$B18</f>
        <v>314.64999999999998</v>
      </c>
      <c r="O18" s="1251"/>
    </row>
    <row r="19" spans="1:15">
      <c r="A19" s="1252"/>
      <c r="B19" s="1270"/>
      <c r="C19" s="1254"/>
      <c r="D19" s="1247"/>
      <c r="E19" s="1255"/>
      <c r="F19" s="1247"/>
      <c r="G19" s="1254"/>
      <c r="H19" s="1247"/>
      <c r="I19" s="1255"/>
      <c r="J19" s="1247"/>
      <c r="K19" s="1256"/>
      <c r="L19" s="1247"/>
      <c r="M19" s="1257"/>
      <c r="N19" s="1258"/>
      <c r="O19" s="1251"/>
    </row>
    <row r="20" spans="1:15">
      <c r="A20" s="1252"/>
      <c r="B20" s="1253"/>
      <c r="C20" s="1254"/>
      <c r="D20" s="1247"/>
      <c r="E20" s="1255"/>
      <c r="F20" s="1247"/>
      <c r="G20" s="1254"/>
      <c r="H20" s="1247"/>
      <c r="I20" s="1255"/>
      <c r="J20" s="1247"/>
      <c r="K20" s="1256"/>
      <c r="L20" s="1247"/>
      <c r="M20" s="1257"/>
      <c r="N20" s="1258"/>
      <c r="O20" s="1251"/>
    </row>
    <row r="21" spans="1:15">
      <c r="A21" s="1252" t="s">
        <v>356</v>
      </c>
      <c r="B21" s="1253"/>
      <c r="C21" s="1254">
        <f>(C14/40)*15</f>
        <v>384.86</v>
      </c>
      <c r="D21" s="1247">
        <f>(D14/40)*15</f>
        <v>355.44</v>
      </c>
      <c r="E21" s="1255">
        <f>(E14/40)*15</f>
        <v>332.74</v>
      </c>
      <c r="F21" s="1247"/>
      <c r="G21" s="1254">
        <f>(G14/8)*3</f>
        <v>92.37</v>
      </c>
      <c r="H21" s="1247">
        <f>(H14/8)*3</f>
        <v>85.31</v>
      </c>
      <c r="I21" s="1255">
        <f>(I14/8)*3</f>
        <v>80.22</v>
      </c>
      <c r="J21" s="1247"/>
      <c r="K21" s="1256"/>
      <c r="L21" s="1247"/>
      <c r="M21" s="1257">
        <f>(M14/40)*15</f>
        <v>571.16999999999996</v>
      </c>
      <c r="N21" s="1258">
        <f>(N14/8)*3</f>
        <v>205.21</v>
      </c>
      <c r="O21" s="1251" t="s">
        <v>1525</v>
      </c>
    </row>
    <row r="22" spans="1:15">
      <c r="A22" s="1252"/>
      <c r="B22" s="1253"/>
      <c r="C22" s="1254"/>
      <c r="D22" s="1247"/>
      <c r="E22" s="1255"/>
      <c r="F22" s="1247"/>
      <c r="G22" s="1254"/>
      <c r="H22" s="1247"/>
      <c r="I22" s="1255"/>
      <c r="J22" s="1247"/>
      <c r="K22" s="1256"/>
      <c r="L22" s="1247"/>
      <c r="M22" s="1257"/>
      <c r="N22" s="1258"/>
      <c r="O22" s="1251"/>
    </row>
    <row r="23" spans="1:15" s="1235" customFormat="1">
      <c r="A23" s="1272" t="s">
        <v>358</v>
      </c>
      <c r="B23" s="1273"/>
      <c r="C23" s="1274">
        <f>SUM(C14:C21)</f>
        <v>2001.25</v>
      </c>
      <c r="D23" s="1275">
        <f>SUM(D14:D21)</f>
        <v>1848.27</v>
      </c>
      <c r="E23" s="1276">
        <f>SUM(E14:E21)</f>
        <v>1730.24</v>
      </c>
      <c r="F23" s="1277"/>
      <c r="G23" s="1274">
        <f>SUM(G14:G21)</f>
        <v>480.31</v>
      </c>
      <c r="H23" s="1275">
        <f>SUM(H14:H21)</f>
        <v>443.59</v>
      </c>
      <c r="I23" s="1276">
        <f>SUM(I14:I21)</f>
        <v>417.14</v>
      </c>
      <c r="J23" s="1277"/>
      <c r="K23" s="1278">
        <f>SUM(K14:K21)</f>
        <v>174.64</v>
      </c>
      <c r="L23" s="1277"/>
      <c r="M23" s="1279">
        <f>SUM(M14:M21)</f>
        <v>2970.07</v>
      </c>
      <c r="N23" s="1280">
        <f>SUM(N14:N21)</f>
        <v>1067.08</v>
      </c>
      <c r="O23" s="1281"/>
    </row>
    <row r="24" spans="1:15">
      <c r="A24" s="1252"/>
      <c r="B24" s="1253"/>
      <c r="C24" s="1254"/>
      <c r="D24" s="1247"/>
      <c r="E24" s="1255"/>
      <c r="F24" s="1247"/>
      <c r="G24" s="1254"/>
      <c r="H24" s="1247"/>
      <c r="I24" s="1255"/>
      <c r="J24" s="1247"/>
      <c r="K24" s="1256"/>
      <c r="L24" s="1247"/>
      <c r="M24" s="1257"/>
      <c r="N24" s="1258"/>
      <c r="O24" s="1251"/>
    </row>
    <row r="25" spans="1:15">
      <c r="A25" s="1252" t="s">
        <v>357</v>
      </c>
      <c r="B25" s="1253"/>
      <c r="C25" s="1254">
        <f>C23/12</f>
        <v>166.77</v>
      </c>
      <c r="D25" s="1247">
        <f>D23/12</f>
        <v>154.02000000000001</v>
      </c>
      <c r="E25" s="1255">
        <f>E23/12</f>
        <v>144.19</v>
      </c>
      <c r="F25" s="1247"/>
      <c r="G25" s="1254">
        <f>G23/12</f>
        <v>40.03</v>
      </c>
      <c r="H25" s="1247">
        <f>H23/12</f>
        <v>36.97</v>
      </c>
      <c r="I25" s="1255">
        <f>I23/12</f>
        <v>34.76</v>
      </c>
      <c r="J25" s="1247"/>
      <c r="K25" s="1256">
        <f>K23/12</f>
        <v>14.55</v>
      </c>
      <c r="L25" s="1247"/>
      <c r="M25" s="1257">
        <f>M23/12</f>
        <v>247.51</v>
      </c>
      <c r="N25" s="1258">
        <f>N23/12</f>
        <v>88.92</v>
      </c>
      <c r="O25" s="1251" t="s">
        <v>314</v>
      </c>
    </row>
    <row r="26" spans="1:15">
      <c r="A26" s="1252"/>
      <c r="B26" s="1253"/>
      <c r="C26" s="1254"/>
      <c r="D26" s="1247"/>
      <c r="E26" s="1255"/>
      <c r="F26" s="1247"/>
      <c r="G26" s="1254"/>
      <c r="H26" s="1247"/>
      <c r="I26" s="1255"/>
      <c r="J26" s="1247"/>
      <c r="K26" s="1256"/>
      <c r="L26" s="1247"/>
      <c r="M26" s="1257"/>
      <c r="N26" s="1258"/>
      <c r="O26" s="1251"/>
    </row>
    <row r="27" spans="1:15">
      <c r="A27" s="1272" t="s">
        <v>1255</v>
      </c>
      <c r="B27" s="1260"/>
      <c r="C27" s="1261">
        <f>SUM(C23:C25)</f>
        <v>2168.02</v>
      </c>
      <c r="D27" s="1262">
        <f>SUM(D23:D25)</f>
        <v>2002.29</v>
      </c>
      <c r="E27" s="1263">
        <f>SUM(E23:E25)</f>
        <v>1874.43</v>
      </c>
      <c r="F27" s="1247"/>
      <c r="G27" s="1261">
        <f>SUM(G23:G25)</f>
        <v>520.34</v>
      </c>
      <c r="H27" s="1262">
        <f>SUM(H23:H25)</f>
        <v>480.56</v>
      </c>
      <c r="I27" s="1263">
        <f>SUM(I23:I25)</f>
        <v>451.9</v>
      </c>
      <c r="J27" s="1247"/>
      <c r="K27" s="1264">
        <f>SUM(K23:K25)</f>
        <v>189.19</v>
      </c>
      <c r="L27" s="1247"/>
      <c r="M27" s="1265">
        <f>SUM(M23:M25)</f>
        <v>3217.58</v>
      </c>
      <c r="N27" s="1266">
        <f>SUM(N23:N25)</f>
        <v>1156</v>
      </c>
      <c r="O27" s="1251"/>
    </row>
    <row r="28" spans="1:15">
      <c r="A28" s="1242"/>
      <c r="B28" s="1243"/>
      <c r="C28" s="1254"/>
      <c r="D28" s="1247"/>
      <c r="E28" s="1255"/>
      <c r="F28" s="1247"/>
      <c r="G28" s="1254"/>
      <c r="H28" s="1247"/>
      <c r="I28" s="1255"/>
      <c r="J28" s="1247"/>
      <c r="K28" s="1248"/>
      <c r="L28" s="1247"/>
      <c r="M28" s="1249"/>
      <c r="N28" s="1250"/>
      <c r="O28" s="1251"/>
    </row>
    <row r="29" spans="1:15">
      <c r="A29" s="1259" t="s">
        <v>359</v>
      </c>
      <c r="B29" s="1282">
        <v>0.1</v>
      </c>
      <c r="C29" s="1261">
        <f>C27*$B$29</f>
        <v>216.8</v>
      </c>
      <c r="D29" s="1262">
        <f>D27*$B$29</f>
        <v>200.23</v>
      </c>
      <c r="E29" s="1263">
        <f>E27*$B$29</f>
        <v>187.44</v>
      </c>
      <c r="F29" s="1247"/>
      <c r="G29" s="1261">
        <f>G27*$B$29</f>
        <v>52.03</v>
      </c>
      <c r="H29" s="1262">
        <f>H27*$B$29</f>
        <v>48.06</v>
      </c>
      <c r="I29" s="1263">
        <f>I27*$B$29</f>
        <v>45.19</v>
      </c>
      <c r="J29" s="1247"/>
      <c r="K29" s="1264">
        <f>K27*$B$29</f>
        <v>18.920000000000002</v>
      </c>
      <c r="L29" s="1247"/>
      <c r="M29" s="1265">
        <f>M27*$B$29</f>
        <v>321.76</v>
      </c>
      <c r="N29" s="1266">
        <f>N27*$B$29</f>
        <v>115.6</v>
      </c>
      <c r="O29" s="1251"/>
    </row>
    <row r="31" spans="1:15">
      <c r="A31" s="1236" t="s">
        <v>1256</v>
      </c>
      <c r="B31" s="1283">
        <v>813.75</v>
      </c>
      <c r="C31" s="1237" t="s">
        <v>1522</v>
      </c>
    </row>
    <row r="32" spans="1:15">
      <c r="B32" s="1283">
        <v>195.3</v>
      </c>
      <c r="C32" s="1237" t="s">
        <v>1607</v>
      </c>
    </row>
    <row r="33" spans="1:3">
      <c r="B33" s="1283"/>
    </row>
    <row r="34" spans="1:3">
      <c r="A34" s="1236" t="s">
        <v>1606</v>
      </c>
      <c r="B34" s="1283">
        <v>195.3</v>
      </c>
      <c r="C34" s="1237" t="s">
        <v>1607</v>
      </c>
    </row>
    <row r="35" spans="1:3">
      <c r="B35" s="1283">
        <v>25.43</v>
      </c>
      <c r="C35" s="1237" t="s">
        <v>1608</v>
      </c>
    </row>
  </sheetData>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&amp;C&amp;"Arial,Regular"&amp;8&amp;F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11"/>
    <pageSetUpPr fitToPage="1"/>
  </sheetPr>
  <dimension ref="A1:R40"/>
  <sheetViews>
    <sheetView zoomScaleSheetLayoutView="100" workbookViewId="0">
      <selection activeCell="N6" sqref="N6"/>
    </sheetView>
  </sheetViews>
  <sheetFormatPr defaultColWidth="8.7109375" defaultRowHeight="12.75"/>
  <cols>
    <col min="1" max="2" width="6.5703125" style="173" customWidth="1"/>
    <col min="3" max="3" width="13.7109375" style="49" customWidth="1"/>
    <col min="4" max="4" width="9.85546875" style="52" customWidth="1"/>
    <col min="5" max="5" width="6.28515625" style="49" customWidth="1"/>
    <col min="6" max="6" width="7" style="49" customWidth="1"/>
    <col min="7" max="7" width="6.140625" style="49" customWidth="1"/>
    <col min="8" max="8" width="6.5703125" style="49" customWidth="1"/>
    <col min="9" max="9" width="6.85546875" style="49" customWidth="1"/>
    <col min="10" max="10" width="6.7109375" style="49" customWidth="1"/>
    <col min="11" max="11" width="7" style="49" customWidth="1"/>
    <col min="12" max="12" width="6.42578125" style="49" customWidth="1"/>
    <col min="13" max="13" width="12.28515625" style="49" customWidth="1"/>
    <col min="14" max="17" width="9.140625" style="49" customWidth="1"/>
    <col min="18" max="18" width="9.140625" style="61" customWidth="1"/>
    <col min="19" max="16384" width="8.7109375" style="49"/>
  </cols>
  <sheetData>
    <row r="1" spans="1:18" s="81" customFormat="1" ht="15.75">
      <c r="A1" s="301"/>
      <c r="B1" s="301"/>
      <c r="C1" s="300" t="s">
        <v>1888</v>
      </c>
      <c r="D1" s="300"/>
      <c r="E1" s="300"/>
      <c r="F1" s="300"/>
      <c r="G1" s="300"/>
      <c r="H1" s="300"/>
      <c r="I1" s="300"/>
      <c r="J1" s="300"/>
      <c r="K1" s="300"/>
      <c r="L1" s="300"/>
      <c r="M1" s="300"/>
      <c r="N1" s="300"/>
      <c r="O1" s="300"/>
      <c r="P1" s="300"/>
      <c r="Q1" s="300"/>
      <c r="R1" s="61"/>
    </row>
    <row r="2" spans="1:18" s="55" customFormat="1" ht="31.5" customHeight="1">
      <c r="A2" s="299" t="s">
        <v>1011</v>
      </c>
      <c r="B2" s="299" t="s">
        <v>443</v>
      </c>
      <c r="C2" s="53" t="s">
        <v>444</v>
      </c>
      <c r="D2" s="54" t="s">
        <v>122</v>
      </c>
      <c r="E2" s="53" t="s">
        <v>124</v>
      </c>
      <c r="F2" s="53" t="s">
        <v>1283</v>
      </c>
      <c r="G2" s="53" t="s">
        <v>123</v>
      </c>
      <c r="H2" s="53" t="s">
        <v>1283</v>
      </c>
      <c r="I2" s="53" t="s">
        <v>286</v>
      </c>
      <c r="J2" s="53" t="s">
        <v>1283</v>
      </c>
      <c r="K2" s="53" t="s">
        <v>287</v>
      </c>
      <c r="L2" s="82" t="s">
        <v>1283</v>
      </c>
      <c r="M2" s="395" t="s">
        <v>1982</v>
      </c>
      <c r="N2" s="53" t="s">
        <v>1962</v>
      </c>
      <c r="O2" s="53" t="s">
        <v>1964</v>
      </c>
      <c r="P2" s="53" t="s">
        <v>1965</v>
      </c>
      <c r="Q2" s="396" t="s">
        <v>1966</v>
      </c>
      <c r="R2" s="71"/>
    </row>
    <row r="3" spans="1:18" s="56" customFormat="1" ht="24.75" customHeight="1">
      <c r="A3" s="297"/>
      <c r="B3" s="297"/>
      <c r="D3" s="92" t="s">
        <v>442</v>
      </c>
      <c r="E3" s="51"/>
      <c r="F3" s="667">
        <f>29.51*4</f>
        <v>118.04</v>
      </c>
      <c r="G3" s="72"/>
      <c r="H3" s="667">
        <f>191.03</f>
        <v>191.03</v>
      </c>
      <c r="I3" s="72"/>
      <c r="J3" s="667">
        <f>(H3/8)*11</f>
        <v>262.67</v>
      </c>
      <c r="K3" s="72"/>
      <c r="L3" s="668"/>
      <c r="M3" s="83" t="s">
        <v>254</v>
      </c>
      <c r="N3" s="397" t="s">
        <v>1471</v>
      </c>
      <c r="O3" s="53" t="s">
        <v>1748</v>
      </c>
      <c r="P3" s="53" t="s">
        <v>1748</v>
      </c>
      <c r="Q3" s="72"/>
      <c r="R3" s="337"/>
    </row>
    <row r="4" spans="1:18">
      <c r="A4" s="298"/>
      <c r="B4" s="298"/>
      <c r="C4" s="64"/>
      <c r="D4" s="78" t="s">
        <v>1974</v>
      </c>
      <c r="E4" s="73"/>
      <c r="F4" s="73"/>
      <c r="G4" s="74"/>
      <c r="H4" s="74"/>
      <c r="I4" s="74"/>
      <c r="J4" s="74"/>
      <c r="K4" s="74"/>
      <c r="L4" s="74"/>
      <c r="M4" s="89"/>
      <c r="N4" s="76"/>
      <c r="O4" s="76" t="s">
        <v>445</v>
      </c>
      <c r="P4" s="76" t="s">
        <v>446</v>
      </c>
      <c r="Q4" s="74" t="s">
        <v>447</v>
      </c>
    </row>
    <row r="5" spans="1:18" ht="13.5">
      <c r="A5" s="662" t="s">
        <v>2271</v>
      </c>
      <c r="B5" s="664"/>
      <c r="C5" s="665"/>
      <c r="D5" s="666"/>
      <c r="E5" s="665"/>
      <c r="F5" s="665"/>
      <c r="G5" s="665"/>
      <c r="H5" s="665"/>
      <c r="I5" s="58"/>
      <c r="J5" s="58"/>
      <c r="K5" s="58"/>
      <c r="L5" s="58"/>
      <c r="M5" s="84"/>
      <c r="N5" s="91">
        <v>0.105</v>
      </c>
      <c r="O5" s="91">
        <v>0.06</v>
      </c>
      <c r="P5" s="91">
        <v>1.0999999999999999E-2</v>
      </c>
      <c r="Q5" s="58"/>
      <c r="R5" s="61" t="s">
        <v>1470</v>
      </c>
    </row>
    <row r="6" spans="1:18" s="50" customFormat="1">
      <c r="A6" s="168"/>
      <c r="B6" s="168"/>
      <c r="D6" s="60"/>
      <c r="M6" s="85"/>
      <c r="P6" s="55" t="s">
        <v>2086</v>
      </c>
      <c r="R6" s="61" t="s">
        <v>448</v>
      </c>
    </row>
    <row r="7" spans="1:18">
      <c r="F7" s="49">
        <f>E7*F$3</f>
        <v>0</v>
      </c>
      <c r="H7" s="49">
        <f>G7*H$3</f>
        <v>0</v>
      </c>
      <c r="J7" s="49">
        <f>I7*J$3</f>
        <v>0</v>
      </c>
      <c r="L7" s="49">
        <f>K7*L$3</f>
        <v>0</v>
      </c>
      <c r="M7" s="85">
        <f>F7+H7+J7+L7</f>
        <v>0</v>
      </c>
      <c r="O7" s="49">
        <f>SUM(M7:N7)*O$5</f>
        <v>0</v>
      </c>
      <c r="P7" s="49">
        <f>M7*P$5</f>
        <v>0</v>
      </c>
      <c r="Q7" s="49">
        <f>SUM(N7:P7)</f>
        <v>0</v>
      </c>
      <c r="R7" s="63"/>
    </row>
    <row r="8" spans="1:18">
      <c r="F8" s="49">
        <f t="shared" ref="F8:F34" si="0">E8*F$3</f>
        <v>0</v>
      </c>
      <c r="H8" s="49">
        <f t="shared" ref="H8:H34" si="1">G8*H$3</f>
        <v>0</v>
      </c>
      <c r="J8" s="49">
        <f t="shared" ref="J8:J34" si="2">I8*J$3</f>
        <v>0</v>
      </c>
      <c r="L8" s="49">
        <f t="shared" ref="L8:L34" si="3">K8*L$3</f>
        <v>0</v>
      </c>
      <c r="M8" s="85">
        <f t="shared" ref="M8:M34" si="4">F8+H8+J8+L8</f>
        <v>0</v>
      </c>
      <c r="O8" s="49">
        <f t="shared" ref="O8:O34" si="5">SUM(M8:N8)*O$5</f>
        <v>0</v>
      </c>
      <c r="P8" s="49">
        <f t="shared" ref="P8:P34" si="6">M8*P$5</f>
        <v>0</v>
      </c>
      <c r="Q8" s="49">
        <f t="shared" ref="Q8:Q34" si="7">SUM(N8:P8)</f>
        <v>0</v>
      </c>
    </row>
    <row r="9" spans="1:18">
      <c r="F9" s="49">
        <f t="shared" si="0"/>
        <v>0</v>
      </c>
      <c r="H9" s="49">
        <f t="shared" si="1"/>
        <v>0</v>
      </c>
      <c r="J9" s="49">
        <f t="shared" si="2"/>
        <v>0</v>
      </c>
      <c r="L9" s="49">
        <f t="shared" si="3"/>
        <v>0</v>
      </c>
      <c r="M9" s="85">
        <f t="shared" si="4"/>
        <v>0</v>
      </c>
      <c r="O9" s="49">
        <f t="shared" si="5"/>
        <v>0</v>
      </c>
      <c r="P9" s="49">
        <f t="shared" si="6"/>
        <v>0</v>
      </c>
      <c r="Q9" s="49">
        <f t="shared" si="7"/>
        <v>0</v>
      </c>
    </row>
    <row r="10" spans="1:18">
      <c r="F10" s="49">
        <f t="shared" si="0"/>
        <v>0</v>
      </c>
      <c r="H10" s="49">
        <f t="shared" si="1"/>
        <v>0</v>
      </c>
      <c r="J10" s="49">
        <f t="shared" si="2"/>
        <v>0</v>
      </c>
      <c r="L10" s="49">
        <f t="shared" si="3"/>
        <v>0</v>
      </c>
      <c r="M10" s="85">
        <f t="shared" si="4"/>
        <v>0</v>
      </c>
      <c r="O10" s="49">
        <f t="shared" si="5"/>
        <v>0</v>
      </c>
      <c r="P10" s="49">
        <f t="shared" si="6"/>
        <v>0</v>
      </c>
      <c r="Q10" s="49">
        <f t="shared" si="7"/>
        <v>0</v>
      </c>
    </row>
    <row r="11" spans="1:18">
      <c r="F11" s="49">
        <f t="shared" si="0"/>
        <v>0</v>
      </c>
      <c r="H11" s="49">
        <f t="shared" si="1"/>
        <v>0</v>
      </c>
      <c r="J11" s="49">
        <f t="shared" si="2"/>
        <v>0</v>
      </c>
      <c r="L11" s="49">
        <f t="shared" si="3"/>
        <v>0</v>
      </c>
      <c r="M11" s="85">
        <f t="shared" si="4"/>
        <v>0</v>
      </c>
      <c r="O11" s="49">
        <f t="shared" si="5"/>
        <v>0</v>
      </c>
      <c r="P11" s="49">
        <f t="shared" si="6"/>
        <v>0</v>
      </c>
      <c r="Q11" s="49">
        <f t="shared" si="7"/>
        <v>0</v>
      </c>
    </row>
    <row r="12" spans="1:18">
      <c r="F12" s="49">
        <f t="shared" si="0"/>
        <v>0</v>
      </c>
      <c r="H12" s="49">
        <f t="shared" si="1"/>
        <v>0</v>
      </c>
      <c r="J12" s="49">
        <f t="shared" si="2"/>
        <v>0</v>
      </c>
      <c r="L12" s="49">
        <f t="shared" si="3"/>
        <v>0</v>
      </c>
      <c r="M12" s="85">
        <f t="shared" ref="M12:M19" si="8">F12+H12+J12+L12</f>
        <v>0</v>
      </c>
      <c r="O12" s="49">
        <f t="shared" si="5"/>
        <v>0</v>
      </c>
      <c r="P12" s="49">
        <f t="shared" si="6"/>
        <v>0</v>
      </c>
      <c r="Q12" s="49">
        <f t="shared" si="7"/>
        <v>0</v>
      </c>
    </row>
    <row r="13" spans="1:18">
      <c r="F13" s="49">
        <f t="shared" si="0"/>
        <v>0</v>
      </c>
      <c r="H13" s="49">
        <f t="shared" si="1"/>
        <v>0</v>
      </c>
      <c r="J13" s="49">
        <f t="shared" si="2"/>
        <v>0</v>
      </c>
      <c r="L13" s="49">
        <f t="shared" si="3"/>
        <v>0</v>
      </c>
      <c r="M13" s="85">
        <f t="shared" si="8"/>
        <v>0</v>
      </c>
      <c r="O13" s="49">
        <f t="shared" si="5"/>
        <v>0</v>
      </c>
      <c r="P13" s="49">
        <f t="shared" si="6"/>
        <v>0</v>
      </c>
      <c r="Q13" s="49">
        <f t="shared" si="7"/>
        <v>0</v>
      </c>
    </row>
    <row r="14" spans="1:18">
      <c r="F14" s="49">
        <f t="shared" si="0"/>
        <v>0</v>
      </c>
      <c r="H14" s="49">
        <f t="shared" si="1"/>
        <v>0</v>
      </c>
      <c r="J14" s="49">
        <f t="shared" si="2"/>
        <v>0</v>
      </c>
      <c r="L14" s="49">
        <f t="shared" si="3"/>
        <v>0</v>
      </c>
      <c r="M14" s="85">
        <f t="shared" si="8"/>
        <v>0</v>
      </c>
      <c r="O14" s="49">
        <f t="shared" si="5"/>
        <v>0</v>
      </c>
      <c r="P14" s="49">
        <f t="shared" si="6"/>
        <v>0</v>
      </c>
      <c r="Q14" s="49">
        <f t="shared" si="7"/>
        <v>0</v>
      </c>
    </row>
    <row r="15" spans="1:18">
      <c r="F15" s="49">
        <f t="shared" si="0"/>
        <v>0</v>
      </c>
      <c r="H15" s="49">
        <f t="shared" si="1"/>
        <v>0</v>
      </c>
      <c r="J15" s="49">
        <f t="shared" si="2"/>
        <v>0</v>
      </c>
      <c r="L15" s="49">
        <f t="shared" si="3"/>
        <v>0</v>
      </c>
      <c r="M15" s="85">
        <f t="shared" si="8"/>
        <v>0</v>
      </c>
      <c r="O15" s="49">
        <f t="shared" si="5"/>
        <v>0</v>
      </c>
      <c r="P15" s="49">
        <f t="shared" si="6"/>
        <v>0</v>
      </c>
      <c r="Q15" s="49">
        <f t="shared" si="7"/>
        <v>0</v>
      </c>
    </row>
    <row r="16" spans="1:18">
      <c r="F16" s="49">
        <f t="shared" si="0"/>
        <v>0</v>
      </c>
      <c r="H16" s="49">
        <f t="shared" si="1"/>
        <v>0</v>
      </c>
      <c r="J16" s="49">
        <f t="shared" si="2"/>
        <v>0</v>
      </c>
      <c r="L16" s="49">
        <f t="shared" si="3"/>
        <v>0</v>
      </c>
      <c r="M16" s="85">
        <f t="shared" si="8"/>
        <v>0</v>
      </c>
      <c r="O16" s="49">
        <f t="shared" si="5"/>
        <v>0</v>
      </c>
      <c r="P16" s="49">
        <f t="shared" si="6"/>
        <v>0</v>
      </c>
      <c r="Q16" s="49">
        <f t="shared" si="7"/>
        <v>0</v>
      </c>
    </row>
    <row r="17" spans="6:17">
      <c r="F17" s="49">
        <f t="shared" si="0"/>
        <v>0</v>
      </c>
      <c r="H17" s="49">
        <f t="shared" si="1"/>
        <v>0</v>
      </c>
      <c r="J17" s="49">
        <f t="shared" si="2"/>
        <v>0</v>
      </c>
      <c r="L17" s="49">
        <f t="shared" si="3"/>
        <v>0</v>
      </c>
      <c r="M17" s="85">
        <f t="shared" si="8"/>
        <v>0</v>
      </c>
      <c r="O17" s="49">
        <f t="shared" si="5"/>
        <v>0</v>
      </c>
      <c r="P17" s="49">
        <f t="shared" si="6"/>
        <v>0</v>
      </c>
      <c r="Q17" s="49">
        <f t="shared" si="7"/>
        <v>0</v>
      </c>
    </row>
    <row r="18" spans="6:17">
      <c r="F18" s="49">
        <f t="shared" si="0"/>
        <v>0</v>
      </c>
      <c r="H18" s="49">
        <f t="shared" si="1"/>
        <v>0</v>
      </c>
      <c r="J18" s="49">
        <f t="shared" si="2"/>
        <v>0</v>
      </c>
      <c r="L18" s="49">
        <f t="shared" si="3"/>
        <v>0</v>
      </c>
      <c r="M18" s="85">
        <f t="shared" si="8"/>
        <v>0</v>
      </c>
      <c r="O18" s="49">
        <f t="shared" si="5"/>
        <v>0</v>
      </c>
      <c r="P18" s="49">
        <f t="shared" si="6"/>
        <v>0</v>
      </c>
      <c r="Q18" s="49">
        <f t="shared" si="7"/>
        <v>0</v>
      </c>
    </row>
    <row r="19" spans="6:17">
      <c r="F19" s="49">
        <f t="shared" si="0"/>
        <v>0</v>
      </c>
      <c r="H19" s="49">
        <f t="shared" si="1"/>
        <v>0</v>
      </c>
      <c r="J19" s="49">
        <f t="shared" si="2"/>
        <v>0</v>
      </c>
      <c r="L19" s="49">
        <f t="shared" si="3"/>
        <v>0</v>
      </c>
      <c r="M19" s="85">
        <f t="shared" si="8"/>
        <v>0</v>
      </c>
      <c r="O19" s="49">
        <f t="shared" si="5"/>
        <v>0</v>
      </c>
      <c r="P19" s="49">
        <f t="shared" si="6"/>
        <v>0</v>
      </c>
      <c r="Q19" s="49">
        <f t="shared" si="7"/>
        <v>0</v>
      </c>
    </row>
    <row r="20" spans="6:17">
      <c r="F20" s="49">
        <f t="shared" si="0"/>
        <v>0</v>
      </c>
      <c r="H20" s="49">
        <f t="shared" si="1"/>
        <v>0</v>
      </c>
      <c r="J20" s="49">
        <f t="shared" si="2"/>
        <v>0</v>
      </c>
      <c r="L20" s="49">
        <f t="shared" si="3"/>
        <v>0</v>
      </c>
      <c r="M20" s="85">
        <f t="shared" si="4"/>
        <v>0</v>
      </c>
      <c r="O20" s="49">
        <f t="shared" si="5"/>
        <v>0</v>
      </c>
      <c r="P20" s="49">
        <f t="shared" si="6"/>
        <v>0</v>
      </c>
      <c r="Q20" s="49">
        <f t="shared" si="7"/>
        <v>0</v>
      </c>
    </row>
    <row r="21" spans="6:17">
      <c r="F21" s="49">
        <f t="shared" si="0"/>
        <v>0</v>
      </c>
      <c r="H21" s="49">
        <f t="shared" si="1"/>
        <v>0</v>
      </c>
      <c r="J21" s="49">
        <f t="shared" si="2"/>
        <v>0</v>
      </c>
      <c r="L21" s="49">
        <f t="shared" si="3"/>
        <v>0</v>
      </c>
      <c r="M21" s="85">
        <f t="shared" si="4"/>
        <v>0</v>
      </c>
      <c r="O21" s="49">
        <f t="shared" si="5"/>
        <v>0</v>
      </c>
      <c r="P21" s="49">
        <f t="shared" si="6"/>
        <v>0</v>
      </c>
      <c r="Q21" s="49">
        <f t="shared" si="7"/>
        <v>0</v>
      </c>
    </row>
    <row r="22" spans="6:17">
      <c r="F22" s="49">
        <f t="shared" si="0"/>
        <v>0</v>
      </c>
      <c r="H22" s="49">
        <f t="shared" si="1"/>
        <v>0</v>
      </c>
      <c r="J22" s="49">
        <f t="shared" si="2"/>
        <v>0</v>
      </c>
      <c r="L22" s="49">
        <f t="shared" si="3"/>
        <v>0</v>
      </c>
      <c r="M22" s="85">
        <f t="shared" si="4"/>
        <v>0</v>
      </c>
      <c r="O22" s="49">
        <f t="shared" si="5"/>
        <v>0</v>
      </c>
      <c r="P22" s="49">
        <f t="shared" si="6"/>
        <v>0</v>
      </c>
      <c r="Q22" s="49">
        <f t="shared" si="7"/>
        <v>0</v>
      </c>
    </row>
    <row r="23" spans="6:17">
      <c r="F23" s="49">
        <f t="shared" si="0"/>
        <v>0</v>
      </c>
      <c r="H23" s="49">
        <f t="shared" si="1"/>
        <v>0</v>
      </c>
      <c r="J23" s="49">
        <f t="shared" si="2"/>
        <v>0</v>
      </c>
      <c r="L23" s="49">
        <f t="shared" si="3"/>
        <v>0</v>
      </c>
      <c r="M23" s="85">
        <f t="shared" si="4"/>
        <v>0</v>
      </c>
      <c r="O23" s="49">
        <f t="shared" si="5"/>
        <v>0</v>
      </c>
      <c r="P23" s="49">
        <f t="shared" si="6"/>
        <v>0</v>
      </c>
      <c r="Q23" s="49">
        <f t="shared" si="7"/>
        <v>0</v>
      </c>
    </row>
    <row r="24" spans="6:17">
      <c r="F24" s="49">
        <f t="shared" si="0"/>
        <v>0</v>
      </c>
      <c r="H24" s="49">
        <f t="shared" si="1"/>
        <v>0</v>
      </c>
      <c r="J24" s="49">
        <f t="shared" si="2"/>
        <v>0</v>
      </c>
      <c r="L24" s="49">
        <f t="shared" si="3"/>
        <v>0</v>
      </c>
      <c r="M24" s="85">
        <f t="shared" si="4"/>
        <v>0</v>
      </c>
      <c r="O24" s="49">
        <f t="shared" si="5"/>
        <v>0</v>
      </c>
      <c r="P24" s="49">
        <f t="shared" si="6"/>
        <v>0</v>
      </c>
      <c r="Q24" s="49">
        <f t="shared" si="7"/>
        <v>0</v>
      </c>
    </row>
    <row r="25" spans="6:17">
      <c r="F25" s="49">
        <f t="shared" si="0"/>
        <v>0</v>
      </c>
      <c r="H25" s="49">
        <f t="shared" si="1"/>
        <v>0</v>
      </c>
      <c r="J25" s="49">
        <f t="shared" si="2"/>
        <v>0</v>
      </c>
      <c r="L25" s="49">
        <f t="shared" si="3"/>
        <v>0</v>
      </c>
      <c r="M25" s="85">
        <f t="shared" si="4"/>
        <v>0</v>
      </c>
      <c r="O25" s="49">
        <f t="shared" si="5"/>
        <v>0</v>
      </c>
      <c r="P25" s="49">
        <f t="shared" si="6"/>
        <v>0</v>
      </c>
      <c r="Q25" s="49">
        <f t="shared" si="7"/>
        <v>0</v>
      </c>
    </row>
    <row r="26" spans="6:17">
      <c r="F26" s="49">
        <f t="shared" si="0"/>
        <v>0</v>
      </c>
      <c r="H26" s="49">
        <f t="shared" si="1"/>
        <v>0</v>
      </c>
      <c r="J26" s="49">
        <f t="shared" si="2"/>
        <v>0</v>
      </c>
      <c r="L26" s="49">
        <f t="shared" si="3"/>
        <v>0</v>
      </c>
      <c r="M26" s="85">
        <f t="shared" si="4"/>
        <v>0</v>
      </c>
      <c r="O26" s="49">
        <f t="shared" si="5"/>
        <v>0</v>
      </c>
      <c r="P26" s="49">
        <f t="shared" si="6"/>
        <v>0</v>
      </c>
      <c r="Q26" s="49">
        <f t="shared" si="7"/>
        <v>0</v>
      </c>
    </row>
    <row r="27" spans="6:17">
      <c r="F27" s="49">
        <f t="shared" si="0"/>
        <v>0</v>
      </c>
      <c r="H27" s="49">
        <f t="shared" si="1"/>
        <v>0</v>
      </c>
      <c r="J27" s="49">
        <f t="shared" si="2"/>
        <v>0</v>
      </c>
      <c r="L27" s="49">
        <f t="shared" si="3"/>
        <v>0</v>
      </c>
      <c r="M27" s="85">
        <f t="shared" si="4"/>
        <v>0</v>
      </c>
      <c r="O27" s="49">
        <f t="shared" si="5"/>
        <v>0</v>
      </c>
      <c r="P27" s="49">
        <f t="shared" si="6"/>
        <v>0</v>
      </c>
      <c r="Q27" s="49">
        <f t="shared" si="7"/>
        <v>0</v>
      </c>
    </row>
    <row r="28" spans="6:17">
      <c r="F28" s="49">
        <f t="shared" si="0"/>
        <v>0</v>
      </c>
      <c r="H28" s="49">
        <f t="shared" si="1"/>
        <v>0</v>
      </c>
      <c r="J28" s="49">
        <f t="shared" si="2"/>
        <v>0</v>
      </c>
      <c r="L28" s="49">
        <f t="shared" si="3"/>
        <v>0</v>
      </c>
      <c r="M28" s="85">
        <f t="shared" si="4"/>
        <v>0</v>
      </c>
      <c r="O28" s="49">
        <f t="shared" si="5"/>
        <v>0</v>
      </c>
      <c r="P28" s="49">
        <f t="shared" si="6"/>
        <v>0</v>
      </c>
      <c r="Q28" s="49">
        <f t="shared" si="7"/>
        <v>0</v>
      </c>
    </row>
    <row r="29" spans="6:17">
      <c r="F29" s="49">
        <f t="shared" si="0"/>
        <v>0</v>
      </c>
      <c r="H29" s="49">
        <f t="shared" si="1"/>
        <v>0</v>
      </c>
      <c r="J29" s="49">
        <f t="shared" si="2"/>
        <v>0</v>
      </c>
      <c r="L29" s="49">
        <f t="shared" si="3"/>
        <v>0</v>
      </c>
      <c r="M29" s="85">
        <f t="shared" si="4"/>
        <v>0</v>
      </c>
      <c r="O29" s="49">
        <f t="shared" si="5"/>
        <v>0</v>
      </c>
      <c r="P29" s="49">
        <f t="shared" si="6"/>
        <v>0</v>
      </c>
      <c r="Q29" s="49">
        <f t="shared" si="7"/>
        <v>0</v>
      </c>
    </row>
    <row r="30" spans="6:17">
      <c r="F30" s="49">
        <f t="shared" si="0"/>
        <v>0</v>
      </c>
      <c r="H30" s="49">
        <f t="shared" si="1"/>
        <v>0</v>
      </c>
      <c r="J30" s="49">
        <f t="shared" si="2"/>
        <v>0</v>
      </c>
      <c r="L30" s="49">
        <f t="shared" si="3"/>
        <v>0</v>
      </c>
      <c r="M30" s="85">
        <f t="shared" si="4"/>
        <v>0</v>
      </c>
      <c r="O30" s="49">
        <f t="shared" si="5"/>
        <v>0</v>
      </c>
      <c r="P30" s="49">
        <f t="shared" si="6"/>
        <v>0</v>
      </c>
      <c r="Q30" s="49">
        <f t="shared" si="7"/>
        <v>0</v>
      </c>
    </row>
    <row r="31" spans="6:17">
      <c r="F31" s="49">
        <f t="shared" si="0"/>
        <v>0</v>
      </c>
      <c r="H31" s="49">
        <f t="shared" si="1"/>
        <v>0</v>
      </c>
      <c r="J31" s="49">
        <f t="shared" si="2"/>
        <v>0</v>
      </c>
      <c r="L31" s="49">
        <f t="shared" si="3"/>
        <v>0</v>
      </c>
      <c r="M31" s="85">
        <f t="shared" si="4"/>
        <v>0</v>
      </c>
      <c r="O31" s="49">
        <f t="shared" si="5"/>
        <v>0</v>
      </c>
      <c r="P31" s="49">
        <f t="shared" si="6"/>
        <v>0</v>
      </c>
      <c r="Q31" s="49">
        <f t="shared" si="7"/>
        <v>0</v>
      </c>
    </row>
    <row r="32" spans="6:17">
      <c r="F32" s="49">
        <f t="shared" si="0"/>
        <v>0</v>
      </c>
      <c r="H32" s="49">
        <f t="shared" si="1"/>
        <v>0</v>
      </c>
      <c r="J32" s="49">
        <f t="shared" si="2"/>
        <v>0</v>
      </c>
      <c r="L32" s="49">
        <f t="shared" si="3"/>
        <v>0</v>
      </c>
      <c r="M32" s="85">
        <f t="shared" si="4"/>
        <v>0</v>
      </c>
      <c r="O32" s="49">
        <f t="shared" si="5"/>
        <v>0</v>
      </c>
      <c r="P32" s="49">
        <f t="shared" si="6"/>
        <v>0</v>
      </c>
      <c r="Q32" s="49">
        <f t="shared" si="7"/>
        <v>0</v>
      </c>
    </row>
    <row r="33" spans="1:18">
      <c r="F33" s="49">
        <f t="shared" si="0"/>
        <v>0</v>
      </c>
      <c r="H33" s="49">
        <f t="shared" si="1"/>
        <v>0</v>
      </c>
      <c r="J33" s="49">
        <f t="shared" si="2"/>
        <v>0</v>
      </c>
      <c r="L33" s="49">
        <f t="shared" si="3"/>
        <v>0</v>
      </c>
      <c r="M33" s="85">
        <f t="shared" si="4"/>
        <v>0</v>
      </c>
      <c r="O33" s="49">
        <f t="shared" si="5"/>
        <v>0</v>
      </c>
      <c r="P33" s="49">
        <f t="shared" si="6"/>
        <v>0</v>
      </c>
      <c r="Q33" s="49">
        <f t="shared" si="7"/>
        <v>0</v>
      </c>
    </row>
    <row r="34" spans="1:18">
      <c r="F34" s="49">
        <f t="shared" si="0"/>
        <v>0</v>
      </c>
      <c r="H34" s="49">
        <f t="shared" si="1"/>
        <v>0</v>
      </c>
      <c r="J34" s="49">
        <f t="shared" si="2"/>
        <v>0</v>
      </c>
      <c r="L34" s="49">
        <f t="shared" si="3"/>
        <v>0</v>
      </c>
      <c r="M34" s="85">
        <f t="shared" si="4"/>
        <v>0</v>
      </c>
      <c r="O34" s="49">
        <f t="shared" si="5"/>
        <v>0</v>
      </c>
      <c r="P34" s="49">
        <f t="shared" si="6"/>
        <v>0</v>
      </c>
      <c r="Q34" s="49">
        <f t="shared" si="7"/>
        <v>0</v>
      </c>
    </row>
    <row r="35" spans="1:18" s="50" customFormat="1" ht="15" customHeight="1">
      <c r="A35" s="168"/>
      <c r="B35" s="168"/>
      <c r="C35" s="77" t="s">
        <v>270</v>
      </c>
      <c r="D35" s="60"/>
      <c r="F35" s="79">
        <f>SUM(F7:F34)</f>
        <v>0</v>
      </c>
      <c r="H35" s="79">
        <f>SUM(H7:H34)</f>
        <v>0</v>
      </c>
      <c r="J35" s="79">
        <f>SUM(J7:J34)</f>
        <v>0</v>
      </c>
      <c r="L35" s="79">
        <f t="shared" ref="L35:Q35" si="9">SUM(L7:L34)</f>
        <v>0</v>
      </c>
      <c r="M35" s="86">
        <f t="shared" si="9"/>
        <v>0</v>
      </c>
      <c r="N35" s="79">
        <f t="shared" si="9"/>
        <v>0</v>
      </c>
      <c r="O35" s="79">
        <f t="shared" si="9"/>
        <v>0</v>
      </c>
      <c r="P35" s="79">
        <f t="shared" si="9"/>
        <v>0</v>
      </c>
      <c r="Q35" s="79">
        <f t="shared" si="9"/>
        <v>0</v>
      </c>
      <c r="R35" s="63"/>
    </row>
    <row r="37" spans="1:18" ht="25.5">
      <c r="M37" s="49" t="s">
        <v>871</v>
      </c>
      <c r="N37" s="302" t="s">
        <v>329</v>
      </c>
      <c r="O37" s="302" t="s">
        <v>329</v>
      </c>
      <c r="P37" s="302" t="s">
        <v>329</v>
      </c>
    </row>
    <row r="39" spans="1:18">
      <c r="D39" s="334" t="s">
        <v>1404</v>
      </c>
      <c r="E39" s="335"/>
      <c r="F39" s="335"/>
      <c r="G39" s="335"/>
      <c r="H39" s="335"/>
      <c r="I39" s="335"/>
      <c r="J39" s="335"/>
      <c r="K39" s="335"/>
      <c r="L39" s="335"/>
      <c r="M39" s="335"/>
      <c r="N39" s="335"/>
      <c r="O39" s="335"/>
    </row>
    <row r="40" spans="1:18">
      <c r="D40" s="336"/>
      <c r="E40" s="336" t="s">
        <v>449</v>
      </c>
      <c r="F40" s="335"/>
      <c r="G40" s="335"/>
      <c r="H40" s="335"/>
      <c r="I40" s="335"/>
      <c r="J40" s="335"/>
      <c r="K40" s="335"/>
      <c r="L40" s="335"/>
      <c r="M40" s="335"/>
      <c r="N40" s="335"/>
      <c r="O40" s="335"/>
    </row>
  </sheetData>
  <phoneticPr fontId="3" type="noConversion"/>
  <printOptions gridLines="1"/>
  <pageMargins left="0.74803149606299213" right="0.74803149606299213" top="0.59055118110236227" bottom="0.82677165354330717" header="0.51181102362204722" footer="0.51181102362204722"/>
  <pageSetup paperSize="9" scale="78" orientation="landscape" r:id="rId1"/>
  <headerFooter alignWithMargins="0">
    <oddFooter>&amp;C&amp;"Arial,Regular"&amp;8&amp;F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indexed="33"/>
  </sheetPr>
  <dimension ref="A1:L171"/>
  <sheetViews>
    <sheetView view="pageBreakPreview" zoomScaleSheetLayoutView="100" workbookViewId="0">
      <selection sqref="A1:J1"/>
    </sheetView>
  </sheetViews>
  <sheetFormatPr defaultColWidth="8.7109375" defaultRowHeight="12.75"/>
  <cols>
    <col min="1" max="1" width="23.140625" style="475" bestFit="1" customWidth="1"/>
    <col min="2" max="2" width="5.140625" style="508" customWidth="1"/>
    <col min="3" max="3" width="5" style="475" customWidth="1"/>
    <col min="4" max="4" width="9.140625" style="508" customWidth="1"/>
    <col min="5" max="5" width="5" style="509" customWidth="1"/>
    <col min="6" max="6" width="7.140625" style="475" customWidth="1"/>
    <col min="7" max="7" width="8.7109375" style="475" customWidth="1"/>
    <col min="8" max="8" width="5.42578125" style="509" customWidth="1"/>
    <col min="9" max="9" width="6.5703125" style="508" customWidth="1"/>
    <col min="10" max="10" width="8" style="475" customWidth="1"/>
    <col min="11" max="12" width="9.140625" style="474" customWidth="1"/>
    <col min="13" max="16384" width="8.7109375" style="475"/>
  </cols>
  <sheetData>
    <row r="1" spans="1:12" ht="15.75">
      <c r="A1" s="1363" t="s">
        <v>1889</v>
      </c>
      <c r="B1" s="1364"/>
      <c r="C1" s="1364"/>
      <c r="D1" s="1364"/>
      <c r="E1" s="1364"/>
      <c r="F1" s="1364"/>
      <c r="G1" s="1364"/>
      <c r="H1" s="1364"/>
      <c r="I1" s="1364"/>
      <c r="J1" s="1364"/>
    </row>
    <row r="2" spans="1:12">
      <c r="A2" s="669" t="s">
        <v>980</v>
      </c>
      <c r="B2" s="1365" t="s">
        <v>504</v>
      </c>
      <c r="C2" s="1365"/>
      <c r="D2" s="1366"/>
      <c r="E2" s="1365" t="s">
        <v>22</v>
      </c>
      <c r="F2" s="1365"/>
      <c r="G2" s="1365"/>
      <c r="H2" s="1367" t="s">
        <v>23</v>
      </c>
      <c r="I2" s="1365"/>
      <c r="J2" s="1366"/>
    </row>
    <row r="3" spans="1:12" s="480" customFormat="1" ht="22.5">
      <c r="A3" s="670"/>
      <c r="B3" s="478" t="s">
        <v>505</v>
      </c>
      <c r="C3" s="659" t="s">
        <v>1283</v>
      </c>
      <c r="D3" s="477" t="s">
        <v>1062</v>
      </c>
      <c r="E3" s="478" t="s">
        <v>505</v>
      </c>
      <c r="F3" s="476" t="s">
        <v>1283</v>
      </c>
      <c r="G3" s="476" t="s">
        <v>1062</v>
      </c>
      <c r="H3" s="649" t="s">
        <v>505</v>
      </c>
      <c r="I3" s="476" t="s">
        <v>1283</v>
      </c>
      <c r="J3" s="477" t="s">
        <v>1062</v>
      </c>
      <c r="K3" s="479"/>
      <c r="L3" s="479"/>
    </row>
    <row r="4" spans="1:12">
      <c r="A4" s="481"/>
      <c r="B4" s="658"/>
      <c r="C4" s="482"/>
      <c r="D4" s="620"/>
      <c r="E4" s="484"/>
      <c r="F4" s="485"/>
      <c r="G4" s="483"/>
      <c r="H4" s="650"/>
      <c r="I4" s="485"/>
      <c r="J4" s="620"/>
    </row>
    <row r="5" spans="1:12">
      <c r="A5" s="486"/>
      <c r="B5" s="487"/>
      <c r="C5" s="488"/>
      <c r="D5" s="621"/>
      <c r="E5" s="490"/>
      <c r="F5" s="491"/>
      <c r="G5" s="489"/>
      <c r="H5" s="651"/>
      <c r="I5" s="492"/>
      <c r="J5" s="621"/>
      <c r="K5" s="474" t="s">
        <v>2132</v>
      </c>
    </row>
    <row r="6" spans="1:12">
      <c r="A6" s="494" t="s">
        <v>342</v>
      </c>
      <c r="B6" s="495"/>
      <c r="C6" s="496"/>
      <c r="D6" s="622"/>
      <c r="E6" s="498"/>
      <c r="F6" s="497"/>
      <c r="G6" s="497"/>
      <c r="H6" s="652"/>
      <c r="I6" s="497"/>
      <c r="J6" s="622"/>
    </row>
    <row r="7" spans="1:12">
      <c r="A7" s="494"/>
      <c r="B7" s="487"/>
      <c r="C7" s="499"/>
      <c r="D7" s="623"/>
      <c r="E7" s="490"/>
      <c r="F7" s="492"/>
      <c r="G7" s="492"/>
      <c r="H7" s="651"/>
      <c r="I7" s="492"/>
      <c r="J7" s="623"/>
    </row>
    <row r="8" spans="1:12">
      <c r="A8" s="494" t="s">
        <v>343</v>
      </c>
      <c r="B8" s="487"/>
      <c r="C8" s="499"/>
      <c r="D8" s="623"/>
      <c r="E8" s="490"/>
      <c r="F8" s="492"/>
      <c r="G8" s="492"/>
      <c r="H8" s="651"/>
      <c r="I8" s="492"/>
      <c r="J8" s="623"/>
    </row>
    <row r="9" spans="1:12">
      <c r="A9" s="494"/>
      <c r="B9" s="487"/>
      <c r="C9" s="499"/>
      <c r="D9" s="623"/>
      <c r="E9" s="490"/>
      <c r="F9" s="492"/>
      <c r="G9" s="492"/>
      <c r="H9" s="651"/>
      <c r="I9" s="492"/>
      <c r="J9" s="623"/>
    </row>
    <row r="10" spans="1:12">
      <c r="A10" s="494" t="s">
        <v>982</v>
      </c>
      <c r="B10" s="487"/>
      <c r="C10" s="499"/>
      <c r="D10" s="623"/>
      <c r="E10" s="490"/>
      <c r="F10" s="492"/>
      <c r="G10" s="492"/>
      <c r="H10" s="651"/>
      <c r="I10" s="492"/>
      <c r="J10" s="623"/>
    </row>
    <row r="11" spans="1:12">
      <c r="A11" s="494"/>
      <c r="B11" s="500"/>
      <c r="C11" s="501"/>
      <c r="D11" s="624"/>
      <c r="E11" s="503"/>
      <c r="F11" s="502"/>
      <c r="G11" s="502"/>
      <c r="H11" s="653"/>
      <c r="I11" s="502"/>
      <c r="J11" s="624"/>
    </row>
    <row r="12" spans="1:12">
      <c r="A12" s="494"/>
      <c r="B12" s="487"/>
      <c r="C12" s="499"/>
      <c r="D12" s="621"/>
      <c r="E12" s="490"/>
      <c r="F12" s="492"/>
      <c r="G12" s="489"/>
      <c r="H12" s="651"/>
      <c r="I12" s="492"/>
      <c r="J12" s="621"/>
    </row>
    <row r="13" spans="1:12">
      <c r="A13" s="504" t="s">
        <v>344</v>
      </c>
      <c r="B13" s="487"/>
      <c r="C13" s="499"/>
      <c r="D13" s="621"/>
      <c r="E13" s="490"/>
      <c r="F13" s="492"/>
      <c r="G13" s="489"/>
      <c r="H13" s="651"/>
      <c r="I13" s="492"/>
      <c r="J13" s="621"/>
    </row>
    <row r="14" spans="1:12">
      <c r="A14" s="504"/>
      <c r="B14" s="505"/>
      <c r="C14" s="613"/>
      <c r="D14" s="621"/>
      <c r="E14" s="506"/>
      <c r="F14" s="493"/>
      <c r="G14" s="493"/>
      <c r="H14" s="654"/>
      <c r="I14" s="489"/>
      <c r="J14" s="621"/>
    </row>
    <row r="15" spans="1:12" ht="13.5">
      <c r="A15" s="39" t="s">
        <v>1483</v>
      </c>
      <c r="B15" s="487"/>
      <c r="C15" s="499"/>
      <c r="D15" s="623">
        <f>B15*C15</f>
        <v>0</v>
      </c>
      <c r="E15" s="507"/>
      <c r="F15" s="486"/>
      <c r="G15" s="486">
        <f>E15*F15</f>
        <v>0</v>
      </c>
      <c r="H15" s="651"/>
      <c r="I15" s="492"/>
      <c r="J15" s="623">
        <f>H15*I15</f>
        <v>0</v>
      </c>
    </row>
    <row r="16" spans="1:12" ht="13.5">
      <c r="A16" s="39" t="s">
        <v>1460</v>
      </c>
      <c r="B16" s="487"/>
      <c r="C16" s="499"/>
      <c r="D16" s="623">
        <f t="shared" ref="D16:D83" si="0">B16*C16</f>
        <v>0</v>
      </c>
      <c r="E16" s="507"/>
      <c r="F16" s="486"/>
      <c r="G16" s="486">
        <f t="shared" ref="G16:G83" si="1">E16*F16</f>
        <v>0</v>
      </c>
      <c r="H16" s="651"/>
      <c r="I16" s="492"/>
      <c r="J16" s="623">
        <f t="shared" ref="J16:J83" si="2">H16*I16</f>
        <v>0</v>
      </c>
    </row>
    <row r="17" spans="1:10" ht="13.5">
      <c r="A17" s="10" t="s">
        <v>847</v>
      </c>
      <c r="B17" s="487"/>
      <c r="C17" s="499"/>
      <c r="D17" s="623">
        <f t="shared" si="0"/>
        <v>0</v>
      </c>
      <c r="E17" s="507"/>
      <c r="F17" s="486"/>
      <c r="G17" s="486">
        <f t="shared" si="1"/>
        <v>0</v>
      </c>
      <c r="H17" s="651"/>
      <c r="I17" s="492"/>
      <c r="J17" s="623">
        <f t="shared" si="2"/>
        <v>0</v>
      </c>
    </row>
    <row r="18" spans="1:10" ht="13.5">
      <c r="A18" s="10" t="s">
        <v>1534</v>
      </c>
      <c r="B18" s="487"/>
      <c r="C18" s="499"/>
      <c r="D18" s="623">
        <f t="shared" si="0"/>
        <v>0</v>
      </c>
      <c r="E18" s="507"/>
      <c r="F18" s="486"/>
      <c r="G18" s="486">
        <f t="shared" si="1"/>
        <v>0</v>
      </c>
      <c r="H18" s="651"/>
      <c r="I18" s="492"/>
      <c r="J18" s="623">
        <f t="shared" si="2"/>
        <v>0</v>
      </c>
    </row>
    <row r="19" spans="1:10" ht="13.5">
      <c r="A19" s="10" t="s">
        <v>1825</v>
      </c>
      <c r="B19" s="487"/>
      <c r="C19" s="499"/>
      <c r="D19" s="623">
        <f t="shared" si="0"/>
        <v>0</v>
      </c>
      <c r="E19" s="507"/>
      <c r="F19" s="486"/>
      <c r="G19" s="486">
        <f t="shared" si="1"/>
        <v>0</v>
      </c>
      <c r="H19" s="651"/>
      <c r="I19" s="492"/>
      <c r="J19" s="623">
        <f t="shared" si="2"/>
        <v>0</v>
      </c>
    </row>
    <row r="20" spans="1:10" ht="13.5">
      <c r="A20" s="10" t="s">
        <v>1819</v>
      </c>
      <c r="B20" s="487"/>
      <c r="C20" s="499"/>
      <c r="D20" s="623">
        <f t="shared" si="0"/>
        <v>0</v>
      </c>
      <c r="E20" s="507"/>
      <c r="F20" s="486"/>
      <c r="G20" s="486">
        <f t="shared" si="1"/>
        <v>0</v>
      </c>
      <c r="H20" s="651"/>
      <c r="I20" s="492"/>
      <c r="J20" s="623">
        <f t="shared" si="2"/>
        <v>0</v>
      </c>
    </row>
    <row r="21" spans="1:10" ht="13.5">
      <c r="A21" s="10" t="s">
        <v>1820</v>
      </c>
      <c r="B21" s="487"/>
      <c r="C21" s="499"/>
      <c r="D21" s="623">
        <f t="shared" si="0"/>
        <v>0</v>
      </c>
      <c r="E21" s="507"/>
      <c r="F21" s="486"/>
      <c r="G21" s="486">
        <f t="shared" si="1"/>
        <v>0</v>
      </c>
      <c r="H21" s="651"/>
      <c r="I21" s="492"/>
      <c r="J21" s="623">
        <f t="shared" si="2"/>
        <v>0</v>
      </c>
    </row>
    <row r="22" spans="1:10" ht="13.5">
      <c r="A22" s="10" t="s">
        <v>1821</v>
      </c>
      <c r="B22" s="487"/>
      <c r="C22" s="499"/>
      <c r="D22" s="623">
        <f t="shared" si="0"/>
        <v>0</v>
      </c>
      <c r="E22" s="507"/>
      <c r="F22" s="486"/>
      <c r="G22" s="486">
        <f t="shared" si="1"/>
        <v>0</v>
      </c>
      <c r="H22" s="651"/>
      <c r="I22" s="492"/>
      <c r="J22" s="623">
        <f t="shared" si="2"/>
        <v>0</v>
      </c>
    </row>
    <row r="23" spans="1:10" ht="13.5">
      <c r="A23" s="10" t="s">
        <v>3</v>
      </c>
      <c r="B23" s="487"/>
      <c r="C23" s="499"/>
      <c r="D23" s="623">
        <f t="shared" si="0"/>
        <v>0</v>
      </c>
      <c r="E23" s="507"/>
      <c r="F23" s="486"/>
      <c r="G23" s="486">
        <f t="shared" si="1"/>
        <v>0</v>
      </c>
      <c r="H23" s="651"/>
      <c r="I23" s="492"/>
      <c r="J23" s="623">
        <f t="shared" si="2"/>
        <v>0</v>
      </c>
    </row>
    <row r="24" spans="1:10" ht="13.5">
      <c r="A24" s="10" t="s">
        <v>1818</v>
      </c>
      <c r="B24" s="487"/>
      <c r="C24" s="499"/>
      <c r="D24" s="623">
        <f t="shared" si="0"/>
        <v>0</v>
      </c>
      <c r="E24" s="507"/>
      <c r="F24" s="486"/>
      <c r="G24" s="486">
        <f t="shared" si="1"/>
        <v>0</v>
      </c>
      <c r="H24" s="651"/>
      <c r="I24" s="492"/>
      <c r="J24" s="623">
        <f t="shared" si="2"/>
        <v>0</v>
      </c>
    </row>
    <row r="25" spans="1:10" ht="13.5">
      <c r="A25" s="10" t="s">
        <v>756</v>
      </c>
      <c r="B25" s="487"/>
      <c r="C25" s="499"/>
      <c r="D25" s="623">
        <f t="shared" si="0"/>
        <v>0</v>
      </c>
      <c r="E25" s="507"/>
      <c r="F25" s="486"/>
      <c r="G25" s="486">
        <f t="shared" si="1"/>
        <v>0</v>
      </c>
      <c r="H25" s="651"/>
      <c r="I25" s="492"/>
      <c r="J25" s="623">
        <f t="shared" si="2"/>
        <v>0</v>
      </c>
    </row>
    <row r="26" spans="1:10" ht="13.5">
      <c r="A26" s="10" t="s">
        <v>1817</v>
      </c>
      <c r="B26" s="487"/>
      <c r="C26" s="499"/>
      <c r="D26" s="623">
        <f t="shared" si="0"/>
        <v>0</v>
      </c>
      <c r="E26" s="507"/>
      <c r="F26" s="486"/>
      <c r="G26" s="486">
        <f t="shared" si="1"/>
        <v>0</v>
      </c>
      <c r="H26" s="651"/>
      <c r="I26" s="492"/>
      <c r="J26" s="623">
        <f t="shared" si="2"/>
        <v>0</v>
      </c>
    </row>
    <row r="27" spans="1:10" ht="13.5">
      <c r="A27" s="10" t="s">
        <v>4</v>
      </c>
      <c r="B27" s="487"/>
      <c r="C27" s="499"/>
      <c r="D27" s="623">
        <f t="shared" si="0"/>
        <v>0</v>
      </c>
      <c r="E27" s="507"/>
      <c r="F27" s="486"/>
      <c r="G27" s="486">
        <f t="shared" si="1"/>
        <v>0</v>
      </c>
      <c r="H27" s="651"/>
      <c r="I27" s="492"/>
      <c r="J27" s="623">
        <f t="shared" si="2"/>
        <v>0</v>
      </c>
    </row>
    <row r="28" spans="1:10" ht="13.5">
      <c r="A28" s="10" t="s">
        <v>5</v>
      </c>
      <c r="B28" s="487"/>
      <c r="C28" s="499"/>
      <c r="D28" s="623">
        <f t="shared" si="0"/>
        <v>0</v>
      </c>
      <c r="E28" s="507"/>
      <c r="F28" s="486"/>
      <c r="G28" s="486">
        <f t="shared" si="1"/>
        <v>0</v>
      </c>
      <c r="H28" s="651"/>
      <c r="I28" s="492"/>
      <c r="J28" s="623">
        <f t="shared" si="2"/>
        <v>0</v>
      </c>
    </row>
    <row r="29" spans="1:10" ht="13.5">
      <c r="A29" s="10" t="s">
        <v>476</v>
      </c>
      <c r="B29" s="487"/>
      <c r="C29" s="499"/>
      <c r="D29" s="623">
        <f t="shared" si="0"/>
        <v>0</v>
      </c>
      <c r="E29" s="507"/>
      <c r="F29" s="486"/>
      <c r="G29" s="486">
        <f t="shared" si="1"/>
        <v>0</v>
      </c>
      <c r="H29" s="651"/>
      <c r="I29" s="492"/>
      <c r="J29" s="623">
        <f t="shared" si="2"/>
        <v>0</v>
      </c>
    </row>
    <row r="30" spans="1:10" ht="13.5">
      <c r="A30" s="10" t="s">
        <v>1822</v>
      </c>
      <c r="B30" s="487"/>
      <c r="C30" s="499"/>
      <c r="D30" s="623">
        <f t="shared" si="0"/>
        <v>0</v>
      </c>
      <c r="E30" s="507"/>
      <c r="F30" s="486"/>
      <c r="G30" s="486">
        <f t="shared" si="1"/>
        <v>0</v>
      </c>
      <c r="H30" s="651"/>
      <c r="I30" s="492"/>
      <c r="J30" s="623">
        <f t="shared" si="2"/>
        <v>0</v>
      </c>
    </row>
    <row r="31" spans="1:10" ht="13.5">
      <c r="A31" s="10" t="s">
        <v>894</v>
      </c>
      <c r="B31" s="487"/>
      <c r="C31" s="499"/>
      <c r="D31" s="623">
        <f t="shared" si="0"/>
        <v>0</v>
      </c>
      <c r="E31" s="507"/>
      <c r="F31" s="486"/>
      <c r="G31" s="486">
        <f t="shared" si="1"/>
        <v>0</v>
      </c>
      <c r="H31" s="651"/>
      <c r="I31" s="492"/>
      <c r="J31" s="623">
        <f t="shared" si="2"/>
        <v>0</v>
      </c>
    </row>
    <row r="32" spans="1:10" ht="13.5">
      <c r="A32" s="10" t="s">
        <v>1823</v>
      </c>
      <c r="B32" s="487"/>
      <c r="C32" s="499"/>
      <c r="D32" s="623">
        <f t="shared" si="0"/>
        <v>0</v>
      </c>
      <c r="E32" s="507"/>
      <c r="F32" s="486"/>
      <c r="G32" s="486">
        <f t="shared" si="1"/>
        <v>0</v>
      </c>
      <c r="H32" s="651"/>
      <c r="I32" s="492"/>
      <c r="J32" s="623">
        <f t="shared" si="2"/>
        <v>0</v>
      </c>
    </row>
    <row r="33" spans="1:10" ht="13.5">
      <c r="A33" s="10" t="s">
        <v>1797</v>
      </c>
      <c r="B33" s="487"/>
      <c r="C33" s="499"/>
      <c r="D33" s="623">
        <f t="shared" si="0"/>
        <v>0</v>
      </c>
      <c r="E33" s="507"/>
      <c r="F33" s="486"/>
      <c r="G33" s="486">
        <f t="shared" si="1"/>
        <v>0</v>
      </c>
      <c r="H33" s="651"/>
      <c r="I33" s="492"/>
      <c r="J33" s="623">
        <f t="shared" si="2"/>
        <v>0</v>
      </c>
    </row>
    <row r="34" spans="1:10" ht="13.5">
      <c r="A34" s="10" t="s">
        <v>711</v>
      </c>
      <c r="B34" s="487"/>
      <c r="C34" s="499"/>
      <c r="D34" s="623">
        <f t="shared" si="0"/>
        <v>0</v>
      </c>
      <c r="E34" s="507"/>
      <c r="F34" s="486"/>
      <c r="G34" s="486">
        <f t="shared" si="1"/>
        <v>0</v>
      </c>
      <c r="H34" s="651"/>
      <c r="I34" s="492"/>
      <c r="J34" s="623">
        <f t="shared" si="2"/>
        <v>0</v>
      </c>
    </row>
    <row r="35" spans="1:10" ht="13.5">
      <c r="A35" s="10" t="s">
        <v>900</v>
      </c>
      <c r="B35" s="487"/>
      <c r="C35" s="499"/>
      <c r="D35" s="623">
        <f t="shared" si="0"/>
        <v>0</v>
      </c>
      <c r="E35" s="507"/>
      <c r="F35" s="486"/>
      <c r="G35" s="486">
        <f t="shared" si="1"/>
        <v>0</v>
      </c>
      <c r="H35" s="651"/>
      <c r="I35" s="492"/>
      <c r="J35" s="623">
        <f t="shared" si="2"/>
        <v>0</v>
      </c>
    </row>
    <row r="36" spans="1:10" ht="13.5">
      <c r="A36" s="10" t="s">
        <v>786</v>
      </c>
      <c r="B36" s="487"/>
      <c r="C36" s="499"/>
      <c r="D36" s="623">
        <f t="shared" si="0"/>
        <v>0</v>
      </c>
      <c r="E36" s="507"/>
      <c r="F36" s="486"/>
      <c r="G36" s="486">
        <f t="shared" si="1"/>
        <v>0</v>
      </c>
      <c r="H36" s="651"/>
      <c r="I36" s="492"/>
      <c r="J36" s="623">
        <f t="shared" si="2"/>
        <v>0</v>
      </c>
    </row>
    <row r="37" spans="1:10" ht="13.5">
      <c r="A37" s="10" t="s">
        <v>788</v>
      </c>
      <c r="B37" s="487"/>
      <c r="C37" s="499"/>
      <c r="D37" s="623">
        <f t="shared" si="0"/>
        <v>0</v>
      </c>
      <c r="E37" s="507"/>
      <c r="F37" s="486"/>
      <c r="G37" s="486">
        <f t="shared" si="1"/>
        <v>0</v>
      </c>
      <c r="H37" s="651"/>
      <c r="I37" s="492"/>
      <c r="J37" s="623">
        <f t="shared" si="2"/>
        <v>0</v>
      </c>
    </row>
    <row r="38" spans="1:10" ht="13.5">
      <c r="A38" s="10" t="s">
        <v>789</v>
      </c>
      <c r="B38" s="487"/>
      <c r="C38" s="499"/>
      <c r="D38" s="623">
        <f t="shared" si="0"/>
        <v>0</v>
      </c>
      <c r="E38" s="507"/>
      <c r="F38" s="486"/>
      <c r="G38" s="486">
        <f t="shared" si="1"/>
        <v>0</v>
      </c>
      <c r="H38" s="651"/>
      <c r="I38" s="492"/>
      <c r="J38" s="623">
        <f t="shared" si="2"/>
        <v>0</v>
      </c>
    </row>
    <row r="39" spans="1:10" ht="13.5">
      <c r="A39" s="10" t="s">
        <v>790</v>
      </c>
      <c r="B39" s="487"/>
      <c r="C39" s="499"/>
      <c r="D39" s="623">
        <f t="shared" si="0"/>
        <v>0</v>
      </c>
      <c r="E39" s="507"/>
      <c r="F39" s="486"/>
      <c r="G39" s="486">
        <f t="shared" si="1"/>
        <v>0</v>
      </c>
      <c r="H39" s="651"/>
      <c r="I39" s="492"/>
      <c r="J39" s="623">
        <f t="shared" si="2"/>
        <v>0</v>
      </c>
    </row>
    <row r="40" spans="1:10" ht="13.5">
      <c r="A40" s="10" t="s">
        <v>791</v>
      </c>
      <c r="B40" s="487"/>
      <c r="C40" s="499"/>
      <c r="D40" s="623">
        <f t="shared" si="0"/>
        <v>0</v>
      </c>
      <c r="E40" s="507"/>
      <c r="F40" s="486"/>
      <c r="G40" s="486">
        <f t="shared" si="1"/>
        <v>0</v>
      </c>
      <c r="H40" s="651"/>
      <c r="I40" s="492"/>
      <c r="J40" s="623">
        <f t="shared" si="2"/>
        <v>0</v>
      </c>
    </row>
    <row r="41" spans="1:10" ht="13.5">
      <c r="A41" s="10" t="s">
        <v>241</v>
      </c>
      <c r="B41" s="487"/>
      <c r="C41" s="499"/>
      <c r="D41" s="623">
        <f t="shared" si="0"/>
        <v>0</v>
      </c>
      <c r="E41" s="507"/>
      <c r="F41" s="486"/>
      <c r="G41" s="486">
        <f t="shared" si="1"/>
        <v>0</v>
      </c>
      <c r="H41" s="651"/>
      <c r="I41" s="492"/>
      <c r="J41" s="623">
        <f t="shared" si="2"/>
        <v>0</v>
      </c>
    </row>
    <row r="42" spans="1:10" ht="13.5">
      <c r="A42" s="10" t="s">
        <v>590</v>
      </c>
      <c r="B42" s="487"/>
      <c r="C42" s="499"/>
      <c r="D42" s="623">
        <f>B42*C42</f>
        <v>0</v>
      </c>
      <c r="E42" s="507"/>
      <c r="F42" s="486"/>
      <c r="G42" s="486">
        <f>E42*F42</f>
        <v>0</v>
      </c>
      <c r="H42" s="651"/>
      <c r="I42" s="492"/>
      <c r="J42" s="623">
        <f>H42*I42</f>
        <v>0</v>
      </c>
    </row>
    <row r="43" spans="1:10" ht="13.5">
      <c r="A43" s="10" t="s">
        <v>591</v>
      </c>
      <c r="B43" s="487"/>
      <c r="C43" s="499"/>
      <c r="D43" s="623">
        <f>B43*C43</f>
        <v>0</v>
      </c>
      <c r="E43" s="507"/>
      <c r="F43" s="486"/>
      <c r="G43" s="486">
        <f>E43*F43</f>
        <v>0</v>
      </c>
      <c r="H43" s="651"/>
      <c r="I43" s="492"/>
      <c r="J43" s="623">
        <f>H43*I43</f>
        <v>0</v>
      </c>
    </row>
    <row r="44" spans="1:10" ht="13.5">
      <c r="A44" s="10" t="s">
        <v>592</v>
      </c>
      <c r="B44" s="487"/>
      <c r="C44" s="499"/>
      <c r="D44" s="623">
        <f t="shared" si="0"/>
        <v>0</v>
      </c>
      <c r="E44" s="507"/>
      <c r="F44" s="486"/>
      <c r="G44" s="486">
        <f t="shared" si="1"/>
        <v>0</v>
      </c>
      <c r="H44" s="651"/>
      <c r="I44" s="492"/>
      <c r="J44" s="623">
        <f t="shared" si="2"/>
        <v>0</v>
      </c>
    </row>
    <row r="45" spans="1:10" ht="13.5">
      <c r="A45" s="10" t="s">
        <v>593</v>
      </c>
      <c r="B45" s="487"/>
      <c r="C45" s="499"/>
      <c r="D45" s="623">
        <f t="shared" si="0"/>
        <v>0</v>
      </c>
      <c r="E45" s="507"/>
      <c r="F45" s="486"/>
      <c r="G45" s="486">
        <f t="shared" si="1"/>
        <v>0</v>
      </c>
      <c r="H45" s="651"/>
      <c r="I45" s="492"/>
      <c r="J45" s="623">
        <f t="shared" si="2"/>
        <v>0</v>
      </c>
    </row>
    <row r="46" spans="1:10" ht="13.5">
      <c r="A46" s="10" t="s">
        <v>757</v>
      </c>
      <c r="B46" s="487"/>
      <c r="C46" s="499"/>
      <c r="D46" s="623">
        <f t="shared" si="0"/>
        <v>0</v>
      </c>
      <c r="E46" s="507"/>
      <c r="F46" s="486"/>
      <c r="G46" s="486">
        <f t="shared" si="1"/>
        <v>0</v>
      </c>
      <c r="H46" s="651"/>
      <c r="I46" s="492"/>
      <c r="J46" s="623">
        <f t="shared" si="2"/>
        <v>0</v>
      </c>
    </row>
    <row r="47" spans="1:10" ht="13.5">
      <c r="A47" s="10" t="s">
        <v>594</v>
      </c>
      <c r="B47" s="487"/>
      <c r="C47" s="499"/>
      <c r="D47" s="623">
        <f t="shared" si="0"/>
        <v>0</v>
      </c>
      <c r="E47" s="507"/>
      <c r="F47" s="486"/>
      <c r="G47" s="486">
        <f t="shared" si="1"/>
        <v>0</v>
      </c>
      <c r="H47" s="651"/>
      <c r="I47" s="492"/>
      <c r="J47" s="623">
        <f t="shared" si="2"/>
        <v>0</v>
      </c>
    </row>
    <row r="48" spans="1:10" ht="13.5">
      <c r="A48" s="10" t="s">
        <v>595</v>
      </c>
      <c r="B48" s="487"/>
      <c r="C48" s="499"/>
      <c r="D48" s="623">
        <f t="shared" si="0"/>
        <v>0</v>
      </c>
      <c r="E48" s="507"/>
      <c r="F48" s="486"/>
      <c r="G48" s="486">
        <f t="shared" si="1"/>
        <v>0</v>
      </c>
      <c r="H48" s="651"/>
      <c r="I48" s="492"/>
      <c r="J48" s="623">
        <f t="shared" si="2"/>
        <v>0</v>
      </c>
    </row>
    <row r="49" spans="1:10" ht="13.5">
      <c r="A49" s="10" t="s">
        <v>596</v>
      </c>
      <c r="B49" s="487"/>
      <c r="C49" s="499"/>
      <c r="D49" s="623">
        <f t="shared" si="0"/>
        <v>0</v>
      </c>
      <c r="E49" s="507"/>
      <c r="F49" s="486"/>
      <c r="G49" s="486">
        <f t="shared" si="1"/>
        <v>0</v>
      </c>
      <c r="H49" s="651"/>
      <c r="I49" s="492"/>
      <c r="J49" s="623">
        <f t="shared" si="2"/>
        <v>0</v>
      </c>
    </row>
    <row r="50" spans="1:10" ht="13.5">
      <c r="A50" s="10" t="s">
        <v>896</v>
      </c>
      <c r="B50" s="487"/>
      <c r="C50" s="499"/>
      <c r="D50" s="623">
        <f t="shared" si="0"/>
        <v>0</v>
      </c>
      <c r="E50" s="507"/>
      <c r="F50" s="486"/>
      <c r="G50" s="486">
        <f t="shared" si="1"/>
        <v>0</v>
      </c>
      <c r="H50" s="651"/>
      <c r="I50" s="492"/>
      <c r="J50" s="623">
        <f t="shared" si="2"/>
        <v>0</v>
      </c>
    </row>
    <row r="51" spans="1:10" ht="13.5">
      <c r="A51" s="10" t="s">
        <v>599</v>
      </c>
      <c r="B51" s="487"/>
      <c r="C51" s="499"/>
      <c r="D51" s="623">
        <f t="shared" si="0"/>
        <v>0</v>
      </c>
      <c r="E51" s="507"/>
      <c r="F51" s="486"/>
      <c r="G51" s="486">
        <f t="shared" si="1"/>
        <v>0</v>
      </c>
      <c r="H51" s="651"/>
      <c r="I51" s="492"/>
      <c r="J51" s="623">
        <f t="shared" si="2"/>
        <v>0</v>
      </c>
    </row>
    <row r="52" spans="1:10" ht="13.5">
      <c r="A52" s="10" t="s">
        <v>599</v>
      </c>
      <c r="B52" s="487"/>
      <c r="C52" s="499"/>
      <c r="D52" s="623">
        <f t="shared" si="0"/>
        <v>0</v>
      </c>
      <c r="E52" s="507"/>
      <c r="F52" s="486"/>
      <c r="G52" s="486">
        <f t="shared" si="1"/>
        <v>0</v>
      </c>
      <c r="H52" s="651"/>
      <c r="I52" s="492"/>
      <c r="J52" s="623">
        <f t="shared" si="2"/>
        <v>0</v>
      </c>
    </row>
    <row r="53" spans="1:10" ht="13.5">
      <c r="A53" s="10" t="s">
        <v>600</v>
      </c>
      <c r="B53" s="487"/>
      <c r="C53" s="499"/>
      <c r="D53" s="623">
        <f t="shared" ref="D53:D60" si="3">B53*C53</f>
        <v>0</v>
      </c>
      <c r="E53" s="507"/>
      <c r="F53" s="486"/>
      <c r="G53" s="486">
        <f t="shared" ref="G53:G60" si="4">E53*F53</f>
        <v>0</v>
      </c>
      <c r="H53" s="651"/>
      <c r="I53" s="492"/>
      <c r="J53" s="623">
        <f t="shared" ref="J53:J60" si="5">H53*I53</f>
        <v>0</v>
      </c>
    </row>
    <row r="54" spans="1:10" ht="13.5">
      <c r="A54" s="10" t="s">
        <v>758</v>
      </c>
      <c r="B54" s="487"/>
      <c r="C54" s="499"/>
      <c r="D54" s="623">
        <f t="shared" si="3"/>
        <v>0</v>
      </c>
      <c r="E54" s="507"/>
      <c r="F54" s="486"/>
      <c r="G54" s="486">
        <f t="shared" si="4"/>
        <v>0</v>
      </c>
      <c r="H54" s="651"/>
      <c r="I54" s="492"/>
      <c r="J54" s="623">
        <f t="shared" si="5"/>
        <v>0</v>
      </c>
    </row>
    <row r="55" spans="1:10" ht="13.5">
      <c r="A55" s="10" t="s">
        <v>1678</v>
      </c>
      <c r="B55" s="487"/>
      <c r="C55" s="499"/>
      <c r="D55" s="623">
        <f t="shared" si="3"/>
        <v>0</v>
      </c>
      <c r="E55" s="507"/>
      <c r="F55" s="486"/>
      <c r="G55" s="486">
        <f t="shared" si="4"/>
        <v>0</v>
      </c>
      <c r="H55" s="651"/>
      <c r="I55" s="492"/>
      <c r="J55" s="623">
        <f t="shared" si="5"/>
        <v>0</v>
      </c>
    </row>
    <row r="56" spans="1:10" ht="13.5">
      <c r="A56" s="10" t="s">
        <v>897</v>
      </c>
      <c r="B56" s="487"/>
      <c r="C56" s="499"/>
      <c r="D56" s="623">
        <f t="shared" si="3"/>
        <v>0</v>
      </c>
      <c r="E56" s="507"/>
      <c r="F56" s="486"/>
      <c r="G56" s="486">
        <f t="shared" si="4"/>
        <v>0</v>
      </c>
      <c r="H56" s="651"/>
      <c r="I56" s="492"/>
      <c r="J56" s="623">
        <f t="shared" si="5"/>
        <v>0</v>
      </c>
    </row>
    <row r="57" spans="1:10" ht="13.5">
      <c r="A57" s="10" t="s">
        <v>603</v>
      </c>
      <c r="B57" s="487"/>
      <c r="C57" s="499"/>
      <c r="D57" s="623">
        <f t="shared" si="3"/>
        <v>0</v>
      </c>
      <c r="E57" s="507"/>
      <c r="F57" s="486"/>
      <c r="G57" s="486">
        <f t="shared" si="4"/>
        <v>0</v>
      </c>
      <c r="H57" s="651"/>
      <c r="I57" s="492"/>
      <c r="J57" s="623">
        <f t="shared" si="5"/>
        <v>0</v>
      </c>
    </row>
    <row r="58" spans="1:10" ht="13.5">
      <c r="A58" s="10" t="s">
        <v>604</v>
      </c>
      <c r="B58" s="487"/>
      <c r="C58" s="499"/>
      <c r="D58" s="623">
        <f t="shared" si="3"/>
        <v>0</v>
      </c>
      <c r="E58" s="507"/>
      <c r="F58" s="486"/>
      <c r="G58" s="486">
        <f t="shared" si="4"/>
        <v>0</v>
      </c>
      <c r="H58" s="651"/>
      <c r="I58" s="492"/>
      <c r="J58" s="623">
        <f t="shared" si="5"/>
        <v>0</v>
      </c>
    </row>
    <row r="59" spans="1:10" ht="13.5">
      <c r="A59" s="10" t="s">
        <v>243</v>
      </c>
      <c r="B59" s="487"/>
      <c r="C59" s="499"/>
      <c r="D59" s="623">
        <f t="shared" si="3"/>
        <v>0</v>
      </c>
      <c r="E59" s="507"/>
      <c r="F59" s="486"/>
      <c r="G59" s="486">
        <f t="shared" si="4"/>
        <v>0</v>
      </c>
      <c r="H59" s="651"/>
      <c r="I59" s="492"/>
      <c r="J59" s="623">
        <f t="shared" si="5"/>
        <v>0</v>
      </c>
    </row>
    <row r="60" spans="1:10" ht="13.5">
      <c r="A60" s="10" t="s">
        <v>244</v>
      </c>
      <c r="B60" s="487"/>
      <c r="C60" s="499"/>
      <c r="D60" s="623">
        <f t="shared" si="3"/>
        <v>0</v>
      </c>
      <c r="E60" s="507"/>
      <c r="F60" s="486"/>
      <c r="G60" s="486">
        <f t="shared" si="4"/>
        <v>0</v>
      </c>
      <c r="H60" s="651"/>
      <c r="I60" s="492"/>
      <c r="J60" s="623">
        <f t="shared" si="5"/>
        <v>0</v>
      </c>
    </row>
    <row r="61" spans="1:10" ht="13.5">
      <c r="A61" s="10" t="s">
        <v>911</v>
      </c>
      <c r="B61" s="487"/>
      <c r="C61" s="499"/>
      <c r="D61" s="623">
        <f t="shared" si="0"/>
        <v>0</v>
      </c>
      <c r="E61" s="507"/>
      <c r="F61" s="486"/>
      <c r="G61" s="486">
        <f t="shared" si="1"/>
        <v>0</v>
      </c>
      <c r="H61" s="651"/>
      <c r="I61" s="492"/>
      <c r="J61" s="623">
        <f t="shared" si="2"/>
        <v>0</v>
      </c>
    </row>
    <row r="62" spans="1:10" ht="13.5">
      <c r="A62" s="10" t="s">
        <v>690</v>
      </c>
      <c r="B62" s="487"/>
      <c r="C62" s="499"/>
      <c r="D62" s="623">
        <f t="shared" si="0"/>
        <v>0</v>
      </c>
      <c r="E62" s="507"/>
      <c r="F62" s="486"/>
      <c r="G62" s="486">
        <f t="shared" si="1"/>
        <v>0</v>
      </c>
      <c r="H62" s="651"/>
      <c r="I62" s="492"/>
      <c r="J62" s="623">
        <f t="shared" si="2"/>
        <v>0</v>
      </c>
    </row>
    <row r="63" spans="1:10" ht="13.5">
      <c r="A63" s="10" t="s">
        <v>759</v>
      </c>
      <c r="B63" s="487"/>
      <c r="C63" s="499"/>
      <c r="D63" s="623">
        <f t="shared" si="0"/>
        <v>0</v>
      </c>
      <c r="E63" s="507"/>
      <c r="F63" s="486"/>
      <c r="G63" s="486">
        <f t="shared" si="1"/>
        <v>0</v>
      </c>
      <c r="H63" s="651"/>
      <c r="I63" s="492"/>
      <c r="J63" s="623">
        <f t="shared" si="2"/>
        <v>0</v>
      </c>
    </row>
    <row r="64" spans="1:10" ht="13.5">
      <c r="A64" s="10" t="s">
        <v>1142</v>
      </c>
      <c r="B64" s="487"/>
      <c r="C64" s="499"/>
      <c r="D64" s="623">
        <f t="shared" si="0"/>
        <v>0</v>
      </c>
      <c r="E64" s="507"/>
      <c r="F64" s="486"/>
      <c r="G64" s="486">
        <f t="shared" si="1"/>
        <v>0</v>
      </c>
      <c r="H64" s="651"/>
      <c r="I64" s="492"/>
      <c r="J64" s="623">
        <f t="shared" si="2"/>
        <v>0</v>
      </c>
    </row>
    <row r="65" spans="1:10" ht="13.5">
      <c r="A65" s="10" t="s">
        <v>1143</v>
      </c>
      <c r="B65" s="487"/>
      <c r="C65" s="499"/>
      <c r="D65" s="623">
        <f t="shared" si="0"/>
        <v>0</v>
      </c>
      <c r="E65" s="507"/>
      <c r="F65" s="486"/>
      <c r="G65" s="486">
        <f t="shared" si="1"/>
        <v>0</v>
      </c>
      <c r="H65" s="651"/>
      <c r="I65" s="492"/>
      <c r="J65" s="623">
        <f t="shared" si="2"/>
        <v>0</v>
      </c>
    </row>
    <row r="66" spans="1:10" ht="13.5">
      <c r="A66" s="10" t="s">
        <v>1144</v>
      </c>
      <c r="B66" s="487"/>
      <c r="C66" s="499"/>
      <c r="D66" s="623">
        <f t="shared" si="0"/>
        <v>0</v>
      </c>
      <c r="E66" s="507"/>
      <c r="F66" s="486"/>
      <c r="G66" s="486">
        <f t="shared" si="1"/>
        <v>0</v>
      </c>
      <c r="H66" s="651"/>
      <c r="I66" s="492"/>
      <c r="J66" s="623">
        <f t="shared" si="2"/>
        <v>0</v>
      </c>
    </row>
    <row r="67" spans="1:10" ht="13.5">
      <c r="A67" s="10" t="s">
        <v>1145</v>
      </c>
      <c r="B67" s="487"/>
      <c r="C67" s="499"/>
      <c r="D67" s="623">
        <f t="shared" si="0"/>
        <v>0</v>
      </c>
      <c r="E67" s="507"/>
      <c r="F67" s="486"/>
      <c r="G67" s="486">
        <f t="shared" si="1"/>
        <v>0</v>
      </c>
      <c r="H67" s="651"/>
      <c r="I67" s="492"/>
      <c r="J67" s="623">
        <f t="shared" si="2"/>
        <v>0</v>
      </c>
    </row>
    <row r="68" spans="1:10" ht="13.5">
      <c r="A68" s="10" t="s">
        <v>760</v>
      </c>
      <c r="B68" s="487"/>
      <c r="C68" s="499"/>
      <c r="D68" s="623">
        <f t="shared" si="0"/>
        <v>0</v>
      </c>
      <c r="E68" s="507"/>
      <c r="F68" s="486"/>
      <c r="G68" s="486">
        <f t="shared" si="1"/>
        <v>0</v>
      </c>
      <c r="H68" s="651"/>
      <c r="I68" s="492"/>
      <c r="J68" s="623">
        <f t="shared" si="2"/>
        <v>0</v>
      </c>
    </row>
    <row r="69" spans="1:10" ht="13.5">
      <c r="A69" s="10" t="s">
        <v>761</v>
      </c>
      <c r="B69" s="487"/>
      <c r="C69" s="499"/>
      <c r="D69" s="623">
        <f t="shared" si="0"/>
        <v>0</v>
      </c>
      <c r="E69" s="507"/>
      <c r="F69" s="486"/>
      <c r="G69" s="486">
        <f t="shared" si="1"/>
        <v>0</v>
      </c>
      <c r="H69" s="651"/>
      <c r="I69" s="492"/>
      <c r="J69" s="623">
        <f t="shared" si="2"/>
        <v>0</v>
      </c>
    </row>
    <row r="70" spans="1:10" ht="13.5">
      <c r="A70" s="10" t="s">
        <v>762</v>
      </c>
      <c r="B70" s="487"/>
      <c r="C70" s="499"/>
      <c r="D70" s="623">
        <f t="shared" si="0"/>
        <v>0</v>
      </c>
      <c r="E70" s="507"/>
      <c r="F70" s="486"/>
      <c r="G70" s="486">
        <f t="shared" si="1"/>
        <v>0</v>
      </c>
      <c r="H70" s="651"/>
      <c r="I70" s="492"/>
      <c r="J70" s="623">
        <f t="shared" si="2"/>
        <v>0</v>
      </c>
    </row>
    <row r="71" spans="1:10" ht="13.5">
      <c r="A71" s="10" t="s">
        <v>1012</v>
      </c>
      <c r="B71" s="487"/>
      <c r="C71" s="499"/>
      <c r="D71" s="623">
        <f t="shared" si="0"/>
        <v>0</v>
      </c>
      <c r="E71" s="507"/>
      <c r="F71" s="486"/>
      <c r="G71" s="486">
        <f t="shared" si="1"/>
        <v>0</v>
      </c>
      <c r="H71" s="651"/>
      <c r="I71" s="492"/>
      <c r="J71" s="623">
        <f t="shared" si="2"/>
        <v>0</v>
      </c>
    </row>
    <row r="72" spans="1:10" ht="13.5">
      <c r="A72" s="10" t="s">
        <v>1680</v>
      </c>
      <c r="B72" s="487"/>
      <c r="C72" s="499"/>
      <c r="D72" s="623">
        <f t="shared" si="0"/>
        <v>0</v>
      </c>
      <c r="E72" s="507"/>
      <c r="F72" s="486"/>
      <c r="G72" s="486">
        <f t="shared" si="1"/>
        <v>0</v>
      </c>
      <c r="H72" s="651"/>
      <c r="I72" s="492"/>
      <c r="J72" s="623">
        <f t="shared" si="2"/>
        <v>0</v>
      </c>
    </row>
    <row r="73" spans="1:10" ht="13.5">
      <c r="A73" s="10" t="s">
        <v>1681</v>
      </c>
      <c r="B73" s="487"/>
      <c r="C73" s="499"/>
      <c r="D73" s="623">
        <f t="shared" si="0"/>
        <v>0</v>
      </c>
      <c r="E73" s="507"/>
      <c r="F73" s="486"/>
      <c r="G73" s="486">
        <f t="shared" si="1"/>
        <v>0</v>
      </c>
      <c r="H73" s="651"/>
      <c r="I73" s="492"/>
      <c r="J73" s="623">
        <f t="shared" si="2"/>
        <v>0</v>
      </c>
    </row>
    <row r="74" spans="1:10" ht="13.5">
      <c r="A74" s="10" t="s">
        <v>467</v>
      </c>
      <c r="B74" s="487"/>
      <c r="C74" s="499"/>
      <c r="D74" s="623">
        <f t="shared" si="0"/>
        <v>0</v>
      </c>
      <c r="E74" s="507"/>
      <c r="F74" s="486"/>
      <c r="G74" s="486">
        <f t="shared" si="1"/>
        <v>0</v>
      </c>
      <c r="H74" s="651"/>
      <c r="I74" s="492"/>
      <c r="J74" s="623">
        <f t="shared" si="2"/>
        <v>0</v>
      </c>
    </row>
    <row r="75" spans="1:10" ht="13.5">
      <c r="A75" s="10" t="s">
        <v>468</v>
      </c>
      <c r="B75" s="487"/>
      <c r="C75" s="499"/>
      <c r="D75" s="623">
        <f t="shared" si="0"/>
        <v>0</v>
      </c>
      <c r="E75" s="507"/>
      <c r="F75" s="486"/>
      <c r="G75" s="486">
        <f t="shared" si="1"/>
        <v>0</v>
      </c>
      <c r="H75" s="651"/>
      <c r="I75" s="492"/>
      <c r="J75" s="623">
        <f t="shared" si="2"/>
        <v>0</v>
      </c>
    </row>
    <row r="76" spans="1:10" ht="13.5">
      <c r="A76" s="10" t="s">
        <v>1013</v>
      </c>
      <c r="B76" s="487"/>
      <c r="C76" s="499"/>
      <c r="D76" s="623">
        <f t="shared" si="0"/>
        <v>0</v>
      </c>
      <c r="E76" s="507"/>
      <c r="F76" s="486"/>
      <c r="G76" s="486">
        <f t="shared" si="1"/>
        <v>0</v>
      </c>
      <c r="H76" s="651"/>
      <c r="I76" s="492"/>
      <c r="J76" s="623">
        <f t="shared" si="2"/>
        <v>0</v>
      </c>
    </row>
    <row r="77" spans="1:10" ht="13.5">
      <c r="A77" s="10" t="s">
        <v>1150</v>
      </c>
      <c r="B77" s="487"/>
      <c r="C77" s="499"/>
      <c r="D77" s="623">
        <f t="shared" si="0"/>
        <v>0</v>
      </c>
      <c r="E77" s="507"/>
      <c r="F77" s="486"/>
      <c r="G77" s="486">
        <f t="shared" si="1"/>
        <v>0</v>
      </c>
      <c r="H77" s="651"/>
      <c r="I77" s="492"/>
      <c r="J77" s="623">
        <f t="shared" si="2"/>
        <v>0</v>
      </c>
    </row>
    <row r="78" spans="1:10" ht="13.5">
      <c r="A78" s="10" t="s">
        <v>1014</v>
      </c>
      <c r="B78" s="487"/>
      <c r="C78" s="499"/>
      <c r="D78" s="623">
        <f t="shared" si="0"/>
        <v>0</v>
      </c>
      <c r="E78" s="507"/>
      <c r="F78" s="486"/>
      <c r="G78" s="486">
        <f t="shared" si="1"/>
        <v>0</v>
      </c>
      <c r="H78" s="651"/>
      <c r="I78" s="492"/>
      <c r="J78" s="623">
        <f t="shared" si="2"/>
        <v>0</v>
      </c>
    </row>
    <row r="79" spans="1:10" ht="13.5">
      <c r="A79" s="10" t="s">
        <v>79</v>
      </c>
      <c r="B79" s="487"/>
      <c r="C79" s="499"/>
      <c r="D79" s="623">
        <f t="shared" si="0"/>
        <v>0</v>
      </c>
      <c r="E79" s="507"/>
      <c r="F79" s="486"/>
      <c r="G79" s="486">
        <f t="shared" si="1"/>
        <v>0</v>
      </c>
      <c r="H79" s="651"/>
      <c r="I79" s="492"/>
      <c r="J79" s="623">
        <f t="shared" si="2"/>
        <v>0</v>
      </c>
    </row>
    <row r="80" spans="1:10" ht="13.5">
      <c r="A80" s="10" t="s">
        <v>81</v>
      </c>
      <c r="B80" s="487"/>
      <c r="C80" s="499"/>
      <c r="D80" s="623">
        <f t="shared" si="0"/>
        <v>0</v>
      </c>
      <c r="E80" s="507"/>
      <c r="F80" s="486"/>
      <c r="G80" s="486">
        <f t="shared" si="1"/>
        <v>0</v>
      </c>
      <c r="H80" s="651"/>
      <c r="I80" s="492"/>
      <c r="J80" s="623">
        <f t="shared" si="2"/>
        <v>0</v>
      </c>
    </row>
    <row r="81" spans="1:10" ht="13.5">
      <c r="A81" s="10" t="s">
        <v>1150</v>
      </c>
      <c r="B81" s="487"/>
      <c r="C81" s="499"/>
      <c r="D81" s="623">
        <f t="shared" si="0"/>
        <v>0</v>
      </c>
      <c r="E81" s="507"/>
      <c r="F81" s="486"/>
      <c r="G81" s="486">
        <f t="shared" si="1"/>
        <v>0</v>
      </c>
      <c r="H81" s="651"/>
      <c r="I81" s="492"/>
      <c r="J81" s="623">
        <f t="shared" si="2"/>
        <v>0</v>
      </c>
    </row>
    <row r="82" spans="1:10" ht="13.5">
      <c r="A82" s="10" t="s">
        <v>82</v>
      </c>
      <c r="B82" s="487"/>
      <c r="C82" s="499"/>
      <c r="D82" s="623">
        <f t="shared" si="0"/>
        <v>0</v>
      </c>
      <c r="E82" s="507"/>
      <c r="F82" s="486"/>
      <c r="G82" s="486">
        <f t="shared" si="1"/>
        <v>0</v>
      </c>
      <c r="H82" s="651"/>
      <c r="I82" s="492"/>
      <c r="J82" s="623">
        <f t="shared" si="2"/>
        <v>0</v>
      </c>
    </row>
    <row r="83" spans="1:10" ht="13.5">
      <c r="A83" s="10" t="s">
        <v>1790</v>
      </c>
      <c r="B83" s="487"/>
      <c r="C83" s="499"/>
      <c r="D83" s="623">
        <f t="shared" si="0"/>
        <v>0</v>
      </c>
      <c r="E83" s="507"/>
      <c r="F83" s="486"/>
      <c r="G83" s="486">
        <f t="shared" si="1"/>
        <v>0</v>
      </c>
      <c r="H83" s="651"/>
      <c r="I83" s="492"/>
      <c r="J83" s="623">
        <f t="shared" si="2"/>
        <v>0</v>
      </c>
    </row>
    <row r="84" spans="1:10" ht="13.5">
      <c r="A84" s="10" t="s">
        <v>1162</v>
      </c>
      <c r="B84" s="505"/>
      <c r="C84" s="613"/>
      <c r="D84" s="623">
        <f t="shared" ref="D84:D147" si="6">B84*C84</f>
        <v>0</v>
      </c>
      <c r="E84" s="507"/>
      <c r="F84" s="486"/>
      <c r="G84" s="486">
        <f t="shared" ref="G84:G147" si="7">E84*F84</f>
        <v>0</v>
      </c>
      <c r="H84" s="651"/>
      <c r="I84" s="492"/>
      <c r="J84" s="623">
        <f t="shared" ref="J84:J147" si="8">H84*I84</f>
        <v>0</v>
      </c>
    </row>
    <row r="85" spans="1:10" ht="13.5">
      <c r="A85" s="10" t="s">
        <v>1884</v>
      </c>
      <c r="B85" s="644"/>
      <c r="C85" s="645"/>
      <c r="D85" s="623">
        <f t="shared" si="6"/>
        <v>0</v>
      </c>
      <c r="E85" s="507"/>
      <c r="F85" s="486"/>
      <c r="G85" s="486">
        <f t="shared" si="7"/>
        <v>0</v>
      </c>
      <c r="H85" s="651"/>
      <c r="I85" s="492"/>
      <c r="J85" s="623">
        <f t="shared" si="8"/>
        <v>0</v>
      </c>
    </row>
    <row r="86" spans="1:10" ht="13.5">
      <c r="A86" s="10" t="s">
        <v>1885</v>
      </c>
      <c r="B86" s="644"/>
      <c r="C86" s="645"/>
      <c r="D86" s="623">
        <f t="shared" si="6"/>
        <v>0</v>
      </c>
      <c r="E86" s="507"/>
      <c r="F86" s="486"/>
      <c r="G86" s="486">
        <f t="shared" si="7"/>
        <v>0</v>
      </c>
      <c r="H86" s="651"/>
      <c r="I86" s="492"/>
      <c r="J86" s="623">
        <f t="shared" si="8"/>
        <v>0</v>
      </c>
    </row>
    <row r="87" spans="1:10" ht="13.5">
      <c r="A87" s="10" t="s">
        <v>1886</v>
      </c>
      <c r="B87" s="644"/>
      <c r="C87" s="645"/>
      <c r="D87" s="623">
        <f t="shared" si="6"/>
        <v>0</v>
      </c>
      <c r="E87" s="507"/>
      <c r="F87" s="486"/>
      <c r="G87" s="486">
        <f t="shared" si="7"/>
        <v>0</v>
      </c>
      <c r="H87" s="651"/>
      <c r="I87" s="492"/>
      <c r="J87" s="623">
        <f t="shared" si="8"/>
        <v>0</v>
      </c>
    </row>
    <row r="88" spans="1:10" ht="13.5">
      <c r="A88" s="10" t="s">
        <v>1018</v>
      </c>
      <c r="B88" s="644"/>
      <c r="C88" s="645"/>
      <c r="D88" s="623">
        <f t="shared" si="6"/>
        <v>0</v>
      </c>
      <c r="E88" s="507"/>
      <c r="F88" s="486"/>
      <c r="G88" s="486">
        <f t="shared" si="7"/>
        <v>0</v>
      </c>
      <c r="H88" s="651"/>
      <c r="I88" s="492"/>
      <c r="J88" s="623">
        <f t="shared" si="8"/>
        <v>0</v>
      </c>
    </row>
    <row r="89" spans="1:10" ht="13.5">
      <c r="A89" s="10" t="s">
        <v>567</v>
      </c>
      <c r="B89" s="644"/>
      <c r="C89" s="645"/>
      <c r="D89" s="623">
        <f t="shared" si="6"/>
        <v>0</v>
      </c>
      <c r="E89" s="507"/>
      <c r="F89" s="486"/>
      <c r="G89" s="486">
        <f t="shared" si="7"/>
        <v>0</v>
      </c>
      <c r="H89" s="651"/>
      <c r="I89" s="492"/>
      <c r="J89" s="623">
        <f t="shared" si="8"/>
        <v>0</v>
      </c>
    </row>
    <row r="90" spans="1:10" ht="13.5">
      <c r="A90" s="10" t="s">
        <v>568</v>
      </c>
      <c r="B90" s="644"/>
      <c r="C90" s="645"/>
      <c r="D90" s="623">
        <f t="shared" si="6"/>
        <v>0</v>
      </c>
      <c r="E90" s="507"/>
      <c r="F90" s="486"/>
      <c r="G90" s="486">
        <f t="shared" si="7"/>
        <v>0</v>
      </c>
      <c r="H90" s="651"/>
      <c r="I90" s="492"/>
      <c r="J90" s="623">
        <f t="shared" si="8"/>
        <v>0</v>
      </c>
    </row>
    <row r="91" spans="1:10" ht="13.5">
      <c r="A91" s="10" t="s">
        <v>569</v>
      </c>
      <c r="B91" s="644"/>
      <c r="C91" s="645"/>
      <c r="D91" s="623">
        <f t="shared" si="6"/>
        <v>0</v>
      </c>
      <c r="E91" s="507"/>
      <c r="F91" s="486"/>
      <c r="G91" s="486">
        <f t="shared" si="7"/>
        <v>0</v>
      </c>
      <c r="H91" s="651"/>
      <c r="I91" s="492"/>
      <c r="J91" s="623">
        <f t="shared" si="8"/>
        <v>0</v>
      </c>
    </row>
    <row r="92" spans="1:10" ht="13.5">
      <c r="A92" s="10" t="s">
        <v>1887</v>
      </c>
      <c r="B92" s="644"/>
      <c r="C92" s="645"/>
      <c r="D92" s="623">
        <f t="shared" si="6"/>
        <v>0</v>
      </c>
      <c r="E92" s="507"/>
      <c r="F92" s="486"/>
      <c r="G92" s="486">
        <f t="shared" si="7"/>
        <v>0</v>
      </c>
      <c r="H92" s="651"/>
      <c r="I92" s="492"/>
      <c r="J92" s="623">
        <f t="shared" si="8"/>
        <v>0</v>
      </c>
    </row>
    <row r="93" spans="1:10" ht="13.5">
      <c r="A93" s="10" t="s">
        <v>570</v>
      </c>
      <c r="B93" s="644"/>
      <c r="C93" s="645"/>
      <c r="D93" s="623">
        <f t="shared" si="6"/>
        <v>0</v>
      </c>
      <c r="E93" s="507"/>
      <c r="F93" s="486"/>
      <c r="G93" s="486">
        <f t="shared" si="7"/>
        <v>0</v>
      </c>
      <c r="H93" s="651"/>
      <c r="I93" s="492"/>
      <c r="J93" s="623">
        <f t="shared" si="8"/>
        <v>0</v>
      </c>
    </row>
    <row r="94" spans="1:10" ht="13.5">
      <c r="A94" s="10" t="s">
        <v>571</v>
      </c>
      <c r="B94" s="644"/>
      <c r="C94" s="645"/>
      <c r="D94" s="623">
        <f t="shared" si="6"/>
        <v>0</v>
      </c>
      <c r="E94" s="507"/>
      <c r="F94" s="486"/>
      <c r="G94" s="486">
        <f t="shared" si="7"/>
        <v>0</v>
      </c>
      <c r="H94" s="651"/>
      <c r="I94" s="492"/>
      <c r="J94" s="623">
        <f t="shared" si="8"/>
        <v>0</v>
      </c>
    </row>
    <row r="95" spans="1:10" ht="13.5">
      <c r="A95" s="10" t="s">
        <v>1098</v>
      </c>
      <c r="B95" s="644"/>
      <c r="C95" s="645"/>
      <c r="D95" s="623">
        <f t="shared" si="6"/>
        <v>0</v>
      </c>
      <c r="E95" s="507"/>
      <c r="F95" s="486"/>
      <c r="G95" s="486">
        <f t="shared" si="7"/>
        <v>0</v>
      </c>
      <c r="H95" s="651"/>
      <c r="I95" s="492"/>
      <c r="J95" s="623">
        <f t="shared" si="8"/>
        <v>0</v>
      </c>
    </row>
    <row r="96" spans="1:10" ht="13.5">
      <c r="A96" s="10" t="s">
        <v>1099</v>
      </c>
      <c r="B96" s="644"/>
      <c r="C96" s="645"/>
      <c r="D96" s="623">
        <f t="shared" si="6"/>
        <v>0</v>
      </c>
      <c r="E96" s="507"/>
      <c r="F96" s="486"/>
      <c r="G96" s="486">
        <f t="shared" si="7"/>
        <v>0</v>
      </c>
      <c r="H96" s="651"/>
      <c r="I96" s="492"/>
      <c r="J96" s="623">
        <f t="shared" si="8"/>
        <v>0</v>
      </c>
    </row>
    <row r="97" spans="1:10" ht="13.5">
      <c r="A97" s="10" t="s">
        <v>899</v>
      </c>
      <c r="B97" s="644"/>
      <c r="C97" s="645"/>
      <c r="D97" s="623">
        <f t="shared" si="6"/>
        <v>0</v>
      </c>
      <c r="E97" s="507"/>
      <c r="F97" s="486"/>
      <c r="G97" s="486">
        <f t="shared" si="7"/>
        <v>0</v>
      </c>
      <c r="H97" s="651"/>
      <c r="I97" s="492"/>
      <c r="J97" s="623">
        <f t="shared" si="8"/>
        <v>0</v>
      </c>
    </row>
    <row r="98" spans="1:10" ht="13.5">
      <c r="A98" s="10" t="s">
        <v>477</v>
      </c>
      <c r="B98" s="644"/>
      <c r="C98" s="645"/>
      <c r="D98" s="623">
        <f t="shared" si="6"/>
        <v>0</v>
      </c>
      <c r="E98" s="507"/>
      <c r="F98" s="486"/>
      <c r="G98" s="486">
        <f t="shared" si="7"/>
        <v>0</v>
      </c>
      <c r="H98" s="651"/>
      <c r="I98" s="492"/>
      <c r="J98" s="623">
        <f t="shared" si="8"/>
        <v>0</v>
      </c>
    </row>
    <row r="99" spans="1:10" ht="13.5">
      <c r="A99" s="10" t="s">
        <v>572</v>
      </c>
      <c r="B99" s="644"/>
      <c r="C99" s="645"/>
      <c r="D99" s="623">
        <f t="shared" si="6"/>
        <v>0</v>
      </c>
      <c r="E99" s="507"/>
      <c r="F99" s="486"/>
      <c r="G99" s="486">
        <f t="shared" si="7"/>
        <v>0</v>
      </c>
      <c r="H99" s="651"/>
      <c r="I99" s="492"/>
      <c r="J99" s="623">
        <f t="shared" si="8"/>
        <v>0</v>
      </c>
    </row>
    <row r="100" spans="1:10" ht="13.5">
      <c r="A100" s="10" t="s">
        <v>573</v>
      </c>
      <c r="B100" s="644"/>
      <c r="C100" s="645"/>
      <c r="D100" s="623">
        <f t="shared" si="6"/>
        <v>0</v>
      </c>
      <c r="E100" s="507"/>
      <c r="F100" s="486"/>
      <c r="G100" s="486">
        <f t="shared" si="7"/>
        <v>0</v>
      </c>
      <c r="H100" s="651"/>
      <c r="I100" s="492"/>
      <c r="J100" s="623">
        <f t="shared" si="8"/>
        <v>0</v>
      </c>
    </row>
    <row r="101" spans="1:10" ht="13.5">
      <c r="A101" s="10" t="s">
        <v>574</v>
      </c>
      <c r="B101" s="644"/>
      <c r="C101" s="645"/>
      <c r="D101" s="623">
        <f t="shared" si="6"/>
        <v>0</v>
      </c>
      <c r="E101" s="507"/>
      <c r="F101" s="486"/>
      <c r="G101" s="486">
        <f t="shared" si="7"/>
        <v>0</v>
      </c>
      <c r="H101" s="651"/>
      <c r="I101" s="492"/>
      <c r="J101" s="623">
        <f t="shared" si="8"/>
        <v>0</v>
      </c>
    </row>
    <row r="102" spans="1:10" ht="13.5">
      <c r="A102" s="10" t="s">
        <v>575</v>
      </c>
      <c r="B102" s="644"/>
      <c r="C102" s="645"/>
      <c r="D102" s="623">
        <f t="shared" si="6"/>
        <v>0</v>
      </c>
      <c r="E102" s="507"/>
      <c r="F102" s="486"/>
      <c r="G102" s="486">
        <f t="shared" si="7"/>
        <v>0</v>
      </c>
      <c r="H102" s="651"/>
      <c r="I102" s="492"/>
      <c r="J102" s="623">
        <f t="shared" si="8"/>
        <v>0</v>
      </c>
    </row>
    <row r="103" spans="1:10" ht="13.5">
      <c r="A103" s="10" t="s">
        <v>1989</v>
      </c>
      <c r="B103" s="644"/>
      <c r="C103" s="645"/>
      <c r="D103" s="623">
        <f t="shared" si="6"/>
        <v>0</v>
      </c>
      <c r="E103" s="507"/>
      <c r="F103" s="486"/>
      <c r="G103" s="486">
        <f t="shared" si="7"/>
        <v>0</v>
      </c>
      <c r="H103" s="651"/>
      <c r="I103" s="492"/>
      <c r="J103" s="623">
        <f t="shared" si="8"/>
        <v>0</v>
      </c>
    </row>
    <row r="104" spans="1:10" ht="13.5">
      <c r="A104" s="10" t="s">
        <v>1684</v>
      </c>
      <c r="B104" s="644"/>
      <c r="C104" s="645"/>
      <c r="D104" s="623">
        <f t="shared" si="6"/>
        <v>0</v>
      </c>
      <c r="E104" s="507"/>
      <c r="F104" s="486"/>
      <c r="G104" s="486">
        <f t="shared" si="7"/>
        <v>0</v>
      </c>
      <c r="H104" s="651"/>
      <c r="I104" s="492"/>
      <c r="J104" s="623">
        <f t="shared" si="8"/>
        <v>0</v>
      </c>
    </row>
    <row r="105" spans="1:10" ht="13.5">
      <c r="A105" s="10" t="s">
        <v>628</v>
      </c>
      <c r="B105" s="644"/>
      <c r="C105" s="645"/>
      <c r="D105" s="623">
        <f t="shared" si="6"/>
        <v>0</v>
      </c>
      <c r="E105" s="507"/>
      <c r="F105" s="486"/>
      <c r="G105" s="486">
        <f t="shared" si="7"/>
        <v>0</v>
      </c>
      <c r="H105" s="651"/>
      <c r="I105" s="492"/>
      <c r="J105" s="623">
        <f t="shared" si="8"/>
        <v>0</v>
      </c>
    </row>
    <row r="106" spans="1:10" ht="13.5">
      <c r="A106" s="10" t="s">
        <v>456</v>
      </c>
      <c r="B106" s="644"/>
      <c r="C106" s="645"/>
      <c r="D106" s="623">
        <f t="shared" si="6"/>
        <v>0</v>
      </c>
      <c r="E106" s="507"/>
      <c r="F106" s="486"/>
      <c r="G106" s="486">
        <f t="shared" si="7"/>
        <v>0</v>
      </c>
      <c r="H106" s="651"/>
      <c r="I106" s="492"/>
      <c r="J106" s="623">
        <f t="shared" si="8"/>
        <v>0</v>
      </c>
    </row>
    <row r="107" spans="1:10" ht="13.5">
      <c r="A107" s="10" t="s">
        <v>1769</v>
      </c>
      <c r="B107" s="644"/>
      <c r="C107" s="645"/>
      <c r="D107" s="623">
        <f t="shared" si="6"/>
        <v>0</v>
      </c>
      <c r="E107" s="507"/>
      <c r="F107" s="486"/>
      <c r="G107" s="486">
        <f t="shared" si="7"/>
        <v>0</v>
      </c>
      <c r="H107" s="651"/>
      <c r="I107" s="492"/>
      <c r="J107" s="623">
        <f t="shared" si="8"/>
        <v>0</v>
      </c>
    </row>
    <row r="108" spans="1:10" ht="13.5">
      <c r="A108" s="10" t="s">
        <v>1919</v>
      </c>
      <c r="B108" s="644"/>
      <c r="C108" s="645"/>
      <c r="D108" s="623">
        <f t="shared" si="6"/>
        <v>0</v>
      </c>
      <c r="E108" s="507"/>
      <c r="F108" s="486"/>
      <c r="G108" s="486">
        <f t="shared" si="7"/>
        <v>0</v>
      </c>
      <c r="H108" s="651"/>
      <c r="I108" s="492"/>
      <c r="J108" s="623">
        <f t="shared" si="8"/>
        <v>0</v>
      </c>
    </row>
    <row r="109" spans="1:10" ht="13.5">
      <c r="A109" s="10" t="s">
        <v>1975</v>
      </c>
      <c r="B109" s="644"/>
      <c r="C109" s="645"/>
      <c r="D109" s="623">
        <f t="shared" si="6"/>
        <v>0</v>
      </c>
      <c r="E109" s="507"/>
      <c r="F109" s="486"/>
      <c r="G109" s="486">
        <f t="shared" si="7"/>
        <v>0</v>
      </c>
      <c r="H109" s="651"/>
      <c r="I109" s="492"/>
      <c r="J109" s="623">
        <f t="shared" si="8"/>
        <v>0</v>
      </c>
    </row>
    <row r="110" spans="1:10" ht="13.5">
      <c r="A110" s="10" t="s">
        <v>1976</v>
      </c>
      <c r="B110" s="644"/>
      <c r="C110" s="645"/>
      <c r="D110" s="623">
        <f t="shared" si="6"/>
        <v>0</v>
      </c>
      <c r="E110" s="507"/>
      <c r="F110" s="486"/>
      <c r="G110" s="486">
        <f t="shared" si="7"/>
        <v>0</v>
      </c>
      <c r="H110" s="651"/>
      <c r="I110" s="492"/>
      <c r="J110" s="623">
        <f t="shared" si="8"/>
        <v>0</v>
      </c>
    </row>
    <row r="111" spans="1:10" ht="13.5">
      <c r="A111" s="10" t="s">
        <v>63</v>
      </c>
      <c r="B111" s="644"/>
      <c r="C111" s="645"/>
      <c r="D111" s="623">
        <f t="shared" si="6"/>
        <v>0</v>
      </c>
      <c r="E111" s="507"/>
      <c r="F111" s="486"/>
      <c r="G111" s="486">
        <f t="shared" si="7"/>
        <v>0</v>
      </c>
      <c r="H111" s="651"/>
      <c r="I111" s="492"/>
      <c r="J111" s="623">
        <f t="shared" si="8"/>
        <v>0</v>
      </c>
    </row>
    <row r="112" spans="1:10" ht="13.5">
      <c r="A112" s="10" t="s">
        <v>1823</v>
      </c>
      <c r="B112" s="644"/>
      <c r="C112" s="645"/>
      <c r="D112" s="623">
        <f t="shared" si="6"/>
        <v>0</v>
      </c>
      <c r="E112" s="507"/>
      <c r="F112" s="486"/>
      <c r="G112" s="486">
        <f t="shared" si="7"/>
        <v>0</v>
      </c>
      <c r="H112" s="651"/>
      <c r="I112" s="492"/>
      <c r="J112" s="623">
        <f t="shared" si="8"/>
        <v>0</v>
      </c>
    </row>
    <row r="113" spans="1:10" ht="13.5">
      <c r="A113" s="10" t="s">
        <v>64</v>
      </c>
      <c r="B113" s="644"/>
      <c r="C113" s="645"/>
      <c r="D113" s="623">
        <f t="shared" si="6"/>
        <v>0</v>
      </c>
      <c r="E113" s="507"/>
      <c r="F113" s="486"/>
      <c r="G113" s="486">
        <f t="shared" si="7"/>
        <v>0</v>
      </c>
      <c r="H113" s="651"/>
      <c r="I113" s="492"/>
      <c r="J113" s="623">
        <f t="shared" si="8"/>
        <v>0</v>
      </c>
    </row>
    <row r="114" spans="1:10" ht="13.5">
      <c r="A114" s="10" t="s">
        <v>184</v>
      </c>
      <c r="B114" s="644"/>
      <c r="C114" s="645"/>
      <c r="D114" s="623">
        <f t="shared" si="6"/>
        <v>0</v>
      </c>
      <c r="E114" s="507"/>
      <c r="F114" s="486"/>
      <c r="G114" s="486">
        <f t="shared" si="7"/>
        <v>0</v>
      </c>
      <c r="H114" s="651"/>
      <c r="I114" s="492"/>
      <c r="J114" s="623">
        <f t="shared" si="8"/>
        <v>0</v>
      </c>
    </row>
    <row r="115" spans="1:10" ht="13.5">
      <c r="A115" s="10" t="s">
        <v>65</v>
      </c>
      <c r="B115" s="644"/>
      <c r="C115" s="645"/>
      <c r="D115" s="623">
        <f t="shared" si="6"/>
        <v>0</v>
      </c>
      <c r="E115" s="507"/>
      <c r="F115" s="486"/>
      <c r="G115" s="486">
        <f t="shared" si="7"/>
        <v>0</v>
      </c>
      <c r="H115" s="651"/>
      <c r="I115" s="492"/>
      <c r="J115" s="623">
        <f t="shared" si="8"/>
        <v>0</v>
      </c>
    </row>
    <row r="116" spans="1:10" ht="13.5">
      <c r="A116" s="10" t="s">
        <v>456</v>
      </c>
      <c r="B116" s="644"/>
      <c r="C116" s="645"/>
      <c r="D116" s="623">
        <f t="shared" si="6"/>
        <v>0</v>
      </c>
      <c r="E116" s="507"/>
      <c r="F116" s="486"/>
      <c r="G116" s="486">
        <f t="shared" si="7"/>
        <v>0</v>
      </c>
      <c r="H116" s="651"/>
      <c r="I116" s="492"/>
      <c r="J116" s="623">
        <f t="shared" si="8"/>
        <v>0</v>
      </c>
    </row>
    <row r="117" spans="1:10" ht="13.5">
      <c r="A117" s="10" t="s">
        <v>66</v>
      </c>
      <c r="B117" s="644"/>
      <c r="C117" s="645"/>
      <c r="D117" s="623">
        <f t="shared" si="6"/>
        <v>0</v>
      </c>
      <c r="E117" s="507"/>
      <c r="F117" s="486"/>
      <c r="G117" s="486">
        <f t="shared" si="7"/>
        <v>0</v>
      </c>
      <c r="H117" s="651"/>
      <c r="I117" s="492"/>
      <c r="J117" s="623">
        <f t="shared" si="8"/>
        <v>0</v>
      </c>
    </row>
    <row r="118" spans="1:10" ht="13.5">
      <c r="A118" s="10" t="s">
        <v>67</v>
      </c>
      <c r="B118" s="644"/>
      <c r="C118" s="645"/>
      <c r="D118" s="623">
        <f t="shared" si="6"/>
        <v>0</v>
      </c>
      <c r="E118" s="507"/>
      <c r="F118" s="486"/>
      <c r="G118" s="486">
        <f t="shared" si="7"/>
        <v>0</v>
      </c>
      <c r="H118" s="651"/>
      <c r="I118" s="492"/>
      <c r="J118" s="623">
        <f t="shared" si="8"/>
        <v>0</v>
      </c>
    </row>
    <row r="119" spans="1:10" ht="13.5">
      <c r="A119" s="10" t="s">
        <v>1770</v>
      </c>
      <c r="B119" s="644"/>
      <c r="C119" s="645"/>
      <c r="D119" s="623">
        <f t="shared" si="6"/>
        <v>0</v>
      </c>
      <c r="E119" s="507"/>
      <c r="F119" s="486"/>
      <c r="G119" s="486">
        <f t="shared" si="7"/>
        <v>0</v>
      </c>
      <c r="H119" s="651"/>
      <c r="I119" s="492"/>
      <c r="J119" s="623">
        <f t="shared" si="8"/>
        <v>0</v>
      </c>
    </row>
    <row r="120" spans="1:10" ht="13.5">
      <c r="A120" s="10" t="s">
        <v>580</v>
      </c>
      <c r="B120" s="644"/>
      <c r="C120" s="645"/>
      <c r="D120" s="623">
        <f t="shared" si="6"/>
        <v>0</v>
      </c>
      <c r="E120" s="507"/>
      <c r="F120" s="486"/>
      <c r="G120" s="486">
        <f t="shared" si="7"/>
        <v>0</v>
      </c>
      <c r="H120" s="651"/>
      <c r="I120" s="492"/>
      <c r="J120" s="623">
        <f t="shared" si="8"/>
        <v>0</v>
      </c>
    </row>
    <row r="121" spans="1:10" ht="13.5">
      <c r="A121" s="10" t="s">
        <v>581</v>
      </c>
      <c r="B121" s="644"/>
      <c r="C121" s="645"/>
      <c r="D121" s="623">
        <f t="shared" si="6"/>
        <v>0</v>
      </c>
      <c r="E121" s="507"/>
      <c r="F121" s="486"/>
      <c r="G121" s="486">
        <f t="shared" si="7"/>
        <v>0</v>
      </c>
      <c r="H121" s="651"/>
      <c r="I121" s="492"/>
      <c r="J121" s="623">
        <f t="shared" si="8"/>
        <v>0</v>
      </c>
    </row>
    <row r="122" spans="1:10" ht="13.5">
      <c r="A122" s="10" t="s">
        <v>68</v>
      </c>
      <c r="B122" s="644"/>
      <c r="C122" s="645"/>
      <c r="D122" s="623">
        <f t="shared" si="6"/>
        <v>0</v>
      </c>
      <c r="E122" s="507"/>
      <c r="F122" s="486"/>
      <c r="G122" s="486">
        <f t="shared" si="7"/>
        <v>0</v>
      </c>
      <c r="H122" s="651"/>
      <c r="I122" s="492"/>
      <c r="J122" s="623">
        <f t="shared" si="8"/>
        <v>0</v>
      </c>
    </row>
    <row r="123" spans="1:10" ht="13.5">
      <c r="A123" s="10" t="s">
        <v>69</v>
      </c>
      <c r="B123" s="644"/>
      <c r="C123" s="645"/>
      <c r="D123" s="623">
        <f t="shared" si="6"/>
        <v>0</v>
      </c>
      <c r="E123" s="507"/>
      <c r="F123" s="486"/>
      <c r="G123" s="486">
        <f t="shared" si="7"/>
        <v>0</v>
      </c>
      <c r="H123" s="651"/>
      <c r="I123" s="492"/>
      <c r="J123" s="623">
        <f t="shared" si="8"/>
        <v>0</v>
      </c>
    </row>
    <row r="124" spans="1:10" ht="13.5">
      <c r="A124" s="10" t="s">
        <v>70</v>
      </c>
      <c r="B124" s="644"/>
      <c r="C124" s="645"/>
      <c r="D124" s="623">
        <f t="shared" si="6"/>
        <v>0</v>
      </c>
      <c r="E124" s="507"/>
      <c r="F124" s="486"/>
      <c r="G124" s="486">
        <f t="shared" si="7"/>
        <v>0</v>
      </c>
      <c r="H124" s="651"/>
      <c r="I124" s="492"/>
      <c r="J124" s="623">
        <f t="shared" si="8"/>
        <v>0</v>
      </c>
    </row>
    <row r="125" spans="1:10" ht="13.5">
      <c r="A125" s="10" t="s">
        <v>1918</v>
      </c>
      <c r="B125" s="644"/>
      <c r="C125" s="645"/>
      <c r="D125" s="623">
        <f t="shared" si="6"/>
        <v>0</v>
      </c>
      <c r="E125" s="507"/>
      <c r="F125" s="486"/>
      <c r="G125" s="486">
        <f t="shared" si="7"/>
        <v>0</v>
      </c>
      <c r="H125" s="651"/>
      <c r="I125" s="492"/>
      <c r="J125" s="623">
        <f t="shared" si="8"/>
        <v>0</v>
      </c>
    </row>
    <row r="126" spans="1:10" ht="13.5">
      <c r="A126" s="10" t="s">
        <v>71</v>
      </c>
      <c r="B126" s="644"/>
      <c r="C126" s="645"/>
      <c r="D126" s="623">
        <f t="shared" si="6"/>
        <v>0</v>
      </c>
      <c r="E126" s="507"/>
      <c r="F126" s="486"/>
      <c r="G126" s="486">
        <f t="shared" si="7"/>
        <v>0</v>
      </c>
      <c r="H126" s="651"/>
      <c r="I126" s="492"/>
      <c r="J126" s="623">
        <f t="shared" si="8"/>
        <v>0</v>
      </c>
    </row>
    <row r="127" spans="1:10" ht="13.5">
      <c r="A127" s="10" t="s">
        <v>72</v>
      </c>
      <c r="B127" s="644"/>
      <c r="C127" s="645"/>
      <c r="D127" s="623">
        <f t="shared" si="6"/>
        <v>0</v>
      </c>
      <c r="E127" s="507"/>
      <c r="F127" s="486"/>
      <c r="G127" s="486">
        <f t="shared" si="7"/>
        <v>0</v>
      </c>
      <c r="H127" s="651"/>
      <c r="I127" s="492"/>
      <c r="J127" s="623">
        <f t="shared" si="8"/>
        <v>0</v>
      </c>
    </row>
    <row r="128" spans="1:10" ht="13.5">
      <c r="A128" s="10" t="s">
        <v>73</v>
      </c>
      <c r="B128" s="644"/>
      <c r="C128" s="645"/>
      <c r="D128" s="623">
        <f t="shared" si="6"/>
        <v>0</v>
      </c>
      <c r="E128" s="507"/>
      <c r="F128" s="486"/>
      <c r="G128" s="486">
        <f t="shared" si="7"/>
        <v>0</v>
      </c>
      <c r="H128" s="651"/>
      <c r="I128" s="492"/>
      <c r="J128" s="623">
        <f t="shared" si="8"/>
        <v>0</v>
      </c>
    </row>
    <row r="129" spans="1:10" ht="13.5">
      <c r="A129" s="10" t="s">
        <v>74</v>
      </c>
      <c r="B129" s="644"/>
      <c r="C129" s="645"/>
      <c r="D129" s="623">
        <f t="shared" si="6"/>
        <v>0</v>
      </c>
      <c r="E129" s="507"/>
      <c r="F129" s="486"/>
      <c r="G129" s="486">
        <f t="shared" si="7"/>
        <v>0</v>
      </c>
      <c r="H129" s="651"/>
      <c r="I129" s="492"/>
      <c r="J129" s="623">
        <f t="shared" si="8"/>
        <v>0</v>
      </c>
    </row>
    <row r="130" spans="1:10" ht="13.5">
      <c r="A130" s="10" t="s">
        <v>75</v>
      </c>
      <c r="B130" s="644"/>
      <c r="C130" s="645"/>
      <c r="D130" s="623">
        <f t="shared" si="6"/>
        <v>0</v>
      </c>
      <c r="E130" s="507"/>
      <c r="F130" s="486"/>
      <c r="G130" s="486">
        <f t="shared" si="7"/>
        <v>0</v>
      </c>
      <c r="H130" s="651"/>
      <c r="I130" s="492"/>
      <c r="J130" s="623">
        <f t="shared" si="8"/>
        <v>0</v>
      </c>
    </row>
    <row r="131" spans="1:10" ht="13.5">
      <c r="A131" s="10" t="s">
        <v>1929</v>
      </c>
      <c r="B131" s="644"/>
      <c r="C131" s="645"/>
      <c r="D131" s="623">
        <f t="shared" si="6"/>
        <v>0</v>
      </c>
      <c r="E131" s="507"/>
      <c r="F131" s="486"/>
      <c r="G131" s="486">
        <f t="shared" si="7"/>
        <v>0</v>
      </c>
      <c r="H131" s="651"/>
      <c r="I131" s="492"/>
      <c r="J131" s="623">
        <f t="shared" si="8"/>
        <v>0</v>
      </c>
    </row>
    <row r="132" spans="1:10" ht="13.5">
      <c r="A132" s="10" t="s">
        <v>76</v>
      </c>
      <c r="B132" s="644"/>
      <c r="C132" s="645"/>
      <c r="D132" s="623">
        <f t="shared" si="6"/>
        <v>0</v>
      </c>
      <c r="E132" s="507"/>
      <c r="F132" s="486"/>
      <c r="G132" s="486">
        <f t="shared" si="7"/>
        <v>0</v>
      </c>
      <c r="H132" s="651"/>
      <c r="I132" s="492"/>
      <c r="J132" s="623">
        <f t="shared" si="8"/>
        <v>0</v>
      </c>
    </row>
    <row r="133" spans="1:10" ht="13.5">
      <c r="A133" s="10" t="s">
        <v>1930</v>
      </c>
      <c r="B133" s="644"/>
      <c r="C133" s="645"/>
      <c r="D133" s="623">
        <f t="shared" si="6"/>
        <v>0</v>
      </c>
      <c r="E133" s="507"/>
      <c r="F133" s="486"/>
      <c r="G133" s="486">
        <f t="shared" si="7"/>
        <v>0</v>
      </c>
      <c r="H133" s="651"/>
      <c r="I133" s="492"/>
      <c r="J133" s="623">
        <f t="shared" si="8"/>
        <v>0</v>
      </c>
    </row>
    <row r="134" spans="1:10" ht="13.5">
      <c r="A134" s="10" t="s">
        <v>1771</v>
      </c>
      <c r="B134" s="644"/>
      <c r="C134" s="645"/>
      <c r="D134" s="623">
        <f t="shared" si="6"/>
        <v>0</v>
      </c>
      <c r="E134" s="507"/>
      <c r="F134" s="486"/>
      <c r="G134" s="486">
        <f t="shared" si="7"/>
        <v>0</v>
      </c>
      <c r="H134" s="651"/>
      <c r="I134" s="492"/>
      <c r="J134" s="623">
        <f t="shared" si="8"/>
        <v>0</v>
      </c>
    </row>
    <row r="135" spans="1:10" ht="13.5">
      <c r="A135" s="10" t="s">
        <v>454</v>
      </c>
      <c r="B135" s="644"/>
      <c r="C135" s="645"/>
      <c r="D135" s="623">
        <f t="shared" si="6"/>
        <v>0</v>
      </c>
      <c r="E135" s="507"/>
      <c r="F135" s="486"/>
      <c r="G135" s="486">
        <f t="shared" si="7"/>
        <v>0</v>
      </c>
      <c r="H135" s="651"/>
      <c r="I135" s="492"/>
      <c r="J135" s="623">
        <f t="shared" si="8"/>
        <v>0</v>
      </c>
    </row>
    <row r="136" spans="1:10" ht="13.5">
      <c r="A136" s="10" t="s">
        <v>1349</v>
      </c>
      <c r="B136" s="644"/>
      <c r="C136" s="645"/>
      <c r="D136" s="623">
        <f t="shared" si="6"/>
        <v>0</v>
      </c>
      <c r="E136" s="507"/>
      <c r="F136" s="486"/>
      <c r="G136" s="486">
        <f t="shared" si="7"/>
        <v>0</v>
      </c>
      <c r="H136" s="651"/>
      <c r="I136" s="492"/>
      <c r="J136" s="623">
        <f t="shared" si="8"/>
        <v>0</v>
      </c>
    </row>
    <row r="137" spans="1:10" ht="13.5">
      <c r="A137" s="10" t="s">
        <v>455</v>
      </c>
      <c r="B137" s="644"/>
      <c r="C137" s="645"/>
      <c r="D137" s="623">
        <f t="shared" si="6"/>
        <v>0</v>
      </c>
      <c r="E137" s="507"/>
      <c r="F137" s="486"/>
      <c r="G137" s="486">
        <f t="shared" si="7"/>
        <v>0</v>
      </c>
      <c r="H137" s="651"/>
      <c r="I137" s="492"/>
      <c r="J137" s="623">
        <f t="shared" si="8"/>
        <v>0</v>
      </c>
    </row>
    <row r="138" spans="1:10" ht="13.5">
      <c r="A138" s="10" t="s">
        <v>62</v>
      </c>
      <c r="B138" s="644"/>
      <c r="C138" s="645"/>
      <c r="D138" s="623">
        <f t="shared" si="6"/>
        <v>0</v>
      </c>
      <c r="E138" s="507"/>
      <c r="F138" s="486"/>
      <c r="G138" s="486">
        <f t="shared" si="7"/>
        <v>0</v>
      </c>
      <c r="H138" s="651"/>
      <c r="I138" s="492"/>
      <c r="J138" s="623">
        <f t="shared" si="8"/>
        <v>0</v>
      </c>
    </row>
    <row r="139" spans="1:10" ht="13.5">
      <c r="A139" s="10" t="s">
        <v>2016</v>
      </c>
      <c r="B139" s="644"/>
      <c r="C139" s="645"/>
      <c r="D139" s="623">
        <f t="shared" si="6"/>
        <v>0</v>
      </c>
      <c r="E139" s="507"/>
      <c r="F139" s="486"/>
      <c r="G139" s="486">
        <f t="shared" si="7"/>
        <v>0</v>
      </c>
      <c r="H139" s="651"/>
      <c r="I139" s="492"/>
      <c r="J139" s="623">
        <f t="shared" si="8"/>
        <v>0</v>
      </c>
    </row>
    <row r="140" spans="1:10" ht="13.5">
      <c r="A140" s="10" t="s">
        <v>654</v>
      </c>
      <c r="B140" s="644"/>
      <c r="C140" s="645"/>
      <c r="D140" s="623">
        <f t="shared" si="6"/>
        <v>0</v>
      </c>
      <c r="E140" s="507"/>
      <c r="F140" s="486"/>
      <c r="G140" s="486">
        <f t="shared" si="7"/>
        <v>0</v>
      </c>
      <c r="H140" s="651"/>
      <c r="I140" s="492"/>
      <c r="J140" s="623">
        <f t="shared" si="8"/>
        <v>0</v>
      </c>
    </row>
    <row r="141" spans="1:10" ht="13.5">
      <c r="A141" s="10" t="s">
        <v>655</v>
      </c>
      <c r="B141" s="644"/>
      <c r="C141" s="645"/>
      <c r="D141" s="623">
        <f t="shared" si="6"/>
        <v>0</v>
      </c>
      <c r="E141" s="507"/>
      <c r="F141" s="486"/>
      <c r="G141" s="486">
        <f t="shared" si="7"/>
        <v>0</v>
      </c>
      <c r="H141" s="651"/>
      <c r="I141" s="492"/>
      <c r="J141" s="623">
        <f t="shared" si="8"/>
        <v>0</v>
      </c>
    </row>
    <row r="142" spans="1:10" ht="13.5">
      <c r="A142" s="10" t="s">
        <v>642</v>
      </c>
      <c r="B142" s="644"/>
      <c r="C142" s="645"/>
      <c r="D142" s="623">
        <f t="shared" si="6"/>
        <v>0</v>
      </c>
      <c r="E142" s="507"/>
      <c r="F142" s="486"/>
      <c r="G142" s="486">
        <f t="shared" si="7"/>
        <v>0</v>
      </c>
      <c r="H142" s="651"/>
      <c r="I142" s="492"/>
      <c r="J142" s="623">
        <f t="shared" si="8"/>
        <v>0</v>
      </c>
    </row>
    <row r="143" spans="1:10" ht="13.5">
      <c r="A143" s="10" t="s">
        <v>643</v>
      </c>
      <c r="B143" s="644"/>
      <c r="C143" s="645"/>
      <c r="D143" s="623">
        <f t="shared" si="6"/>
        <v>0</v>
      </c>
      <c r="E143" s="507"/>
      <c r="F143" s="486"/>
      <c r="G143" s="486">
        <f t="shared" si="7"/>
        <v>0</v>
      </c>
      <c r="H143" s="651"/>
      <c r="I143" s="492"/>
      <c r="J143" s="623">
        <f t="shared" si="8"/>
        <v>0</v>
      </c>
    </row>
    <row r="144" spans="1:10" ht="13.5">
      <c r="A144" s="10" t="s">
        <v>848</v>
      </c>
      <c r="B144" s="644"/>
      <c r="C144" s="645"/>
      <c r="D144" s="623">
        <f t="shared" si="6"/>
        <v>0</v>
      </c>
      <c r="E144" s="507"/>
      <c r="F144" s="486"/>
      <c r="G144" s="486">
        <f t="shared" si="7"/>
        <v>0</v>
      </c>
      <c r="H144" s="651"/>
      <c r="I144" s="492"/>
      <c r="J144" s="623">
        <f t="shared" si="8"/>
        <v>0</v>
      </c>
    </row>
    <row r="145" spans="1:10" ht="13.5">
      <c r="A145" s="10" t="s">
        <v>644</v>
      </c>
      <c r="B145" s="644"/>
      <c r="C145" s="645"/>
      <c r="D145" s="623">
        <f t="shared" si="6"/>
        <v>0</v>
      </c>
      <c r="E145" s="507"/>
      <c r="F145" s="486"/>
      <c r="G145" s="486">
        <f t="shared" si="7"/>
        <v>0</v>
      </c>
      <c r="H145" s="651"/>
      <c r="I145" s="492"/>
      <c r="J145" s="623">
        <f t="shared" si="8"/>
        <v>0</v>
      </c>
    </row>
    <row r="146" spans="1:10" ht="13.5">
      <c r="A146" s="10" t="s">
        <v>664</v>
      </c>
      <c r="B146" s="644"/>
      <c r="C146" s="645"/>
      <c r="D146" s="623">
        <f t="shared" si="6"/>
        <v>0</v>
      </c>
      <c r="E146" s="507"/>
      <c r="F146" s="486"/>
      <c r="G146" s="486">
        <f t="shared" si="7"/>
        <v>0</v>
      </c>
      <c r="H146" s="651"/>
      <c r="I146" s="492"/>
      <c r="J146" s="623">
        <f t="shared" si="8"/>
        <v>0</v>
      </c>
    </row>
    <row r="147" spans="1:10" ht="13.5">
      <c r="A147" s="10" t="s">
        <v>1367</v>
      </c>
      <c r="B147" s="644"/>
      <c r="C147" s="645"/>
      <c r="D147" s="623">
        <f t="shared" si="6"/>
        <v>0</v>
      </c>
      <c r="E147" s="507"/>
      <c r="F147" s="486"/>
      <c r="G147" s="486">
        <f t="shared" si="7"/>
        <v>0</v>
      </c>
      <c r="H147" s="651"/>
      <c r="I147" s="492"/>
      <c r="J147" s="623">
        <f t="shared" si="8"/>
        <v>0</v>
      </c>
    </row>
    <row r="148" spans="1:10" ht="13.5">
      <c r="A148" s="10" t="s">
        <v>1977</v>
      </c>
      <c r="B148" s="644"/>
      <c r="C148" s="645"/>
      <c r="D148" s="623">
        <f t="shared" ref="D148:D169" si="9">B148*C148</f>
        <v>0</v>
      </c>
      <c r="E148" s="507"/>
      <c r="F148" s="486"/>
      <c r="G148" s="486">
        <f t="shared" ref="G148:G169" si="10">E148*F148</f>
        <v>0</v>
      </c>
      <c r="H148" s="651"/>
      <c r="I148" s="492"/>
      <c r="J148" s="623">
        <f t="shared" ref="J148:J169" si="11">H148*I148</f>
        <v>0</v>
      </c>
    </row>
    <row r="149" spans="1:10" ht="13.5">
      <c r="A149" s="10" t="s">
        <v>248</v>
      </c>
      <c r="B149" s="644"/>
      <c r="C149" s="645"/>
      <c r="D149" s="623">
        <f t="shared" si="9"/>
        <v>0</v>
      </c>
      <c r="E149" s="507"/>
      <c r="F149" s="486"/>
      <c r="G149" s="486">
        <f t="shared" si="10"/>
        <v>0</v>
      </c>
      <c r="H149" s="651"/>
      <c r="I149" s="492"/>
      <c r="J149" s="623">
        <f t="shared" si="11"/>
        <v>0</v>
      </c>
    </row>
    <row r="150" spans="1:10" ht="13.5">
      <c r="A150" s="10" t="s">
        <v>249</v>
      </c>
      <c r="B150" s="644"/>
      <c r="C150" s="645"/>
      <c r="D150" s="623">
        <f t="shared" si="9"/>
        <v>0</v>
      </c>
      <c r="E150" s="507"/>
      <c r="F150" s="486"/>
      <c r="G150" s="486">
        <f t="shared" si="10"/>
        <v>0</v>
      </c>
      <c r="H150" s="651"/>
      <c r="I150" s="492"/>
      <c r="J150" s="623">
        <f t="shared" si="11"/>
        <v>0</v>
      </c>
    </row>
    <row r="151" spans="1:10" ht="13.5">
      <c r="A151" s="10" t="s">
        <v>1027</v>
      </c>
      <c r="B151" s="644"/>
      <c r="C151" s="645"/>
      <c r="D151" s="623">
        <f t="shared" si="9"/>
        <v>0</v>
      </c>
      <c r="E151" s="507"/>
      <c r="F151" s="486"/>
      <c r="G151" s="486">
        <f t="shared" si="10"/>
        <v>0</v>
      </c>
      <c r="H151" s="651"/>
      <c r="I151" s="492"/>
      <c r="J151" s="623">
        <f t="shared" si="11"/>
        <v>0</v>
      </c>
    </row>
    <row r="152" spans="1:10" ht="13.5">
      <c r="A152" s="10" t="s">
        <v>1118</v>
      </c>
      <c r="B152" s="644"/>
      <c r="C152" s="645"/>
      <c r="D152" s="623">
        <f t="shared" si="9"/>
        <v>0</v>
      </c>
      <c r="E152" s="507"/>
      <c r="F152" s="486"/>
      <c r="G152" s="486">
        <f t="shared" si="10"/>
        <v>0</v>
      </c>
      <c r="H152" s="651"/>
      <c r="I152" s="492"/>
      <c r="J152" s="623">
        <f t="shared" si="11"/>
        <v>0</v>
      </c>
    </row>
    <row r="153" spans="1:10" ht="13.5">
      <c r="A153" s="10" t="s">
        <v>1119</v>
      </c>
      <c r="B153" s="644"/>
      <c r="C153" s="645"/>
      <c r="D153" s="623">
        <f t="shared" si="9"/>
        <v>0</v>
      </c>
      <c r="E153" s="507"/>
      <c r="F153" s="486"/>
      <c r="G153" s="486">
        <f t="shared" si="10"/>
        <v>0</v>
      </c>
      <c r="H153" s="651"/>
      <c r="I153" s="492"/>
      <c r="J153" s="623">
        <f t="shared" si="11"/>
        <v>0</v>
      </c>
    </row>
    <row r="154" spans="1:10" ht="13.5">
      <c r="A154" s="10" t="s">
        <v>1165</v>
      </c>
      <c r="B154" s="644"/>
      <c r="C154" s="645"/>
      <c r="D154" s="623">
        <f t="shared" si="9"/>
        <v>0</v>
      </c>
      <c r="E154" s="507"/>
      <c r="F154" s="486"/>
      <c r="G154" s="486">
        <f t="shared" si="10"/>
        <v>0</v>
      </c>
      <c r="H154" s="651"/>
      <c r="I154" s="492"/>
      <c r="J154" s="623">
        <f t="shared" si="11"/>
        <v>0</v>
      </c>
    </row>
    <row r="155" spans="1:10" ht="13.5">
      <c r="A155" s="10" t="s">
        <v>1166</v>
      </c>
      <c r="B155" s="644"/>
      <c r="C155" s="645"/>
      <c r="D155" s="623">
        <f t="shared" si="9"/>
        <v>0</v>
      </c>
      <c r="E155" s="507"/>
      <c r="F155" s="486"/>
      <c r="G155" s="486">
        <f t="shared" si="10"/>
        <v>0</v>
      </c>
      <c r="H155" s="651"/>
      <c r="I155" s="492"/>
      <c r="J155" s="623">
        <f t="shared" si="11"/>
        <v>0</v>
      </c>
    </row>
    <row r="156" spans="1:10" ht="13.5">
      <c r="A156" s="10" t="s">
        <v>1120</v>
      </c>
      <c r="B156" s="644"/>
      <c r="C156" s="645"/>
      <c r="D156" s="623">
        <f t="shared" si="9"/>
        <v>0</v>
      </c>
      <c r="E156" s="507"/>
      <c r="F156" s="486"/>
      <c r="G156" s="486">
        <f t="shared" si="10"/>
        <v>0</v>
      </c>
      <c r="H156" s="651"/>
      <c r="I156" s="492"/>
      <c r="J156" s="623">
        <f t="shared" si="11"/>
        <v>0</v>
      </c>
    </row>
    <row r="157" spans="1:10" ht="13.5">
      <c r="A157" s="10" t="s">
        <v>1167</v>
      </c>
      <c r="B157" s="644"/>
      <c r="C157" s="645"/>
      <c r="D157" s="623">
        <f t="shared" si="9"/>
        <v>0</v>
      </c>
      <c r="E157" s="507"/>
      <c r="F157" s="486"/>
      <c r="G157" s="486">
        <f t="shared" si="10"/>
        <v>0</v>
      </c>
      <c r="H157" s="651"/>
      <c r="I157" s="492"/>
      <c r="J157" s="623">
        <f t="shared" si="11"/>
        <v>0</v>
      </c>
    </row>
    <row r="158" spans="1:10" ht="13.5">
      <c r="A158" s="10" t="s">
        <v>1168</v>
      </c>
      <c r="B158" s="644"/>
      <c r="C158" s="645"/>
      <c r="D158" s="623">
        <f t="shared" si="9"/>
        <v>0</v>
      </c>
      <c r="E158" s="507"/>
      <c r="F158" s="486"/>
      <c r="G158" s="486">
        <f t="shared" si="10"/>
        <v>0</v>
      </c>
      <c r="H158" s="651"/>
      <c r="I158" s="492"/>
      <c r="J158" s="623">
        <f t="shared" si="11"/>
        <v>0</v>
      </c>
    </row>
    <row r="159" spans="1:10" ht="13.5">
      <c r="A159" s="10" t="s">
        <v>1169</v>
      </c>
      <c r="B159" s="644"/>
      <c r="C159" s="645"/>
      <c r="D159" s="623">
        <f t="shared" si="9"/>
        <v>0</v>
      </c>
      <c r="E159" s="507"/>
      <c r="F159" s="486"/>
      <c r="G159" s="486">
        <f t="shared" si="10"/>
        <v>0</v>
      </c>
      <c r="H159" s="651"/>
      <c r="I159" s="492"/>
      <c r="J159" s="623">
        <f t="shared" si="11"/>
        <v>0</v>
      </c>
    </row>
    <row r="160" spans="1:10" ht="13.5">
      <c r="A160" s="10" t="s">
        <v>1170</v>
      </c>
      <c r="B160" s="644"/>
      <c r="C160" s="645"/>
      <c r="D160" s="623">
        <f t="shared" si="9"/>
        <v>0</v>
      </c>
      <c r="E160" s="507"/>
      <c r="F160" s="486"/>
      <c r="G160" s="486">
        <f t="shared" si="10"/>
        <v>0</v>
      </c>
      <c r="H160" s="651"/>
      <c r="I160" s="492"/>
      <c r="J160" s="623">
        <f t="shared" si="11"/>
        <v>0</v>
      </c>
    </row>
    <row r="161" spans="1:10" ht="13.5">
      <c r="A161" s="10" t="s">
        <v>647</v>
      </c>
      <c r="B161" s="644"/>
      <c r="C161" s="645"/>
      <c r="D161" s="623">
        <f t="shared" si="9"/>
        <v>0</v>
      </c>
      <c r="E161" s="507"/>
      <c r="F161" s="486"/>
      <c r="G161" s="486">
        <f t="shared" si="10"/>
        <v>0</v>
      </c>
      <c r="H161" s="651"/>
      <c r="I161" s="492"/>
      <c r="J161" s="623">
        <f t="shared" si="11"/>
        <v>0</v>
      </c>
    </row>
    <row r="162" spans="1:10" ht="13.5">
      <c r="A162" s="39" t="s">
        <v>1147</v>
      </c>
      <c r="B162" s="644"/>
      <c r="C162" s="645"/>
      <c r="D162" s="623">
        <f t="shared" si="9"/>
        <v>0</v>
      </c>
      <c r="E162" s="507"/>
      <c r="F162" s="486"/>
      <c r="G162" s="486">
        <f t="shared" si="10"/>
        <v>0</v>
      </c>
      <c r="H162" s="651"/>
      <c r="I162" s="492"/>
      <c r="J162" s="623">
        <f t="shared" si="11"/>
        <v>0</v>
      </c>
    </row>
    <row r="163" spans="1:10" ht="13.5">
      <c r="A163" s="257" t="s">
        <v>981</v>
      </c>
      <c r="B163" s="644"/>
      <c r="C163" s="645"/>
      <c r="D163" s="623">
        <f t="shared" si="9"/>
        <v>0</v>
      </c>
      <c r="E163" s="507"/>
      <c r="F163" s="486"/>
      <c r="G163" s="486">
        <f t="shared" si="10"/>
        <v>0</v>
      </c>
      <c r="H163" s="651"/>
      <c r="I163" s="492"/>
      <c r="J163" s="623">
        <f t="shared" si="11"/>
        <v>0</v>
      </c>
    </row>
    <row r="164" spans="1:10" ht="13.5">
      <c r="A164" s="581" t="s">
        <v>1667</v>
      </c>
      <c r="B164" s="644"/>
      <c r="C164" s="645"/>
      <c r="D164" s="623">
        <f t="shared" si="9"/>
        <v>0</v>
      </c>
      <c r="E164" s="507"/>
      <c r="F164" s="486"/>
      <c r="G164" s="486">
        <f t="shared" si="10"/>
        <v>0</v>
      </c>
      <c r="H164" s="651"/>
      <c r="I164" s="492"/>
      <c r="J164" s="623">
        <f t="shared" si="11"/>
        <v>0</v>
      </c>
    </row>
    <row r="165" spans="1:10" ht="13.5">
      <c r="A165" s="581" t="s">
        <v>1668</v>
      </c>
      <c r="B165" s="644"/>
      <c r="C165" s="645"/>
      <c r="D165" s="623">
        <f t="shared" si="9"/>
        <v>0</v>
      </c>
      <c r="E165" s="507"/>
      <c r="F165" s="486"/>
      <c r="G165" s="486">
        <f t="shared" si="10"/>
        <v>0</v>
      </c>
      <c r="H165" s="651"/>
      <c r="I165" s="492"/>
      <c r="J165" s="623">
        <f t="shared" si="11"/>
        <v>0</v>
      </c>
    </row>
    <row r="166" spans="1:10" ht="13.5">
      <c r="A166" s="581" t="s">
        <v>1669</v>
      </c>
      <c r="B166" s="644"/>
      <c r="C166" s="645"/>
      <c r="D166" s="623">
        <f t="shared" si="9"/>
        <v>0</v>
      </c>
      <c r="E166" s="507"/>
      <c r="F166" s="486"/>
      <c r="G166" s="486">
        <f t="shared" si="10"/>
        <v>0</v>
      </c>
      <c r="H166" s="651"/>
      <c r="I166" s="492"/>
      <c r="J166" s="623">
        <f t="shared" si="11"/>
        <v>0</v>
      </c>
    </row>
    <row r="167" spans="1:10" ht="13.5">
      <c r="A167" s="581" t="s">
        <v>1670</v>
      </c>
      <c r="B167" s="644"/>
      <c r="C167" s="645"/>
      <c r="D167" s="623">
        <f t="shared" si="9"/>
        <v>0</v>
      </c>
      <c r="E167" s="507"/>
      <c r="F167" s="486"/>
      <c r="G167" s="486">
        <f t="shared" si="10"/>
        <v>0</v>
      </c>
      <c r="H167" s="651"/>
      <c r="I167" s="492"/>
      <c r="J167" s="623">
        <f t="shared" si="11"/>
        <v>0</v>
      </c>
    </row>
    <row r="168" spans="1:10" ht="13.5">
      <c r="A168" s="155"/>
      <c r="B168" s="644"/>
      <c r="C168" s="645"/>
      <c r="D168" s="623">
        <f t="shared" si="9"/>
        <v>0</v>
      </c>
      <c r="E168" s="507"/>
      <c r="F168" s="486"/>
      <c r="G168" s="486">
        <f t="shared" si="10"/>
        <v>0</v>
      </c>
      <c r="H168" s="651"/>
      <c r="I168" s="492"/>
      <c r="J168" s="623">
        <f t="shared" si="11"/>
        <v>0</v>
      </c>
    </row>
    <row r="169" spans="1:10" ht="13.5">
      <c r="A169" s="155" t="s">
        <v>1486</v>
      </c>
      <c r="B169" s="644"/>
      <c r="C169" s="645"/>
      <c r="D169" s="623">
        <f t="shared" si="9"/>
        <v>0</v>
      </c>
      <c r="E169" s="507"/>
      <c r="F169" s="486"/>
      <c r="G169" s="486">
        <f t="shared" si="10"/>
        <v>0</v>
      </c>
      <c r="H169" s="651"/>
      <c r="I169" s="492"/>
      <c r="J169" s="623">
        <f t="shared" si="11"/>
        <v>0</v>
      </c>
    </row>
    <row r="170" spans="1:10">
      <c r="B170" s="644"/>
      <c r="C170" s="645"/>
      <c r="D170" s="619"/>
      <c r="G170" s="648"/>
      <c r="H170" s="655"/>
      <c r="I170" s="656"/>
      <c r="J170" s="625"/>
    </row>
    <row r="171" spans="1:10">
      <c r="A171" s="614" t="s">
        <v>841</v>
      </c>
      <c r="B171" s="646"/>
      <c r="C171" s="616"/>
      <c r="D171" s="647"/>
      <c r="E171" s="617"/>
      <c r="F171" s="616"/>
      <c r="G171" s="616"/>
      <c r="H171" s="657"/>
      <c r="I171" s="615"/>
      <c r="J171" s="618"/>
    </row>
  </sheetData>
  <mergeCells count="4">
    <mergeCell ref="A1:J1"/>
    <mergeCell ref="B2:D2"/>
    <mergeCell ref="E2:G2"/>
    <mergeCell ref="H2:J2"/>
  </mergeCells>
  <phoneticPr fontId="3" type="noConversion"/>
  <printOptions gridLines="1"/>
  <pageMargins left="0.31496062992125984" right="0.15748031496062992" top="0.59055118110236227" bottom="0.59055118110236227" header="0.47244094488188981" footer="0.35433070866141736"/>
  <pageSetup paperSize="9" scale="90" fitToHeight="5" orientation="portrait" r:id="rId1"/>
  <headerFooter alignWithMargins="0">
    <oddFooter>&amp;C&amp;"Arial,Regular"&amp;8&amp;F</oddFooter>
  </headerFooter>
  <rowBreaks count="2" manualBreakCount="2">
    <brk id="56" max="9" man="1"/>
    <brk id="10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indexed="52"/>
    <pageSetUpPr fitToPage="1"/>
  </sheetPr>
  <dimension ref="A1:Q213"/>
  <sheetViews>
    <sheetView view="pageBreakPreview" zoomScaleSheetLayoutView="100" workbookViewId="0">
      <selection sqref="A1:O1"/>
    </sheetView>
  </sheetViews>
  <sheetFormatPr defaultColWidth="8.7109375" defaultRowHeight="12.75"/>
  <cols>
    <col min="1" max="1" width="17.28515625" style="155" customWidth="1"/>
    <col min="2" max="2" width="7" style="49" customWidth="1"/>
    <col min="3" max="3" width="4.42578125" style="52" customWidth="1"/>
    <col min="4" max="4" width="9.140625" style="50" customWidth="1"/>
    <col min="5" max="5" width="6.42578125" style="49" customWidth="1"/>
    <col min="6" max="6" width="3.7109375" style="173" customWidth="1"/>
    <col min="7" max="7" width="6.28515625" style="49" customWidth="1"/>
    <col min="8" max="8" width="4.7109375" style="173" customWidth="1"/>
    <col min="9" max="9" width="7.42578125" style="50" customWidth="1"/>
    <col min="10" max="10" width="6.5703125" style="175" customWidth="1"/>
    <col min="11" max="11" width="4.140625" style="174" customWidth="1"/>
    <col min="12" max="12" width="6.7109375" style="175" customWidth="1"/>
    <col min="13" max="13" width="4.28515625" style="174" customWidth="1"/>
    <col min="14" max="14" width="7.5703125" style="50" customWidth="1"/>
    <col min="15" max="15" width="7.140625" style="155" customWidth="1"/>
    <col min="16" max="16" width="6" style="94" customWidth="1"/>
    <col min="17" max="17" width="9.140625" style="94" customWidth="1"/>
    <col min="18" max="16384" width="8.7109375" style="155"/>
  </cols>
  <sheetData>
    <row r="1" spans="1:17" s="81" customFormat="1" ht="18.75" customHeight="1">
      <c r="A1" s="1348" t="s">
        <v>1890</v>
      </c>
      <c r="B1" s="1348"/>
      <c r="C1" s="1348"/>
      <c r="D1" s="1348"/>
      <c r="E1" s="1348"/>
      <c r="F1" s="1348"/>
      <c r="G1" s="1348"/>
      <c r="H1" s="1348"/>
      <c r="I1" s="1348"/>
      <c r="J1" s="1348"/>
      <c r="K1" s="1348"/>
      <c r="L1" s="1348"/>
      <c r="M1" s="1348"/>
      <c r="N1" s="1348"/>
      <c r="O1" s="1348"/>
      <c r="P1" s="61"/>
      <c r="Q1" s="114"/>
    </row>
    <row r="2" spans="1:17" s="99" customFormat="1" ht="16.5" customHeight="1">
      <c r="A2" s="99" t="s">
        <v>980</v>
      </c>
      <c r="B2" s="1368" t="s">
        <v>1499</v>
      </c>
      <c r="C2" s="1369"/>
      <c r="D2" s="1370"/>
      <c r="E2" s="1368" t="s">
        <v>1155</v>
      </c>
      <c r="F2" s="1369"/>
      <c r="G2" s="1369"/>
      <c r="H2" s="1369"/>
      <c r="I2" s="1370"/>
      <c r="J2" s="1368" t="s">
        <v>976</v>
      </c>
      <c r="K2" s="1369"/>
      <c r="L2" s="1369"/>
      <c r="M2" s="1369"/>
      <c r="N2" s="1369"/>
      <c r="O2" s="108" t="s">
        <v>1156</v>
      </c>
      <c r="P2" s="217" t="s">
        <v>1473</v>
      </c>
      <c r="Q2" s="100"/>
    </row>
    <row r="3" spans="1:17" s="99" customFormat="1">
      <c r="A3" s="101"/>
      <c r="B3" s="106" t="s">
        <v>1283</v>
      </c>
      <c r="C3" s="112" t="s">
        <v>1061</v>
      </c>
      <c r="D3" s="107" t="s">
        <v>1062</v>
      </c>
      <c r="E3" s="106" t="s">
        <v>974</v>
      </c>
      <c r="F3" s="116" t="s">
        <v>1983</v>
      </c>
      <c r="G3" s="101" t="s">
        <v>975</v>
      </c>
      <c r="H3" s="116" t="s">
        <v>1436</v>
      </c>
      <c r="I3" s="107" t="s">
        <v>1062</v>
      </c>
      <c r="J3" s="117" t="s">
        <v>978</v>
      </c>
      <c r="K3" s="120" t="s">
        <v>1983</v>
      </c>
      <c r="L3" s="123" t="s">
        <v>979</v>
      </c>
      <c r="M3" s="120" t="s">
        <v>1983</v>
      </c>
      <c r="N3" s="101" t="s">
        <v>1062</v>
      </c>
      <c r="O3" s="109" t="s">
        <v>1983</v>
      </c>
      <c r="P3" s="115" t="s">
        <v>1498</v>
      </c>
      <c r="Q3" s="100"/>
    </row>
    <row r="4" spans="1:17" s="71" customFormat="1">
      <c r="A4" s="71" t="s">
        <v>977</v>
      </c>
      <c r="B4" s="127"/>
      <c r="C4" s="113"/>
      <c r="D4" s="103" t="s">
        <v>1851</v>
      </c>
      <c r="E4" s="127"/>
      <c r="F4" s="110"/>
      <c r="G4" s="105"/>
      <c r="H4" s="110"/>
      <c r="I4" s="103" t="s">
        <v>1853</v>
      </c>
      <c r="J4" s="125"/>
      <c r="K4" s="121"/>
      <c r="L4" s="118"/>
      <c r="M4" s="121"/>
      <c r="N4" s="100" t="s">
        <v>1853</v>
      </c>
      <c r="O4" s="398" t="s">
        <v>1853</v>
      </c>
    </row>
    <row r="5" spans="1:17" s="49" customFormat="1">
      <c r="B5" s="124"/>
      <c r="C5" s="104"/>
      <c r="D5" s="80"/>
      <c r="E5" s="124"/>
      <c r="F5" s="111"/>
      <c r="G5" s="102"/>
      <c r="H5" s="111"/>
      <c r="I5" s="80"/>
      <c r="J5" s="126"/>
      <c r="K5" s="122"/>
      <c r="L5" s="119"/>
      <c r="M5" s="122"/>
      <c r="N5" s="50"/>
      <c r="O5" s="399"/>
      <c r="P5" s="61" t="s">
        <v>1063</v>
      </c>
      <c r="Q5" s="61"/>
    </row>
    <row r="6" spans="1:17">
      <c r="A6" s="155" t="s">
        <v>342</v>
      </c>
      <c r="B6" s="66"/>
      <c r="C6" s="68"/>
      <c r="D6" s="67"/>
      <c r="E6" s="66"/>
      <c r="F6" s="156"/>
      <c r="G6" s="67"/>
      <c r="H6" s="156"/>
      <c r="I6" s="67"/>
      <c r="J6" s="157"/>
      <c r="K6" s="158"/>
      <c r="L6" s="159"/>
      <c r="M6" s="158"/>
      <c r="N6" s="67"/>
      <c r="O6" s="400"/>
    </row>
    <row r="7" spans="1:17">
      <c r="B7" s="124"/>
      <c r="C7" s="160"/>
      <c r="D7" s="88"/>
      <c r="E7" s="124"/>
      <c r="F7" s="111"/>
      <c r="G7" s="88"/>
      <c r="H7" s="111"/>
      <c r="I7" s="88"/>
      <c r="J7" s="126"/>
      <c r="K7" s="122"/>
      <c r="L7" s="119"/>
      <c r="M7" s="122"/>
      <c r="N7" s="88"/>
      <c r="O7" s="400"/>
      <c r="P7" s="94" t="s">
        <v>2133</v>
      </c>
    </row>
    <row r="8" spans="1:17">
      <c r="A8" s="155" t="s">
        <v>343</v>
      </c>
      <c r="B8" s="124"/>
      <c r="C8" s="160"/>
      <c r="D8" s="88"/>
      <c r="E8" s="124"/>
      <c r="F8" s="111"/>
      <c r="G8" s="88"/>
      <c r="H8" s="111"/>
      <c r="I8" s="88"/>
      <c r="J8" s="126"/>
      <c r="K8" s="122"/>
      <c r="L8" s="119"/>
      <c r="M8" s="122"/>
      <c r="N8" s="88"/>
      <c r="O8" s="400"/>
      <c r="Q8" s="94" t="s">
        <v>2134</v>
      </c>
    </row>
    <row r="9" spans="1:17">
      <c r="B9" s="124"/>
      <c r="C9" s="160"/>
      <c r="D9" s="88"/>
      <c r="E9" s="124"/>
      <c r="F9" s="111"/>
      <c r="G9" s="88"/>
      <c r="H9" s="111"/>
      <c r="I9" s="88"/>
      <c r="J9" s="126"/>
      <c r="K9" s="122"/>
      <c r="L9" s="119"/>
      <c r="M9" s="122"/>
      <c r="N9" s="88"/>
      <c r="O9" s="400"/>
    </row>
    <row r="10" spans="1:17">
      <c r="A10" s="155" t="s">
        <v>982</v>
      </c>
      <c r="B10" s="124"/>
      <c r="C10" s="160"/>
      <c r="D10" s="88"/>
      <c r="E10" s="124"/>
      <c r="F10" s="111"/>
      <c r="G10" s="88"/>
      <c r="H10" s="111"/>
      <c r="I10" s="88"/>
      <c r="J10" s="126"/>
      <c r="K10" s="122"/>
      <c r="L10" s="119"/>
      <c r="M10" s="122"/>
      <c r="N10" s="88"/>
      <c r="O10" s="400"/>
    </row>
    <row r="11" spans="1:17">
      <c r="B11" s="69"/>
      <c r="C11" s="70"/>
      <c r="D11" s="65"/>
      <c r="E11" s="69"/>
      <c r="F11" s="162"/>
      <c r="G11" s="65"/>
      <c r="H11" s="162"/>
      <c r="I11" s="65"/>
      <c r="J11" s="163"/>
      <c r="K11" s="164"/>
      <c r="L11" s="165"/>
      <c r="M11" s="164"/>
      <c r="N11" s="65"/>
      <c r="O11" s="400"/>
    </row>
    <row r="12" spans="1:17">
      <c r="B12" s="124"/>
      <c r="C12" s="160"/>
      <c r="D12" s="80"/>
      <c r="E12" s="124"/>
      <c r="F12" s="111"/>
      <c r="G12" s="88"/>
      <c r="H12" s="111"/>
      <c r="I12" s="80"/>
      <c r="J12" s="126"/>
      <c r="K12" s="122"/>
      <c r="L12" s="119"/>
      <c r="M12" s="122"/>
      <c r="N12" s="80"/>
      <c r="O12" s="400"/>
    </row>
    <row r="13" spans="1:17">
      <c r="A13" s="166" t="s">
        <v>344</v>
      </c>
      <c r="B13" s="124"/>
      <c r="C13" s="160"/>
      <c r="D13" s="80"/>
      <c r="E13" s="124"/>
      <c r="F13" s="111"/>
      <c r="G13" s="88"/>
      <c r="H13" s="111"/>
      <c r="I13" s="80"/>
      <c r="J13" s="126"/>
      <c r="K13" s="122"/>
      <c r="L13" s="119"/>
      <c r="M13" s="122"/>
      <c r="N13" s="80"/>
      <c r="O13" s="400"/>
    </row>
    <row r="14" spans="1:17" s="166" customFormat="1">
      <c r="B14" s="167"/>
      <c r="C14" s="60"/>
      <c r="D14" s="50"/>
      <c r="E14" s="167"/>
      <c r="F14" s="168"/>
      <c r="G14" s="50"/>
      <c r="H14" s="168"/>
      <c r="I14" s="50"/>
      <c r="J14" s="169"/>
      <c r="K14" s="170"/>
      <c r="L14" s="171"/>
      <c r="M14" s="170"/>
      <c r="N14" s="50"/>
      <c r="O14" s="401"/>
      <c r="P14" s="172"/>
      <c r="Q14" s="172"/>
    </row>
    <row r="15" spans="1:17" ht="13.5">
      <c r="A15" s="39" t="s">
        <v>1483</v>
      </c>
      <c r="B15" s="124"/>
      <c r="D15" s="49">
        <f t="shared" ref="D15:D46" si="0">B15*C15</f>
        <v>0</v>
      </c>
      <c r="E15" s="124"/>
      <c r="I15" s="49">
        <f t="shared" ref="I15:I46" si="1">E15*F15+G15*H15</f>
        <v>0</v>
      </c>
      <c r="J15" s="126"/>
      <c r="N15" s="49">
        <f t="shared" ref="N15:N46" si="2">J15*K15+L15*M15</f>
        <v>0</v>
      </c>
      <c r="O15" s="400"/>
    </row>
    <row r="16" spans="1:17" ht="13.5">
      <c r="A16" s="39" t="s">
        <v>1460</v>
      </c>
      <c r="B16" s="124"/>
      <c r="D16" s="49">
        <f t="shared" si="0"/>
        <v>0</v>
      </c>
      <c r="E16" s="124"/>
      <c r="I16" s="49">
        <f t="shared" si="1"/>
        <v>0</v>
      </c>
      <c r="J16" s="126"/>
      <c r="N16" s="49">
        <f t="shared" si="2"/>
        <v>0</v>
      </c>
      <c r="O16" s="400"/>
    </row>
    <row r="17" spans="1:15" ht="13.5">
      <c r="A17" s="10" t="s">
        <v>847</v>
      </c>
      <c r="B17" s="124"/>
      <c r="D17" s="49">
        <f t="shared" si="0"/>
        <v>0</v>
      </c>
      <c r="E17" s="124"/>
      <c r="I17" s="49">
        <f t="shared" si="1"/>
        <v>0</v>
      </c>
      <c r="J17" s="126"/>
      <c r="N17" s="49">
        <f t="shared" si="2"/>
        <v>0</v>
      </c>
      <c r="O17" s="400"/>
    </row>
    <row r="18" spans="1:15" ht="13.5">
      <c r="A18" s="10" t="s">
        <v>1534</v>
      </c>
      <c r="B18" s="124"/>
      <c r="D18" s="49">
        <f t="shared" si="0"/>
        <v>0</v>
      </c>
      <c r="E18" s="124"/>
      <c r="I18" s="49">
        <f t="shared" si="1"/>
        <v>0</v>
      </c>
      <c r="J18" s="126"/>
      <c r="N18" s="49">
        <f t="shared" si="2"/>
        <v>0</v>
      </c>
      <c r="O18" s="400"/>
    </row>
    <row r="19" spans="1:15" ht="13.5">
      <c r="A19" s="10" t="s">
        <v>1825</v>
      </c>
      <c r="B19" s="124"/>
      <c r="D19" s="49">
        <f t="shared" si="0"/>
        <v>0</v>
      </c>
      <c r="E19" s="124"/>
      <c r="I19" s="49">
        <f t="shared" si="1"/>
        <v>0</v>
      </c>
      <c r="J19" s="126"/>
      <c r="N19" s="49">
        <f t="shared" si="2"/>
        <v>0</v>
      </c>
      <c r="O19" s="400"/>
    </row>
    <row r="20" spans="1:15" ht="13.5">
      <c r="A20" s="10" t="s">
        <v>1819</v>
      </c>
      <c r="B20" s="124"/>
      <c r="D20" s="49">
        <f t="shared" si="0"/>
        <v>0</v>
      </c>
      <c r="E20" s="124"/>
      <c r="I20" s="49">
        <f t="shared" si="1"/>
        <v>0</v>
      </c>
      <c r="J20" s="126"/>
      <c r="N20" s="49">
        <f t="shared" si="2"/>
        <v>0</v>
      </c>
      <c r="O20" s="400"/>
    </row>
    <row r="21" spans="1:15" ht="13.5">
      <c r="A21" s="10" t="s">
        <v>1820</v>
      </c>
      <c r="B21" s="124"/>
      <c r="D21" s="49">
        <f t="shared" si="0"/>
        <v>0</v>
      </c>
      <c r="E21" s="124"/>
      <c r="I21" s="49">
        <f t="shared" si="1"/>
        <v>0</v>
      </c>
      <c r="J21" s="126"/>
      <c r="N21" s="49">
        <f t="shared" si="2"/>
        <v>0</v>
      </c>
      <c r="O21" s="400"/>
    </row>
    <row r="22" spans="1:15" ht="13.5">
      <c r="A22" s="10" t="s">
        <v>1821</v>
      </c>
      <c r="B22" s="124"/>
      <c r="D22" s="49">
        <f t="shared" si="0"/>
        <v>0</v>
      </c>
      <c r="E22" s="124"/>
      <c r="I22" s="49">
        <f t="shared" si="1"/>
        <v>0</v>
      </c>
      <c r="J22" s="126"/>
      <c r="N22" s="49">
        <f t="shared" si="2"/>
        <v>0</v>
      </c>
      <c r="O22" s="400"/>
    </row>
    <row r="23" spans="1:15" ht="13.5">
      <c r="A23" s="10" t="s">
        <v>3</v>
      </c>
      <c r="B23" s="124"/>
      <c r="D23" s="49">
        <f t="shared" si="0"/>
        <v>0</v>
      </c>
      <c r="E23" s="124"/>
      <c r="I23" s="49">
        <f t="shared" si="1"/>
        <v>0</v>
      </c>
      <c r="J23" s="126"/>
      <c r="N23" s="49">
        <f t="shared" si="2"/>
        <v>0</v>
      </c>
      <c r="O23" s="400"/>
    </row>
    <row r="24" spans="1:15" ht="13.5">
      <c r="A24" s="10" t="s">
        <v>1818</v>
      </c>
      <c r="B24" s="124"/>
      <c r="D24" s="49">
        <f t="shared" si="0"/>
        <v>0</v>
      </c>
      <c r="E24" s="124"/>
      <c r="I24" s="49">
        <f t="shared" si="1"/>
        <v>0</v>
      </c>
      <c r="J24" s="126"/>
      <c r="N24" s="49">
        <f t="shared" si="2"/>
        <v>0</v>
      </c>
      <c r="O24" s="400"/>
    </row>
    <row r="25" spans="1:15" ht="13.5">
      <c r="A25" s="10" t="s">
        <v>756</v>
      </c>
      <c r="B25" s="124"/>
      <c r="D25" s="49">
        <f t="shared" si="0"/>
        <v>0</v>
      </c>
      <c r="E25" s="124"/>
      <c r="I25" s="49">
        <f t="shared" si="1"/>
        <v>0</v>
      </c>
      <c r="J25" s="126"/>
      <c r="N25" s="49">
        <f t="shared" si="2"/>
        <v>0</v>
      </c>
      <c r="O25" s="400"/>
    </row>
    <row r="26" spans="1:15" ht="13.5">
      <c r="A26" s="10" t="s">
        <v>1817</v>
      </c>
      <c r="B26" s="124"/>
      <c r="D26" s="49">
        <f t="shared" si="0"/>
        <v>0</v>
      </c>
      <c r="E26" s="124"/>
      <c r="I26" s="49">
        <f t="shared" si="1"/>
        <v>0</v>
      </c>
      <c r="J26" s="126"/>
      <c r="N26" s="49">
        <f t="shared" si="2"/>
        <v>0</v>
      </c>
      <c r="O26" s="400"/>
    </row>
    <row r="27" spans="1:15" ht="13.5">
      <c r="A27" s="10" t="s">
        <v>4</v>
      </c>
      <c r="B27" s="124"/>
      <c r="D27" s="49">
        <f t="shared" si="0"/>
        <v>0</v>
      </c>
      <c r="E27" s="124"/>
      <c r="I27" s="49">
        <f t="shared" si="1"/>
        <v>0</v>
      </c>
      <c r="J27" s="126"/>
      <c r="N27" s="49">
        <f t="shared" si="2"/>
        <v>0</v>
      </c>
      <c r="O27" s="400"/>
    </row>
    <row r="28" spans="1:15" ht="13.5">
      <c r="A28" s="10" t="s">
        <v>5</v>
      </c>
      <c r="B28" s="124"/>
      <c r="D28" s="49">
        <f t="shared" si="0"/>
        <v>0</v>
      </c>
      <c r="E28" s="124"/>
      <c r="I28" s="49">
        <f t="shared" si="1"/>
        <v>0</v>
      </c>
      <c r="J28" s="126"/>
      <c r="N28" s="49">
        <f t="shared" si="2"/>
        <v>0</v>
      </c>
      <c r="O28" s="400"/>
    </row>
    <row r="29" spans="1:15" ht="13.5">
      <c r="A29" s="10" t="s">
        <v>476</v>
      </c>
      <c r="B29" s="124"/>
      <c r="D29" s="49">
        <f t="shared" si="0"/>
        <v>0</v>
      </c>
      <c r="E29" s="124"/>
      <c r="I29" s="49">
        <f t="shared" si="1"/>
        <v>0</v>
      </c>
      <c r="J29" s="126"/>
      <c r="N29" s="49">
        <f t="shared" si="2"/>
        <v>0</v>
      </c>
      <c r="O29" s="400"/>
    </row>
    <row r="30" spans="1:15" ht="13.5">
      <c r="A30" s="10" t="s">
        <v>1822</v>
      </c>
      <c r="B30" s="124"/>
      <c r="D30" s="49">
        <f t="shared" si="0"/>
        <v>0</v>
      </c>
      <c r="E30" s="124"/>
      <c r="I30" s="49">
        <f t="shared" si="1"/>
        <v>0</v>
      </c>
      <c r="J30" s="126"/>
      <c r="N30" s="49">
        <f t="shared" si="2"/>
        <v>0</v>
      </c>
      <c r="O30" s="400"/>
    </row>
    <row r="31" spans="1:15" ht="13.5">
      <c r="A31" s="10" t="s">
        <v>894</v>
      </c>
      <c r="B31" s="124"/>
      <c r="D31" s="49">
        <f t="shared" si="0"/>
        <v>0</v>
      </c>
      <c r="E31" s="124"/>
      <c r="I31" s="49">
        <f t="shared" si="1"/>
        <v>0</v>
      </c>
      <c r="J31" s="126"/>
      <c r="N31" s="49">
        <f t="shared" si="2"/>
        <v>0</v>
      </c>
      <c r="O31" s="400"/>
    </row>
    <row r="32" spans="1:15" ht="13.5">
      <c r="A32" s="10" t="s">
        <v>1823</v>
      </c>
      <c r="B32" s="124"/>
      <c r="D32" s="49">
        <f t="shared" si="0"/>
        <v>0</v>
      </c>
      <c r="E32" s="124"/>
      <c r="I32" s="49">
        <f t="shared" si="1"/>
        <v>0</v>
      </c>
      <c r="J32" s="126"/>
      <c r="N32" s="49">
        <f t="shared" si="2"/>
        <v>0</v>
      </c>
      <c r="O32" s="400"/>
    </row>
    <row r="33" spans="1:15" ht="13.5">
      <c r="A33" s="10" t="s">
        <v>1797</v>
      </c>
      <c r="B33" s="124"/>
      <c r="D33" s="49">
        <f t="shared" si="0"/>
        <v>0</v>
      </c>
      <c r="E33" s="124"/>
      <c r="I33" s="49">
        <f t="shared" si="1"/>
        <v>0</v>
      </c>
      <c r="J33" s="126"/>
      <c r="N33" s="49">
        <f t="shared" si="2"/>
        <v>0</v>
      </c>
      <c r="O33" s="400"/>
    </row>
    <row r="34" spans="1:15" ht="13.5">
      <c r="A34" s="10" t="s">
        <v>711</v>
      </c>
      <c r="B34" s="124"/>
      <c r="D34" s="49">
        <f t="shared" si="0"/>
        <v>0</v>
      </c>
      <c r="E34" s="124"/>
      <c r="I34" s="49">
        <f t="shared" si="1"/>
        <v>0</v>
      </c>
      <c r="J34" s="126"/>
      <c r="N34" s="49">
        <f t="shared" si="2"/>
        <v>0</v>
      </c>
      <c r="O34" s="400"/>
    </row>
    <row r="35" spans="1:15" ht="13.5">
      <c r="A35" s="10" t="s">
        <v>900</v>
      </c>
      <c r="B35" s="124"/>
      <c r="D35" s="49">
        <f t="shared" si="0"/>
        <v>0</v>
      </c>
      <c r="E35" s="124"/>
      <c r="I35" s="49">
        <f t="shared" si="1"/>
        <v>0</v>
      </c>
      <c r="J35" s="126"/>
      <c r="N35" s="49">
        <f t="shared" si="2"/>
        <v>0</v>
      </c>
      <c r="O35" s="400"/>
    </row>
    <row r="36" spans="1:15" ht="13.5">
      <c r="A36" s="10" t="s">
        <v>786</v>
      </c>
      <c r="B36" s="124"/>
      <c r="D36" s="49">
        <f t="shared" si="0"/>
        <v>0</v>
      </c>
      <c r="E36" s="124"/>
      <c r="I36" s="49">
        <f t="shared" si="1"/>
        <v>0</v>
      </c>
      <c r="J36" s="126"/>
      <c r="N36" s="49">
        <f t="shared" si="2"/>
        <v>0</v>
      </c>
      <c r="O36" s="400"/>
    </row>
    <row r="37" spans="1:15" ht="13.5">
      <c r="A37" s="10" t="s">
        <v>788</v>
      </c>
      <c r="B37" s="124"/>
      <c r="D37" s="49">
        <f t="shared" si="0"/>
        <v>0</v>
      </c>
      <c r="E37" s="124"/>
      <c r="I37" s="49">
        <f t="shared" si="1"/>
        <v>0</v>
      </c>
      <c r="J37" s="126"/>
      <c r="N37" s="49">
        <f t="shared" si="2"/>
        <v>0</v>
      </c>
      <c r="O37" s="400"/>
    </row>
    <row r="38" spans="1:15" ht="13.5">
      <c r="A38" s="10" t="s">
        <v>789</v>
      </c>
      <c r="B38" s="124"/>
      <c r="D38" s="49">
        <f t="shared" si="0"/>
        <v>0</v>
      </c>
      <c r="E38" s="124"/>
      <c r="I38" s="49">
        <f t="shared" si="1"/>
        <v>0</v>
      </c>
      <c r="J38" s="126"/>
      <c r="N38" s="49">
        <f t="shared" si="2"/>
        <v>0</v>
      </c>
      <c r="O38" s="400"/>
    </row>
    <row r="39" spans="1:15" ht="13.5">
      <c r="A39" s="10" t="s">
        <v>790</v>
      </c>
      <c r="B39" s="124"/>
      <c r="D39" s="49">
        <f t="shared" si="0"/>
        <v>0</v>
      </c>
      <c r="E39" s="124"/>
      <c r="I39" s="49">
        <f t="shared" si="1"/>
        <v>0</v>
      </c>
      <c r="J39" s="126"/>
      <c r="N39" s="49">
        <f t="shared" si="2"/>
        <v>0</v>
      </c>
      <c r="O39" s="400"/>
    </row>
    <row r="40" spans="1:15" ht="13.5">
      <c r="A40" s="10" t="s">
        <v>791</v>
      </c>
      <c r="B40" s="124"/>
      <c r="D40" s="49">
        <f t="shared" si="0"/>
        <v>0</v>
      </c>
      <c r="E40" s="124"/>
      <c r="I40" s="49">
        <f t="shared" si="1"/>
        <v>0</v>
      </c>
      <c r="J40" s="126"/>
      <c r="N40" s="49">
        <f t="shared" si="2"/>
        <v>0</v>
      </c>
      <c r="O40" s="400"/>
    </row>
    <row r="41" spans="1:15" ht="13.5">
      <c r="A41" s="10" t="s">
        <v>241</v>
      </c>
      <c r="B41" s="124"/>
      <c r="D41" s="49">
        <f t="shared" si="0"/>
        <v>0</v>
      </c>
      <c r="E41" s="124"/>
      <c r="I41" s="49">
        <f t="shared" si="1"/>
        <v>0</v>
      </c>
      <c r="J41" s="126"/>
      <c r="N41" s="49">
        <f t="shared" si="2"/>
        <v>0</v>
      </c>
      <c r="O41" s="400"/>
    </row>
    <row r="42" spans="1:15" ht="13.5">
      <c r="A42" s="10" t="s">
        <v>590</v>
      </c>
      <c r="B42" s="124"/>
      <c r="D42" s="49">
        <f t="shared" si="0"/>
        <v>0</v>
      </c>
      <c r="E42" s="124"/>
      <c r="I42" s="49">
        <f t="shared" si="1"/>
        <v>0</v>
      </c>
      <c r="J42" s="126"/>
      <c r="N42" s="49">
        <f t="shared" si="2"/>
        <v>0</v>
      </c>
      <c r="O42" s="400"/>
    </row>
    <row r="43" spans="1:15" ht="13.5">
      <c r="A43" s="10" t="s">
        <v>591</v>
      </c>
      <c r="B43" s="124"/>
      <c r="D43" s="49">
        <f t="shared" si="0"/>
        <v>0</v>
      </c>
      <c r="E43" s="124"/>
      <c r="I43" s="49">
        <f t="shared" si="1"/>
        <v>0</v>
      </c>
      <c r="J43" s="126"/>
      <c r="N43" s="49">
        <f t="shared" si="2"/>
        <v>0</v>
      </c>
      <c r="O43" s="400"/>
    </row>
    <row r="44" spans="1:15" ht="13.5">
      <c r="A44" s="10" t="s">
        <v>592</v>
      </c>
      <c r="B44" s="124"/>
      <c r="D44" s="49">
        <f t="shared" si="0"/>
        <v>0</v>
      </c>
      <c r="E44" s="124"/>
      <c r="I44" s="49">
        <f t="shared" si="1"/>
        <v>0</v>
      </c>
      <c r="J44" s="126"/>
      <c r="N44" s="49">
        <f t="shared" si="2"/>
        <v>0</v>
      </c>
      <c r="O44" s="400"/>
    </row>
    <row r="45" spans="1:15" ht="13.5">
      <c r="A45" s="10" t="s">
        <v>593</v>
      </c>
      <c r="B45" s="124"/>
      <c r="D45" s="49">
        <f t="shared" si="0"/>
        <v>0</v>
      </c>
      <c r="E45" s="124"/>
      <c r="I45" s="49">
        <f t="shared" si="1"/>
        <v>0</v>
      </c>
      <c r="J45" s="126"/>
      <c r="N45" s="49">
        <f t="shared" si="2"/>
        <v>0</v>
      </c>
      <c r="O45" s="400"/>
    </row>
    <row r="46" spans="1:15" ht="13.5">
      <c r="A46" s="10" t="s">
        <v>757</v>
      </c>
      <c r="B46" s="124"/>
      <c r="D46" s="49">
        <f t="shared" si="0"/>
        <v>0</v>
      </c>
      <c r="E46" s="124"/>
      <c r="I46" s="49">
        <f t="shared" si="1"/>
        <v>0</v>
      </c>
      <c r="J46" s="126"/>
      <c r="N46" s="49">
        <f t="shared" si="2"/>
        <v>0</v>
      </c>
      <c r="O46" s="400"/>
    </row>
    <row r="47" spans="1:15" ht="13.5">
      <c r="A47" s="10" t="s">
        <v>594</v>
      </c>
      <c r="B47" s="124"/>
      <c r="D47" s="49">
        <f t="shared" ref="D47:D64" si="3">B47*C47</f>
        <v>0</v>
      </c>
      <c r="E47" s="124"/>
      <c r="I47" s="49">
        <f t="shared" ref="I47:I64" si="4">E47*F47+G47*H47</f>
        <v>0</v>
      </c>
      <c r="J47" s="126"/>
      <c r="N47" s="49">
        <f t="shared" ref="N47:N64" si="5">J47*K47+L47*M47</f>
        <v>0</v>
      </c>
      <c r="O47" s="400"/>
    </row>
    <row r="48" spans="1:15" ht="13.5">
      <c r="A48" s="10" t="s">
        <v>595</v>
      </c>
      <c r="B48" s="124"/>
      <c r="D48" s="49">
        <f t="shared" si="3"/>
        <v>0</v>
      </c>
      <c r="E48" s="124"/>
      <c r="I48" s="49">
        <f t="shared" si="4"/>
        <v>0</v>
      </c>
      <c r="J48" s="126"/>
      <c r="N48" s="49">
        <f t="shared" si="5"/>
        <v>0</v>
      </c>
      <c r="O48" s="400"/>
    </row>
    <row r="49" spans="1:15" ht="13.5">
      <c r="A49" s="10" t="s">
        <v>596</v>
      </c>
      <c r="B49" s="124"/>
      <c r="D49" s="49">
        <f t="shared" si="3"/>
        <v>0</v>
      </c>
      <c r="E49" s="124"/>
      <c r="I49" s="49">
        <f t="shared" si="4"/>
        <v>0</v>
      </c>
      <c r="J49" s="126"/>
      <c r="N49" s="49">
        <f t="shared" si="5"/>
        <v>0</v>
      </c>
      <c r="O49" s="400"/>
    </row>
    <row r="50" spans="1:15" ht="13.5">
      <c r="A50" s="10" t="s">
        <v>896</v>
      </c>
      <c r="B50" s="124"/>
      <c r="D50" s="49">
        <f t="shared" si="3"/>
        <v>0</v>
      </c>
      <c r="E50" s="124"/>
      <c r="I50" s="49">
        <f t="shared" si="4"/>
        <v>0</v>
      </c>
      <c r="J50" s="126"/>
      <c r="N50" s="49">
        <f t="shared" si="5"/>
        <v>0</v>
      </c>
      <c r="O50" s="400"/>
    </row>
    <row r="51" spans="1:15" ht="13.5">
      <c r="A51" s="10" t="s">
        <v>599</v>
      </c>
      <c r="B51" s="124"/>
      <c r="D51" s="49">
        <f t="shared" si="3"/>
        <v>0</v>
      </c>
      <c r="E51" s="124"/>
      <c r="I51" s="49">
        <f t="shared" si="4"/>
        <v>0</v>
      </c>
      <c r="J51" s="126"/>
      <c r="N51" s="49">
        <f t="shared" si="5"/>
        <v>0</v>
      </c>
      <c r="O51" s="400"/>
    </row>
    <row r="52" spans="1:15" ht="13.5">
      <c r="A52" s="10" t="s">
        <v>599</v>
      </c>
      <c r="B52" s="124"/>
      <c r="D52" s="49">
        <f t="shared" si="3"/>
        <v>0</v>
      </c>
      <c r="E52" s="124"/>
      <c r="I52" s="49">
        <f t="shared" si="4"/>
        <v>0</v>
      </c>
      <c r="J52" s="126"/>
      <c r="N52" s="49">
        <f t="shared" si="5"/>
        <v>0</v>
      </c>
      <c r="O52" s="400"/>
    </row>
    <row r="53" spans="1:15" ht="13.5">
      <c r="A53" s="10" t="s">
        <v>600</v>
      </c>
      <c r="B53" s="124"/>
      <c r="D53" s="49">
        <f t="shared" si="3"/>
        <v>0</v>
      </c>
      <c r="E53" s="124"/>
      <c r="I53" s="49">
        <f t="shared" si="4"/>
        <v>0</v>
      </c>
      <c r="J53" s="126"/>
      <c r="N53" s="49">
        <f t="shared" si="5"/>
        <v>0</v>
      </c>
      <c r="O53" s="400"/>
    </row>
    <row r="54" spans="1:15" ht="13.5">
      <c r="A54" s="10" t="s">
        <v>758</v>
      </c>
      <c r="B54" s="124"/>
      <c r="D54" s="49">
        <f t="shared" si="3"/>
        <v>0</v>
      </c>
      <c r="E54" s="124"/>
      <c r="I54" s="49">
        <f t="shared" si="4"/>
        <v>0</v>
      </c>
      <c r="J54" s="126"/>
      <c r="N54" s="49">
        <f t="shared" si="5"/>
        <v>0</v>
      </c>
      <c r="O54" s="400"/>
    </row>
    <row r="55" spans="1:15" ht="13.5">
      <c r="A55" s="10" t="s">
        <v>1678</v>
      </c>
      <c r="B55" s="124"/>
      <c r="D55" s="49">
        <f t="shared" si="3"/>
        <v>0</v>
      </c>
      <c r="E55" s="124"/>
      <c r="I55" s="49">
        <f t="shared" si="4"/>
        <v>0</v>
      </c>
      <c r="J55" s="126"/>
      <c r="N55" s="49">
        <f t="shared" si="5"/>
        <v>0</v>
      </c>
      <c r="O55" s="400"/>
    </row>
    <row r="56" spans="1:15" ht="13.5">
      <c r="A56" s="10" t="s">
        <v>897</v>
      </c>
      <c r="B56" s="124"/>
      <c r="D56" s="49">
        <f t="shared" si="3"/>
        <v>0</v>
      </c>
      <c r="E56" s="124"/>
      <c r="I56" s="49">
        <f t="shared" si="4"/>
        <v>0</v>
      </c>
      <c r="J56" s="126"/>
      <c r="N56" s="49">
        <f t="shared" si="5"/>
        <v>0</v>
      </c>
      <c r="O56" s="400"/>
    </row>
    <row r="57" spans="1:15" ht="13.5">
      <c r="A57" s="10" t="s">
        <v>603</v>
      </c>
      <c r="B57" s="124"/>
      <c r="D57" s="49">
        <f t="shared" si="3"/>
        <v>0</v>
      </c>
      <c r="E57" s="124"/>
      <c r="I57" s="49">
        <f t="shared" si="4"/>
        <v>0</v>
      </c>
      <c r="J57" s="126"/>
      <c r="N57" s="49">
        <f t="shared" si="5"/>
        <v>0</v>
      </c>
      <c r="O57" s="400"/>
    </row>
    <row r="58" spans="1:15" ht="13.5">
      <c r="A58" s="10" t="s">
        <v>604</v>
      </c>
      <c r="B58" s="124"/>
      <c r="D58" s="49">
        <f t="shared" si="3"/>
        <v>0</v>
      </c>
      <c r="E58" s="124"/>
      <c r="I58" s="49">
        <f t="shared" si="4"/>
        <v>0</v>
      </c>
      <c r="J58" s="126"/>
      <c r="N58" s="49">
        <f t="shared" si="5"/>
        <v>0</v>
      </c>
      <c r="O58" s="400"/>
    </row>
    <row r="59" spans="1:15" ht="13.5">
      <c r="A59" s="10" t="s">
        <v>243</v>
      </c>
      <c r="B59" s="124"/>
      <c r="D59" s="49">
        <f t="shared" si="3"/>
        <v>0</v>
      </c>
      <c r="E59" s="124"/>
      <c r="I59" s="49">
        <f t="shared" si="4"/>
        <v>0</v>
      </c>
      <c r="J59" s="126"/>
      <c r="N59" s="49">
        <f t="shared" si="5"/>
        <v>0</v>
      </c>
      <c r="O59" s="400"/>
    </row>
    <row r="60" spans="1:15" ht="13.5">
      <c r="A60" s="10" t="s">
        <v>244</v>
      </c>
      <c r="B60" s="124"/>
      <c r="D60" s="49">
        <f t="shared" si="3"/>
        <v>0</v>
      </c>
      <c r="E60" s="124"/>
      <c r="I60" s="49">
        <f t="shared" si="4"/>
        <v>0</v>
      </c>
      <c r="J60" s="126"/>
      <c r="N60" s="49">
        <f t="shared" si="5"/>
        <v>0</v>
      </c>
      <c r="O60" s="400"/>
    </row>
    <row r="61" spans="1:15" ht="13.5">
      <c r="A61" s="10" t="s">
        <v>911</v>
      </c>
      <c r="B61" s="124"/>
      <c r="D61" s="49">
        <f t="shared" si="3"/>
        <v>0</v>
      </c>
      <c r="E61" s="124"/>
      <c r="I61" s="49">
        <f t="shared" si="4"/>
        <v>0</v>
      </c>
      <c r="J61" s="126"/>
      <c r="N61" s="49">
        <f t="shared" si="5"/>
        <v>0</v>
      </c>
      <c r="O61" s="400"/>
    </row>
    <row r="62" spans="1:15" ht="13.5">
      <c r="A62" s="10" t="s">
        <v>690</v>
      </c>
      <c r="B62" s="124"/>
      <c r="D62" s="49">
        <f t="shared" si="3"/>
        <v>0</v>
      </c>
      <c r="E62" s="124"/>
      <c r="I62" s="49">
        <f t="shared" si="4"/>
        <v>0</v>
      </c>
      <c r="J62" s="126"/>
      <c r="N62" s="49">
        <f t="shared" si="5"/>
        <v>0</v>
      </c>
      <c r="O62" s="400"/>
    </row>
    <row r="63" spans="1:15" ht="13.5">
      <c r="A63" s="10" t="s">
        <v>759</v>
      </c>
      <c r="B63" s="124"/>
      <c r="D63" s="49">
        <f t="shared" si="3"/>
        <v>0</v>
      </c>
      <c r="E63" s="124"/>
      <c r="I63" s="49">
        <f t="shared" si="4"/>
        <v>0</v>
      </c>
      <c r="J63" s="126"/>
      <c r="N63" s="49">
        <f t="shared" si="5"/>
        <v>0</v>
      </c>
      <c r="O63" s="400"/>
    </row>
    <row r="64" spans="1:15" ht="13.5">
      <c r="A64" s="10" t="s">
        <v>1142</v>
      </c>
      <c r="B64" s="124"/>
      <c r="D64" s="49">
        <f t="shared" si="3"/>
        <v>0</v>
      </c>
      <c r="E64" s="124"/>
      <c r="I64" s="49">
        <f t="shared" si="4"/>
        <v>0</v>
      </c>
      <c r="J64" s="126"/>
      <c r="N64" s="49">
        <f t="shared" si="5"/>
        <v>0</v>
      </c>
      <c r="O64" s="400"/>
    </row>
    <row r="65" spans="1:15" ht="13.5">
      <c r="A65" s="10" t="s">
        <v>1143</v>
      </c>
      <c r="B65" s="124"/>
      <c r="D65" s="49">
        <f t="shared" ref="D65:D128" si="6">B65*C65</f>
        <v>0</v>
      </c>
      <c r="E65" s="124"/>
      <c r="I65" s="49">
        <f t="shared" ref="I65:I128" si="7">E65*F65+G65*H65</f>
        <v>0</v>
      </c>
      <c r="J65" s="126"/>
      <c r="N65" s="49">
        <f t="shared" ref="N65:N128" si="8">J65*K65+L65*M65</f>
        <v>0</v>
      </c>
      <c r="O65" s="400"/>
    </row>
    <row r="66" spans="1:15" ht="13.5">
      <c r="A66" s="10" t="s">
        <v>1144</v>
      </c>
      <c r="B66" s="124"/>
      <c r="D66" s="49">
        <f t="shared" si="6"/>
        <v>0</v>
      </c>
      <c r="E66" s="124"/>
      <c r="I66" s="49">
        <f t="shared" si="7"/>
        <v>0</v>
      </c>
      <c r="J66" s="126"/>
      <c r="N66" s="49">
        <f t="shared" si="8"/>
        <v>0</v>
      </c>
      <c r="O66" s="400"/>
    </row>
    <row r="67" spans="1:15" ht="13.5">
      <c r="A67" s="10" t="s">
        <v>1145</v>
      </c>
      <c r="B67" s="124"/>
      <c r="D67" s="49">
        <f t="shared" si="6"/>
        <v>0</v>
      </c>
      <c r="E67" s="124"/>
      <c r="I67" s="49">
        <f t="shared" si="7"/>
        <v>0</v>
      </c>
      <c r="J67" s="126"/>
      <c r="N67" s="49">
        <f t="shared" si="8"/>
        <v>0</v>
      </c>
      <c r="O67" s="400"/>
    </row>
    <row r="68" spans="1:15" ht="13.5">
      <c r="A68" s="10" t="s">
        <v>760</v>
      </c>
      <c r="B68" s="124"/>
      <c r="D68" s="49">
        <f t="shared" si="6"/>
        <v>0</v>
      </c>
      <c r="E68" s="124"/>
      <c r="I68" s="49">
        <f t="shared" si="7"/>
        <v>0</v>
      </c>
      <c r="J68" s="126"/>
      <c r="N68" s="49">
        <f t="shared" si="8"/>
        <v>0</v>
      </c>
      <c r="O68" s="400"/>
    </row>
    <row r="69" spans="1:15" ht="13.5">
      <c r="A69" s="10" t="s">
        <v>761</v>
      </c>
      <c r="B69" s="124"/>
      <c r="D69" s="49">
        <f t="shared" si="6"/>
        <v>0</v>
      </c>
      <c r="E69" s="124"/>
      <c r="I69" s="49">
        <f t="shared" si="7"/>
        <v>0</v>
      </c>
      <c r="J69" s="126"/>
      <c r="N69" s="49">
        <f t="shared" si="8"/>
        <v>0</v>
      </c>
      <c r="O69" s="400"/>
    </row>
    <row r="70" spans="1:15" ht="13.5">
      <c r="A70" s="10" t="s">
        <v>762</v>
      </c>
      <c r="B70" s="124"/>
      <c r="D70" s="49">
        <f t="shared" si="6"/>
        <v>0</v>
      </c>
      <c r="E70" s="124"/>
      <c r="I70" s="49">
        <f t="shared" si="7"/>
        <v>0</v>
      </c>
      <c r="J70" s="126"/>
      <c r="N70" s="49">
        <f t="shared" si="8"/>
        <v>0</v>
      </c>
      <c r="O70" s="400"/>
    </row>
    <row r="71" spans="1:15" ht="13.5">
      <c r="A71" s="10" t="s">
        <v>1012</v>
      </c>
      <c r="B71" s="124"/>
      <c r="D71" s="49">
        <f t="shared" si="6"/>
        <v>0</v>
      </c>
      <c r="E71" s="124"/>
      <c r="I71" s="49">
        <f t="shared" si="7"/>
        <v>0</v>
      </c>
      <c r="J71" s="126"/>
      <c r="N71" s="49">
        <f t="shared" si="8"/>
        <v>0</v>
      </c>
      <c r="O71" s="400"/>
    </row>
    <row r="72" spans="1:15" ht="13.5">
      <c r="A72" s="10" t="s">
        <v>1680</v>
      </c>
      <c r="B72" s="124"/>
      <c r="D72" s="49">
        <f t="shared" si="6"/>
        <v>0</v>
      </c>
      <c r="E72" s="124"/>
      <c r="I72" s="49">
        <f t="shared" si="7"/>
        <v>0</v>
      </c>
      <c r="J72" s="126"/>
      <c r="N72" s="49">
        <f t="shared" si="8"/>
        <v>0</v>
      </c>
      <c r="O72" s="400"/>
    </row>
    <row r="73" spans="1:15" ht="13.5">
      <c r="A73" s="10" t="s">
        <v>1681</v>
      </c>
      <c r="B73" s="124"/>
      <c r="D73" s="49">
        <f t="shared" si="6"/>
        <v>0</v>
      </c>
      <c r="E73" s="124"/>
      <c r="I73" s="49">
        <f t="shared" si="7"/>
        <v>0</v>
      </c>
      <c r="J73" s="126"/>
      <c r="N73" s="49">
        <f t="shared" si="8"/>
        <v>0</v>
      </c>
      <c r="O73" s="400"/>
    </row>
    <row r="74" spans="1:15" ht="13.5">
      <c r="A74" s="10" t="s">
        <v>467</v>
      </c>
      <c r="B74" s="124"/>
      <c r="D74" s="49">
        <f t="shared" si="6"/>
        <v>0</v>
      </c>
      <c r="E74" s="124"/>
      <c r="I74" s="49">
        <f t="shared" si="7"/>
        <v>0</v>
      </c>
      <c r="J74" s="126"/>
      <c r="N74" s="49">
        <f t="shared" si="8"/>
        <v>0</v>
      </c>
      <c r="O74" s="400"/>
    </row>
    <row r="75" spans="1:15" ht="13.5">
      <c r="A75" s="10" t="s">
        <v>468</v>
      </c>
      <c r="B75" s="124"/>
      <c r="D75" s="49">
        <f t="shared" si="6"/>
        <v>0</v>
      </c>
      <c r="E75" s="124"/>
      <c r="I75" s="49">
        <f t="shared" si="7"/>
        <v>0</v>
      </c>
      <c r="J75" s="126"/>
      <c r="N75" s="49">
        <f t="shared" si="8"/>
        <v>0</v>
      </c>
      <c r="O75" s="400"/>
    </row>
    <row r="76" spans="1:15" ht="13.5">
      <c r="A76" s="10" t="s">
        <v>1013</v>
      </c>
      <c r="B76" s="124"/>
      <c r="D76" s="49">
        <f t="shared" si="6"/>
        <v>0</v>
      </c>
      <c r="E76" s="124"/>
      <c r="I76" s="49">
        <f t="shared" si="7"/>
        <v>0</v>
      </c>
      <c r="J76" s="126"/>
      <c r="N76" s="49">
        <f t="shared" si="8"/>
        <v>0</v>
      </c>
      <c r="O76" s="400"/>
    </row>
    <row r="77" spans="1:15" ht="13.5">
      <c r="A77" s="10" t="s">
        <v>1150</v>
      </c>
      <c r="B77" s="124"/>
      <c r="D77" s="49">
        <f t="shared" si="6"/>
        <v>0</v>
      </c>
      <c r="E77" s="124"/>
      <c r="I77" s="49">
        <f t="shared" si="7"/>
        <v>0</v>
      </c>
      <c r="J77" s="126"/>
      <c r="N77" s="49">
        <f t="shared" si="8"/>
        <v>0</v>
      </c>
      <c r="O77" s="400"/>
    </row>
    <row r="78" spans="1:15" ht="13.5">
      <c r="A78" s="10" t="s">
        <v>1014</v>
      </c>
      <c r="B78" s="124"/>
      <c r="D78" s="49">
        <f t="shared" si="6"/>
        <v>0</v>
      </c>
      <c r="E78" s="124"/>
      <c r="I78" s="49">
        <f t="shared" si="7"/>
        <v>0</v>
      </c>
      <c r="J78" s="126"/>
      <c r="N78" s="49">
        <f t="shared" si="8"/>
        <v>0</v>
      </c>
      <c r="O78" s="400"/>
    </row>
    <row r="79" spans="1:15" ht="13.5">
      <c r="A79" s="10" t="s">
        <v>79</v>
      </c>
      <c r="B79" s="124"/>
      <c r="D79" s="49">
        <f t="shared" si="6"/>
        <v>0</v>
      </c>
      <c r="E79" s="124"/>
      <c r="I79" s="49">
        <f t="shared" si="7"/>
        <v>0</v>
      </c>
      <c r="J79" s="126"/>
      <c r="N79" s="49">
        <f t="shared" si="8"/>
        <v>0</v>
      </c>
      <c r="O79" s="400"/>
    </row>
    <row r="80" spans="1:15" ht="13.5">
      <c r="A80" s="10" t="s">
        <v>81</v>
      </c>
      <c r="B80" s="124"/>
      <c r="D80" s="49">
        <f t="shared" si="6"/>
        <v>0</v>
      </c>
      <c r="E80" s="124"/>
      <c r="I80" s="49">
        <f t="shared" si="7"/>
        <v>0</v>
      </c>
      <c r="J80" s="126"/>
      <c r="N80" s="49">
        <f t="shared" si="8"/>
        <v>0</v>
      </c>
      <c r="O80" s="400"/>
    </row>
    <row r="81" spans="1:15" ht="13.5">
      <c r="A81" s="10" t="s">
        <v>1150</v>
      </c>
      <c r="B81" s="124"/>
      <c r="D81" s="49">
        <f t="shared" si="6"/>
        <v>0</v>
      </c>
      <c r="E81" s="124"/>
      <c r="I81" s="49">
        <f t="shared" si="7"/>
        <v>0</v>
      </c>
      <c r="J81" s="126"/>
      <c r="N81" s="49">
        <f t="shared" si="8"/>
        <v>0</v>
      </c>
      <c r="O81" s="400"/>
    </row>
    <row r="82" spans="1:15" ht="13.5">
      <c r="A82" s="10" t="s">
        <v>82</v>
      </c>
      <c r="B82" s="124"/>
      <c r="D82" s="49">
        <f t="shared" si="6"/>
        <v>0</v>
      </c>
      <c r="E82" s="124"/>
      <c r="I82" s="49">
        <f t="shared" si="7"/>
        <v>0</v>
      </c>
      <c r="J82" s="126"/>
      <c r="N82" s="49">
        <f t="shared" si="8"/>
        <v>0</v>
      </c>
      <c r="O82" s="400"/>
    </row>
    <row r="83" spans="1:15" ht="13.5">
      <c r="A83" s="10" t="s">
        <v>1790</v>
      </c>
      <c r="B83" s="124"/>
      <c r="D83" s="49">
        <f t="shared" si="6"/>
        <v>0</v>
      </c>
      <c r="E83" s="124"/>
      <c r="I83" s="49">
        <f t="shared" si="7"/>
        <v>0</v>
      </c>
      <c r="J83" s="126"/>
      <c r="N83" s="49">
        <f t="shared" si="8"/>
        <v>0</v>
      </c>
      <c r="O83" s="400"/>
    </row>
    <row r="84" spans="1:15" ht="13.5">
      <c r="A84" s="10" t="s">
        <v>1162</v>
      </c>
      <c r="B84" s="124"/>
      <c r="D84" s="49">
        <f t="shared" si="6"/>
        <v>0</v>
      </c>
      <c r="E84" s="124"/>
      <c r="I84" s="49">
        <f t="shared" si="7"/>
        <v>0</v>
      </c>
      <c r="J84" s="126"/>
      <c r="N84" s="49">
        <f t="shared" si="8"/>
        <v>0</v>
      </c>
      <c r="O84" s="400"/>
    </row>
    <row r="85" spans="1:15" ht="13.5">
      <c r="A85" s="10" t="s">
        <v>1884</v>
      </c>
      <c r="B85" s="124"/>
      <c r="D85" s="49">
        <f t="shared" si="6"/>
        <v>0</v>
      </c>
      <c r="E85" s="124"/>
      <c r="I85" s="49">
        <f t="shared" si="7"/>
        <v>0</v>
      </c>
      <c r="J85" s="126"/>
      <c r="N85" s="49">
        <f t="shared" si="8"/>
        <v>0</v>
      </c>
      <c r="O85" s="400"/>
    </row>
    <row r="86" spans="1:15" ht="13.5">
      <c r="A86" s="10" t="s">
        <v>1885</v>
      </c>
      <c r="B86" s="124"/>
      <c r="D86" s="49">
        <f t="shared" si="6"/>
        <v>0</v>
      </c>
      <c r="E86" s="124"/>
      <c r="I86" s="49">
        <f t="shared" si="7"/>
        <v>0</v>
      </c>
      <c r="J86" s="126"/>
      <c r="N86" s="49">
        <f t="shared" si="8"/>
        <v>0</v>
      </c>
      <c r="O86" s="400"/>
    </row>
    <row r="87" spans="1:15" ht="13.5">
      <c r="A87" s="10" t="s">
        <v>1886</v>
      </c>
      <c r="B87" s="124"/>
      <c r="D87" s="49">
        <f t="shared" si="6"/>
        <v>0</v>
      </c>
      <c r="E87" s="124"/>
      <c r="I87" s="49">
        <f t="shared" si="7"/>
        <v>0</v>
      </c>
      <c r="J87" s="126"/>
      <c r="N87" s="49">
        <f t="shared" si="8"/>
        <v>0</v>
      </c>
      <c r="O87" s="400"/>
    </row>
    <row r="88" spans="1:15" ht="13.5">
      <c r="A88" s="10" t="s">
        <v>1018</v>
      </c>
      <c r="B88" s="124"/>
      <c r="D88" s="49">
        <f t="shared" si="6"/>
        <v>0</v>
      </c>
      <c r="E88" s="124"/>
      <c r="I88" s="49">
        <f t="shared" si="7"/>
        <v>0</v>
      </c>
      <c r="J88" s="126"/>
      <c r="N88" s="49">
        <f t="shared" si="8"/>
        <v>0</v>
      </c>
      <c r="O88" s="400"/>
    </row>
    <row r="89" spans="1:15" ht="13.5">
      <c r="A89" s="10" t="s">
        <v>567</v>
      </c>
      <c r="B89" s="124"/>
      <c r="D89" s="49">
        <f t="shared" si="6"/>
        <v>0</v>
      </c>
      <c r="E89" s="124"/>
      <c r="I89" s="49">
        <f t="shared" si="7"/>
        <v>0</v>
      </c>
      <c r="J89" s="126"/>
      <c r="N89" s="49">
        <f t="shared" si="8"/>
        <v>0</v>
      </c>
      <c r="O89" s="400"/>
    </row>
    <row r="90" spans="1:15" ht="13.5">
      <c r="A90" s="10" t="s">
        <v>568</v>
      </c>
      <c r="B90" s="124"/>
      <c r="D90" s="49">
        <f t="shared" si="6"/>
        <v>0</v>
      </c>
      <c r="E90" s="124"/>
      <c r="I90" s="49">
        <f t="shared" si="7"/>
        <v>0</v>
      </c>
      <c r="J90" s="126"/>
      <c r="N90" s="49">
        <f t="shared" si="8"/>
        <v>0</v>
      </c>
      <c r="O90" s="400"/>
    </row>
    <row r="91" spans="1:15" ht="13.5">
      <c r="A91" s="10" t="s">
        <v>569</v>
      </c>
      <c r="B91" s="124"/>
      <c r="D91" s="49">
        <f t="shared" si="6"/>
        <v>0</v>
      </c>
      <c r="E91" s="124"/>
      <c r="I91" s="49">
        <f t="shared" si="7"/>
        <v>0</v>
      </c>
      <c r="J91" s="126"/>
      <c r="N91" s="49">
        <f t="shared" si="8"/>
        <v>0</v>
      </c>
      <c r="O91" s="400"/>
    </row>
    <row r="92" spans="1:15" ht="13.5">
      <c r="A92" s="10" t="s">
        <v>1887</v>
      </c>
      <c r="B92" s="124"/>
      <c r="D92" s="49">
        <f t="shared" si="6"/>
        <v>0</v>
      </c>
      <c r="E92" s="124"/>
      <c r="I92" s="49">
        <f t="shared" si="7"/>
        <v>0</v>
      </c>
      <c r="J92" s="126"/>
      <c r="N92" s="49">
        <f t="shared" si="8"/>
        <v>0</v>
      </c>
      <c r="O92" s="400"/>
    </row>
    <row r="93" spans="1:15" ht="13.5">
      <c r="A93" s="10" t="s">
        <v>570</v>
      </c>
      <c r="B93" s="124"/>
      <c r="D93" s="49">
        <f t="shared" si="6"/>
        <v>0</v>
      </c>
      <c r="E93" s="124"/>
      <c r="I93" s="49">
        <f t="shared" si="7"/>
        <v>0</v>
      </c>
      <c r="J93" s="126"/>
      <c r="N93" s="49">
        <f t="shared" si="8"/>
        <v>0</v>
      </c>
      <c r="O93" s="400"/>
    </row>
    <row r="94" spans="1:15" ht="13.5">
      <c r="A94" s="10" t="s">
        <v>571</v>
      </c>
      <c r="B94" s="124"/>
      <c r="D94" s="49">
        <f t="shared" si="6"/>
        <v>0</v>
      </c>
      <c r="E94" s="124"/>
      <c r="I94" s="49">
        <f t="shared" si="7"/>
        <v>0</v>
      </c>
      <c r="J94" s="126"/>
      <c r="N94" s="49">
        <f t="shared" si="8"/>
        <v>0</v>
      </c>
      <c r="O94" s="400"/>
    </row>
    <row r="95" spans="1:15" ht="13.5">
      <c r="A95" s="10" t="s">
        <v>1098</v>
      </c>
      <c r="B95" s="124"/>
      <c r="D95" s="49">
        <f t="shared" si="6"/>
        <v>0</v>
      </c>
      <c r="E95" s="124"/>
      <c r="I95" s="49">
        <f t="shared" si="7"/>
        <v>0</v>
      </c>
      <c r="J95" s="126"/>
      <c r="N95" s="49">
        <f t="shared" si="8"/>
        <v>0</v>
      </c>
      <c r="O95" s="400"/>
    </row>
    <row r="96" spans="1:15" ht="13.5">
      <c r="A96" s="10" t="s">
        <v>1099</v>
      </c>
      <c r="B96" s="124"/>
      <c r="D96" s="49">
        <f t="shared" si="6"/>
        <v>0</v>
      </c>
      <c r="E96" s="124"/>
      <c r="I96" s="49">
        <f t="shared" si="7"/>
        <v>0</v>
      </c>
      <c r="J96" s="126"/>
      <c r="N96" s="49">
        <f t="shared" si="8"/>
        <v>0</v>
      </c>
      <c r="O96" s="400"/>
    </row>
    <row r="97" spans="1:15" ht="13.5">
      <c r="A97" s="10" t="s">
        <v>899</v>
      </c>
      <c r="B97" s="124"/>
      <c r="D97" s="49">
        <f t="shared" si="6"/>
        <v>0</v>
      </c>
      <c r="E97" s="124"/>
      <c r="I97" s="49">
        <f t="shared" si="7"/>
        <v>0</v>
      </c>
      <c r="J97" s="126"/>
      <c r="N97" s="49">
        <f t="shared" si="8"/>
        <v>0</v>
      </c>
      <c r="O97" s="400"/>
    </row>
    <row r="98" spans="1:15" ht="13.5">
      <c r="A98" s="10" t="s">
        <v>477</v>
      </c>
      <c r="B98" s="124"/>
      <c r="D98" s="49">
        <f t="shared" si="6"/>
        <v>0</v>
      </c>
      <c r="E98" s="124"/>
      <c r="I98" s="49">
        <f t="shared" si="7"/>
        <v>0</v>
      </c>
      <c r="J98" s="126"/>
      <c r="N98" s="49">
        <f t="shared" si="8"/>
        <v>0</v>
      </c>
      <c r="O98" s="400"/>
    </row>
    <row r="99" spans="1:15" ht="13.5">
      <c r="A99" s="10" t="s">
        <v>572</v>
      </c>
      <c r="B99" s="124"/>
      <c r="D99" s="49">
        <f t="shared" si="6"/>
        <v>0</v>
      </c>
      <c r="E99" s="124"/>
      <c r="I99" s="49">
        <f t="shared" si="7"/>
        <v>0</v>
      </c>
      <c r="J99" s="126"/>
      <c r="N99" s="49">
        <f t="shared" si="8"/>
        <v>0</v>
      </c>
      <c r="O99" s="400"/>
    </row>
    <row r="100" spans="1:15" ht="13.5">
      <c r="A100" s="10" t="s">
        <v>573</v>
      </c>
      <c r="B100" s="124"/>
      <c r="D100" s="49">
        <f t="shared" si="6"/>
        <v>0</v>
      </c>
      <c r="E100" s="124"/>
      <c r="I100" s="49">
        <f t="shared" si="7"/>
        <v>0</v>
      </c>
      <c r="J100" s="126"/>
      <c r="N100" s="49">
        <f t="shared" si="8"/>
        <v>0</v>
      </c>
      <c r="O100" s="400"/>
    </row>
    <row r="101" spans="1:15" ht="13.5">
      <c r="A101" s="10" t="s">
        <v>574</v>
      </c>
      <c r="B101" s="124"/>
      <c r="D101" s="49">
        <f t="shared" si="6"/>
        <v>0</v>
      </c>
      <c r="E101" s="124"/>
      <c r="I101" s="49">
        <f t="shared" si="7"/>
        <v>0</v>
      </c>
      <c r="J101" s="126"/>
      <c r="N101" s="49">
        <f t="shared" si="8"/>
        <v>0</v>
      </c>
      <c r="O101" s="400"/>
    </row>
    <row r="102" spans="1:15" ht="13.5">
      <c r="A102" s="10" t="s">
        <v>575</v>
      </c>
      <c r="B102" s="124"/>
      <c r="D102" s="49">
        <f t="shared" si="6"/>
        <v>0</v>
      </c>
      <c r="E102" s="124"/>
      <c r="I102" s="49">
        <f t="shared" si="7"/>
        <v>0</v>
      </c>
      <c r="J102" s="126"/>
      <c r="N102" s="49">
        <f t="shared" si="8"/>
        <v>0</v>
      </c>
      <c r="O102" s="400"/>
    </row>
    <row r="103" spans="1:15" ht="13.5">
      <c r="A103" s="10" t="s">
        <v>1989</v>
      </c>
      <c r="B103" s="124"/>
      <c r="D103" s="49">
        <f t="shared" si="6"/>
        <v>0</v>
      </c>
      <c r="E103" s="124"/>
      <c r="I103" s="49">
        <f t="shared" si="7"/>
        <v>0</v>
      </c>
      <c r="J103" s="126"/>
      <c r="N103" s="49">
        <f t="shared" si="8"/>
        <v>0</v>
      </c>
      <c r="O103" s="400"/>
    </row>
    <row r="104" spans="1:15" ht="13.5">
      <c r="A104" s="10" t="s">
        <v>1684</v>
      </c>
      <c r="B104" s="124"/>
      <c r="D104" s="49">
        <f t="shared" si="6"/>
        <v>0</v>
      </c>
      <c r="E104" s="124"/>
      <c r="I104" s="49">
        <f t="shared" si="7"/>
        <v>0</v>
      </c>
      <c r="J104" s="126"/>
      <c r="N104" s="49">
        <f t="shared" si="8"/>
        <v>0</v>
      </c>
      <c r="O104" s="400"/>
    </row>
    <row r="105" spans="1:15" ht="13.5">
      <c r="A105" s="10" t="s">
        <v>628</v>
      </c>
      <c r="B105" s="124"/>
      <c r="D105" s="49">
        <f t="shared" si="6"/>
        <v>0</v>
      </c>
      <c r="E105" s="124"/>
      <c r="I105" s="49">
        <f t="shared" si="7"/>
        <v>0</v>
      </c>
      <c r="J105" s="126"/>
      <c r="N105" s="49">
        <f t="shared" si="8"/>
        <v>0</v>
      </c>
      <c r="O105" s="400"/>
    </row>
    <row r="106" spans="1:15" ht="13.5">
      <c r="A106" s="10" t="s">
        <v>456</v>
      </c>
      <c r="B106" s="124"/>
      <c r="D106" s="49">
        <f t="shared" si="6"/>
        <v>0</v>
      </c>
      <c r="E106" s="124"/>
      <c r="I106" s="49">
        <f t="shared" si="7"/>
        <v>0</v>
      </c>
      <c r="J106" s="126"/>
      <c r="N106" s="49">
        <f t="shared" si="8"/>
        <v>0</v>
      </c>
      <c r="O106" s="400"/>
    </row>
    <row r="107" spans="1:15" ht="13.5">
      <c r="A107" s="10" t="s">
        <v>1769</v>
      </c>
      <c r="B107" s="124"/>
      <c r="D107" s="49">
        <f t="shared" si="6"/>
        <v>0</v>
      </c>
      <c r="E107" s="124"/>
      <c r="I107" s="49">
        <f t="shared" si="7"/>
        <v>0</v>
      </c>
      <c r="J107" s="126"/>
      <c r="N107" s="49">
        <f t="shared" si="8"/>
        <v>0</v>
      </c>
      <c r="O107" s="400"/>
    </row>
    <row r="108" spans="1:15" ht="13.5">
      <c r="A108" s="10" t="s">
        <v>1919</v>
      </c>
      <c r="B108" s="124"/>
      <c r="D108" s="49">
        <f t="shared" si="6"/>
        <v>0</v>
      </c>
      <c r="E108" s="124"/>
      <c r="I108" s="49">
        <f t="shared" si="7"/>
        <v>0</v>
      </c>
      <c r="J108" s="126"/>
      <c r="N108" s="49">
        <f t="shared" si="8"/>
        <v>0</v>
      </c>
      <c r="O108" s="400"/>
    </row>
    <row r="109" spans="1:15" ht="13.5">
      <c r="A109" s="10" t="s">
        <v>1975</v>
      </c>
      <c r="B109" s="124"/>
      <c r="D109" s="49">
        <f t="shared" si="6"/>
        <v>0</v>
      </c>
      <c r="E109" s="124"/>
      <c r="I109" s="49">
        <f t="shared" si="7"/>
        <v>0</v>
      </c>
      <c r="J109" s="126"/>
      <c r="N109" s="49">
        <f t="shared" si="8"/>
        <v>0</v>
      </c>
      <c r="O109" s="400"/>
    </row>
    <row r="110" spans="1:15" ht="13.5">
      <c r="A110" s="10" t="s">
        <v>1976</v>
      </c>
      <c r="B110" s="124"/>
      <c r="D110" s="49">
        <f t="shared" si="6"/>
        <v>0</v>
      </c>
      <c r="E110" s="124"/>
      <c r="I110" s="49">
        <f t="shared" si="7"/>
        <v>0</v>
      </c>
      <c r="J110" s="126"/>
      <c r="N110" s="49">
        <f t="shared" si="8"/>
        <v>0</v>
      </c>
      <c r="O110" s="400"/>
    </row>
    <row r="111" spans="1:15" ht="13.5">
      <c r="A111" s="10" t="s">
        <v>63</v>
      </c>
      <c r="B111" s="124"/>
      <c r="D111" s="49">
        <f t="shared" si="6"/>
        <v>0</v>
      </c>
      <c r="E111" s="124"/>
      <c r="I111" s="49">
        <f t="shared" si="7"/>
        <v>0</v>
      </c>
      <c r="J111" s="126"/>
      <c r="N111" s="49">
        <f t="shared" si="8"/>
        <v>0</v>
      </c>
      <c r="O111" s="400"/>
    </row>
    <row r="112" spans="1:15" ht="13.5">
      <c r="A112" s="10" t="s">
        <v>1823</v>
      </c>
      <c r="B112" s="124"/>
      <c r="D112" s="49">
        <f t="shared" si="6"/>
        <v>0</v>
      </c>
      <c r="E112" s="124"/>
      <c r="I112" s="49">
        <f t="shared" si="7"/>
        <v>0</v>
      </c>
      <c r="J112" s="126"/>
      <c r="N112" s="49">
        <f t="shared" si="8"/>
        <v>0</v>
      </c>
      <c r="O112" s="400"/>
    </row>
    <row r="113" spans="1:15" ht="13.5">
      <c r="A113" s="10" t="s">
        <v>64</v>
      </c>
      <c r="B113" s="124"/>
      <c r="D113" s="49">
        <f t="shared" si="6"/>
        <v>0</v>
      </c>
      <c r="E113" s="124"/>
      <c r="I113" s="49">
        <f t="shared" si="7"/>
        <v>0</v>
      </c>
      <c r="J113" s="126"/>
      <c r="N113" s="49">
        <f t="shared" si="8"/>
        <v>0</v>
      </c>
      <c r="O113" s="400"/>
    </row>
    <row r="114" spans="1:15" ht="13.5">
      <c r="A114" s="10" t="s">
        <v>184</v>
      </c>
      <c r="B114" s="124"/>
      <c r="D114" s="49">
        <f t="shared" si="6"/>
        <v>0</v>
      </c>
      <c r="E114" s="124"/>
      <c r="I114" s="49">
        <f t="shared" si="7"/>
        <v>0</v>
      </c>
      <c r="J114" s="126"/>
      <c r="N114" s="49">
        <f t="shared" si="8"/>
        <v>0</v>
      </c>
      <c r="O114" s="400"/>
    </row>
    <row r="115" spans="1:15" ht="13.5">
      <c r="A115" s="10" t="s">
        <v>65</v>
      </c>
      <c r="B115" s="124"/>
      <c r="D115" s="49">
        <f t="shared" si="6"/>
        <v>0</v>
      </c>
      <c r="E115" s="124"/>
      <c r="I115" s="49">
        <f t="shared" si="7"/>
        <v>0</v>
      </c>
      <c r="J115" s="126"/>
      <c r="N115" s="49">
        <f t="shared" si="8"/>
        <v>0</v>
      </c>
      <c r="O115" s="400"/>
    </row>
    <row r="116" spans="1:15" ht="13.5">
      <c r="A116" s="10" t="s">
        <v>456</v>
      </c>
      <c r="B116" s="124"/>
      <c r="D116" s="49">
        <f t="shared" si="6"/>
        <v>0</v>
      </c>
      <c r="E116" s="124"/>
      <c r="I116" s="49">
        <f t="shared" si="7"/>
        <v>0</v>
      </c>
      <c r="J116" s="126"/>
      <c r="N116" s="49">
        <f t="shared" si="8"/>
        <v>0</v>
      </c>
      <c r="O116" s="400"/>
    </row>
    <row r="117" spans="1:15" ht="13.5">
      <c r="A117" s="10" t="s">
        <v>66</v>
      </c>
      <c r="B117" s="124"/>
      <c r="D117" s="49">
        <f t="shared" si="6"/>
        <v>0</v>
      </c>
      <c r="E117" s="124"/>
      <c r="I117" s="49">
        <f t="shared" si="7"/>
        <v>0</v>
      </c>
      <c r="J117" s="126"/>
      <c r="N117" s="49">
        <f t="shared" si="8"/>
        <v>0</v>
      </c>
      <c r="O117" s="400"/>
    </row>
    <row r="118" spans="1:15" ht="13.5">
      <c r="A118" s="10" t="s">
        <v>67</v>
      </c>
      <c r="B118" s="124"/>
      <c r="D118" s="49">
        <f t="shared" si="6"/>
        <v>0</v>
      </c>
      <c r="E118" s="124"/>
      <c r="I118" s="49">
        <f t="shared" si="7"/>
        <v>0</v>
      </c>
      <c r="J118" s="126"/>
      <c r="N118" s="49">
        <f t="shared" si="8"/>
        <v>0</v>
      </c>
      <c r="O118" s="400"/>
    </row>
    <row r="119" spans="1:15" ht="13.5">
      <c r="A119" s="10" t="s">
        <v>1770</v>
      </c>
      <c r="B119" s="124"/>
      <c r="D119" s="49">
        <f t="shared" si="6"/>
        <v>0</v>
      </c>
      <c r="E119" s="124"/>
      <c r="I119" s="49">
        <f t="shared" si="7"/>
        <v>0</v>
      </c>
      <c r="J119" s="126"/>
      <c r="N119" s="49">
        <f t="shared" si="8"/>
        <v>0</v>
      </c>
      <c r="O119" s="400"/>
    </row>
    <row r="120" spans="1:15" ht="13.5">
      <c r="A120" s="10" t="s">
        <v>580</v>
      </c>
      <c r="B120" s="124"/>
      <c r="D120" s="49">
        <f t="shared" si="6"/>
        <v>0</v>
      </c>
      <c r="E120" s="124"/>
      <c r="I120" s="49">
        <f t="shared" si="7"/>
        <v>0</v>
      </c>
      <c r="J120" s="126"/>
      <c r="N120" s="49">
        <f t="shared" si="8"/>
        <v>0</v>
      </c>
      <c r="O120" s="400"/>
    </row>
    <row r="121" spans="1:15" ht="13.5">
      <c r="A121" s="10" t="s">
        <v>581</v>
      </c>
      <c r="B121" s="124"/>
      <c r="D121" s="49">
        <f t="shared" si="6"/>
        <v>0</v>
      </c>
      <c r="E121" s="124"/>
      <c r="I121" s="49">
        <f t="shared" si="7"/>
        <v>0</v>
      </c>
      <c r="J121" s="126"/>
      <c r="N121" s="49">
        <f t="shared" si="8"/>
        <v>0</v>
      </c>
      <c r="O121" s="400"/>
    </row>
    <row r="122" spans="1:15" ht="13.5">
      <c r="A122" s="10" t="s">
        <v>68</v>
      </c>
      <c r="B122" s="124"/>
      <c r="D122" s="49">
        <f t="shared" si="6"/>
        <v>0</v>
      </c>
      <c r="E122" s="124"/>
      <c r="I122" s="49">
        <f t="shared" si="7"/>
        <v>0</v>
      </c>
      <c r="J122" s="126"/>
      <c r="N122" s="49">
        <f t="shared" si="8"/>
        <v>0</v>
      </c>
      <c r="O122" s="400"/>
    </row>
    <row r="123" spans="1:15" ht="13.5">
      <c r="A123" s="10" t="s">
        <v>69</v>
      </c>
      <c r="B123" s="124"/>
      <c r="D123" s="49">
        <f t="shared" si="6"/>
        <v>0</v>
      </c>
      <c r="E123" s="124"/>
      <c r="I123" s="49">
        <f t="shared" si="7"/>
        <v>0</v>
      </c>
      <c r="J123" s="126"/>
      <c r="N123" s="49">
        <f t="shared" si="8"/>
        <v>0</v>
      </c>
      <c r="O123" s="400"/>
    </row>
    <row r="124" spans="1:15" ht="13.5">
      <c r="A124" s="10" t="s">
        <v>70</v>
      </c>
      <c r="B124" s="124"/>
      <c r="D124" s="49">
        <f t="shared" si="6"/>
        <v>0</v>
      </c>
      <c r="E124" s="124"/>
      <c r="I124" s="49">
        <f t="shared" si="7"/>
        <v>0</v>
      </c>
      <c r="J124" s="126"/>
      <c r="N124" s="49">
        <f t="shared" si="8"/>
        <v>0</v>
      </c>
      <c r="O124" s="400"/>
    </row>
    <row r="125" spans="1:15" ht="13.5">
      <c r="A125" s="10" t="s">
        <v>1918</v>
      </c>
      <c r="B125" s="124"/>
      <c r="D125" s="49">
        <f t="shared" si="6"/>
        <v>0</v>
      </c>
      <c r="E125" s="124"/>
      <c r="I125" s="49">
        <f t="shared" si="7"/>
        <v>0</v>
      </c>
      <c r="J125" s="126"/>
      <c r="N125" s="49">
        <f t="shared" si="8"/>
        <v>0</v>
      </c>
      <c r="O125" s="400"/>
    </row>
    <row r="126" spans="1:15" ht="13.5">
      <c r="A126" s="10" t="s">
        <v>71</v>
      </c>
      <c r="B126" s="124"/>
      <c r="D126" s="49">
        <f t="shared" si="6"/>
        <v>0</v>
      </c>
      <c r="E126" s="124"/>
      <c r="I126" s="49">
        <f t="shared" si="7"/>
        <v>0</v>
      </c>
      <c r="J126" s="126"/>
      <c r="N126" s="49">
        <f t="shared" si="8"/>
        <v>0</v>
      </c>
      <c r="O126" s="400"/>
    </row>
    <row r="127" spans="1:15" ht="13.5">
      <c r="A127" s="10" t="s">
        <v>72</v>
      </c>
      <c r="B127" s="124"/>
      <c r="D127" s="49">
        <f t="shared" si="6"/>
        <v>0</v>
      </c>
      <c r="E127" s="124"/>
      <c r="I127" s="49">
        <f t="shared" si="7"/>
        <v>0</v>
      </c>
      <c r="J127" s="126"/>
      <c r="N127" s="49">
        <f t="shared" si="8"/>
        <v>0</v>
      </c>
      <c r="O127" s="400"/>
    </row>
    <row r="128" spans="1:15" ht="13.5">
      <c r="A128" s="10" t="s">
        <v>73</v>
      </c>
      <c r="B128" s="124"/>
      <c r="D128" s="49">
        <f t="shared" si="6"/>
        <v>0</v>
      </c>
      <c r="E128" s="124"/>
      <c r="I128" s="49">
        <f t="shared" si="7"/>
        <v>0</v>
      </c>
      <c r="J128" s="126"/>
      <c r="N128" s="49">
        <f t="shared" si="8"/>
        <v>0</v>
      </c>
      <c r="O128" s="400"/>
    </row>
    <row r="129" spans="1:15" ht="13.5">
      <c r="A129" s="10" t="s">
        <v>74</v>
      </c>
      <c r="B129" s="124"/>
      <c r="D129" s="49">
        <f t="shared" ref="D129:D150" si="9">B129*C129</f>
        <v>0</v>
      </c>
      <c r="E129" s="124"/>
      <c r="I129" s="49">
        <f t="shared" ref="I129:I150" si="10">E129*F129+G129*H129</f>
        <v>0</v>
      </c>
      <c r="J129" s="126"/>
      <c r="N129" s="49">
        <f t="shared" ref="N129:N150" si="11">J129*K129+L129*M129</f>
        <v>0</v>
      </c>
      <c r="O129" s="400"/>
    </row>
    <row r="130" spans="1:15" ht="13.5">
      <c r="A130" s="10" t="s">
        <v>75</v>
      </c>
      <c r="B130" s="124"/>
      <c r="D130" s="49">
        <f t="shared" si="9"/>
        <v>0</v>
      </c>
      <c r="E130" s="124"/>
      <c r="I130" s="49">
        <f t="shared" si="10"/>
        <v>0</v>
      </c>
      <c r="J130" s="126"/>
      <c r="N130" s="49">
        <f t="shared" si="11"/>
        <v>0</v>
      </c>
      <c r="O130" s="400"/>
    </row>
    <row r="131" spans="1:15" ht="13.5">
      <c r="A131" s="10" t="s">
        <v>1929</v>
      </c>
      <c r="B131" s="124"/>
      <c r="D131" s="49">
        <f t="shared" si="9"/>
        <v>0</v>
      </c>
      <c r="E131" s="124"/>
      <c r="I131" s="49">
        <f t="shared" si="10"/>
        <v>0</v>
      </c>
      <c r="J131" s="126"/>
      <c r="N131" s="49">
        <f t="shared" si="11"/>
        <v>0</v>
      </c>
      <c r="O131" s="400"/>
    </row>
    <row r="132" spans="1:15" ht="13.5">
      <c r="A132" s="10" t="s">
        <v>76</v>
      </c>
      <c r="B132" s="124"/>
      <c r="D132" s="49">
        <f t="shared" si="9"/>
        <v>0</v>
      </c>
      <c r="E132" s="124"/>
      <c r="I132" s="49">
        <f t="shared" si="10"/>
        <v>0</v>
      </c>
      <c r="J132" s="126"/>
      <c r="N132" s="49">
        <f t="shared" si="11"/>
        <v>0</v>
      </c>
      <c r="O132" s="400"/>
    </row>
    <row r="133" spans="1:15" ht="13.5">
      <c r="A133" s="10" t="s">
        <v>1930</v>
      </c>
      <c r="B133" s="124"/>
      <c r="D133" s="49">
        <f t="shared" si="9"/>
        <v>0</v>
      </c>
      <c r="E133" s="124"/>
      <c r="I133" s="49">
        <f t="shared" si="10"/>
        <v>0</v>
      </c>
      <c r="J133" s="126"/>
      <c r="N133" s="49">
        <f t="shared" si="11"/>
        <v>0</v>
      </c>
      <c r="O133" s="400"/>
    </row>
    <row r="134" spans="1:15" ht="13.5">
      <c r="A134" s="10" t="s">
        <v>1771</v>
      </c>
      <c r="B134" s="124"/>
      <c r="D134" s="49">
        <f t="shared" si="9"/>
        <v>0</v>
      </c>
      <c r="E134" s="124"/>
      <c r="I134" s="49">
        <f t="shared" si="10"/>
        <v>0</v>
      </c>
      <c r="J134" s="126"/>
      <c r="N134" s="49">
        <f t="shared" si="11"/>
        <v>0</v>
      </c>
      <c r="O134" s="400"/>
    </row>
    <row r="135" spans="1:15" ht="13.5">
      <c r="A135" s="10" t="s">
        <v>454</v>
      </c>
      <c r="B135" s="124"/>
      <c r="D135" s="49">
        <f t="shared" si="9"/>
        <v>0</v>
      </c>
      <c r="E135" s="124"/>
      <c r="I135" s="49">
        <f t="shared" si="10"/>
        <v>0</v>
      </c>
      <c r="J135" s="126"/>
      <c r="N135" s="49">
        <f t="shared" si="11"/>
        <v>0</v>
      </c>
      <c r="O135" s="400"/>
    </row>
    <row r="136" spans="1:15" ht="13.5">
      <c r="A136" s="10" t="s">
        <v>1349</v>
      </c>
      <c r="B136" s="124"/>
      <c r="D136" s="49">
        <f t="shared" si="9"/>
        <v>0</v>
      </c>
      <c r="E136" s="124"/>
      <c r="I136" s="49">
        <f t="shared" si="10"/>
        <v>0</v>
      </c>
      <c r="J136" s="126"/>
      <c r="N136" s="49">
        <f t="shared" si="11"/>
        <v>0</v>
      </c>
      <c r="O136" s="400"/>
    </row>
    <row r="137" spans="1:15" ht="13.5">
      <c r="A137" s="10" t="s">
        <v>455</v>
      </c>
      <c r="B137" s="124"/>
      <c r="D137" s="49">
        <f t="shared" si="9"/>
        <v>0</v>
      </c>
      <c r="E137" s="124"/>
      <c r="I137" s="49">
        <f t="shared" si="10"/>
        <v>0</v>
      </c>
      <c r="J137" s="126"/>
      <c r="N137" s="49">
        <f t="shared" si="11"/>
        <v>0</v>
      </c>
      <c r="O137" s="400"/>
    </row>
    <row r="138" spans="1:15" ht="13.5">
      <c r="A138" s="10" t="s">
        <v>62</v>
      </c>
      <c r="B138" s="124"/>
      <c r="D138" s="49">
        <f t="shared" si="9"/>
        <v>0</v>
      </c>
      <c r="E138" s="124"/>
      <c r="I138" s="49">
        <f t="shared" si="10"/>
        <v>0</v>
      </c>
      <c r="J138" s="126"/>
      <c r="N138" s="49">
        <f t="shared" si="11"/>
        <v>0</v>
      </c>
      <c r="O138" s="400"/>
    </row>
    <row r="139" spans="1:15" ht="13.5">
      <c r="A139" s="10" t="s">
        <v>2016</v>
      </c>
      <c r="B139" s="124"/>
      <c r="D139" s="49">
        <f t="shared" si="9"/>
        <v>0</v>
      </c>
      <c r="E139" s="124"/>
      <c r="I139" s="49">
        <f t="shared" si="10"/>
        <v>0</v>
      </c>
      <c r="J139" s="126"/>
      <c r="N139" s="49">
        <f t="shared" si="11"/>
        <v>0</v>
      </c>
      <c r="O139" s="400"/>
    </row>
    <row r="140" spans="1:15" ht="15" customHeight="1">
      <c r="A140" s="10" t="s">
        <v>654</v>
      </c>
      <c r="B140" s="124"/>
      <c r="D140" s="49">
        <f t="shared" si="9"/>
        <v>0</v>
      </c>
      <c r="E140" s="124"/>
      <c r="I140" s="49">
        <f t="shared" si="10"/>
        <v>0</v>
      </c>
      <c r="J140" s="126"/>
      <c r="N140" s="49">
        <f t="shared" si="11"/>
        <v>0</v>
      </c>
      <c r="O140" s="400"/>
    </row>
    <row r="141" spans="1:15" ht="13.5">
      <c r="A141" s="10" t="s">
        <v>655</v>
      </c>
      <c r="B141" s="124"/>
      <c r="D141" s="49">
        <f t="shared" si="9"/>
        <v>0</v>
      </c>
      <c r="E141" s="124"/>
      <c r="I141" s="49">
        <f t="shared" si="10"/>
        <v>0</v>
      </c>
      <c r="J141" s="126"/>
      <c r="N141" s="49">
        <f t="shared" si="11"/>
        <v>0</v>
      </c>
      <c r="O141" s="400"/>
    </row>
    <row r="142" spans="1:15" ht="13.5">
      <c r="A142" s="10" t="s">
        <v>642</v>
      </c>
      <c r="B142" s="124"/>
      <c r="D142" s="49">
        <f t="shared" si="9"/>
        <v>0</v>
      </c>
      <c r="E142" s="124"/>
      <c r="I142" s="49">
        <f t="shared" si="10"/>
        <v>0</v>
      </c>
      <c r="J142" s="126"/>
      <c r="N142" s="49">
        <f t="shared" si="11"/>
        <v>0</v>
      </c>
      <c r="O142" s="400"/>
    </row>
    <row r="143" spans="1:15" ht="13.5">
      <c r="A143" s="10" t="s">
        <v>643</v>
      </c>
      <c r="B143" s="124"/>
      <c r="D143" s="49">
        <f t="shared" si="9"/>
        <v>0</v>
      </c>
      <c r="E143" s="124"/>
      <c r="I143" s="49">
        <f t="shared" si="10"/>
        <v>0</v>
      </c>
      <c r="J143" s="126"/>
      <c r="N143" s="49">
        <f t="shared" si="11"/>
        <v>0</v>
      </c>
      <c r="O143" s="400"/>
    </row>
    <row r="144" spans="1:15" ht="13.5">
      <c r="A144" s="10" t="s">
        <v>848</v>
      </c>
      <c r="B144" s="124"/>
      <c r="D144" s="49">
        <f t="shared" si="9"/>
        <v>0</v>
      </c>
      <c r="E144" s="124"/>
      <c r="I144" s="49">
        <f t="shared" si="10"/>
        <v>0</v>
      </c>
      <c r="J144" s="126"/>
      <c r="N144" s="49">
        <f t="shared" si="11"/>
        <v>0</v>
      </c>
      <c r="O144" s="400"/>
    </row>
    <row r="145" spans="1:15" ht="13.5">
      <c r="A145" s="10" t="s">
        <v>644</v>
      </c>
      <c r="B145" s="124"/>
      <c r="D145" s="49">
        <f t="shared" si="9"/>
        <v>0</v>
      </c>
      <c r="E145" s="124"/>
      <c r="I145" s="49">
        <f t="shared" si="10"/>
        <v>0</v>
      </c>
      <c r="J145" s="126"/>
      <c r="N145" s="49">
        <f t="shared" si="11"/>
        <v>0</v>
      </c>
      <c r="O145" s="400"/>
    </row>
    <row r="146" spans="1:15" ht="13.5">
      <c r="A146" s="10" t="s">
        <v>664</v>
      </c>
      <c r="B146" s="124"/>
      <c r="D146" s="49">
        <f t="shared" si="9"/>
        <v>0</v>
      </c>
      <c r="E146" s="124"/>
      <c r="I146" s="49">
        <f t="shared" si="10"/>
        <v>0</v>
      </c>
      <c r="J146" s="126"/>
      <c r="N146" s="49">
        <f t="shared" si="11"/>
        <v>0</v>
      </c>
      <c r="O146" s="400"/>
    </row>
    <row r="147" spans="1:15" ht="13.5">
      <c r="A147" s="10" t="s">
        <v>1367</v>
      </c>
      <c r="B147" s="124"/>
      <c r="D147" s="49">
        <f t="shared" si="9"/>
        <v>0</v>
      </c>
      <c r="E147" s="124"/>
      <c r="I147" s="49">
        <f t="shared" si="10"/>
        <v>0</v>
      </c>
      <c r="J147" s="126"/>
      <c r="N147" s="49">
        <f t="shared" si="11"/>
        <v>0</v>
      </c>
      <c r="O147" s="400"/>
    </row>
    <row r="148" spans="1:15" ht="13.5">
      <c r="A148" s="10" t="s">
        <v>1977</v>
      </c>
      <c r="B148" s="124"/>
      <c r="D148" s="49">
        <f t="shared" si="9"/>
        <v>0</v>
      </c>
      <c r="E148" s="124"/>
      <c r="I148" s="49">
        <f t="shared" si="10"/>
        <v>0</v>
      </c>
      <c r="J148" s="126"/>
      <c r="N148" s="49">
        <f t="shared" si="11"/>
        <v>0</v>
      </c>
      <c r="O148" s="400"/>
    </row>
    <row r="149" spans="1:15" ht="13.5">
      <c r="A149" s="10" t="s">
        <v>248</v>
      </c>
      <c r="B149" s="124"/>
      <c r="D149" s="49">
        <f t="shared" si="9"/>
        <v>0</v>
      </c>
      <c r="E149" s="124"/>
      <c r="I149" s="49">
        <f t="shared" si="10"/>
        <v>0</v>
      </c>
      <c r="J149" s="126"/>
      <c r="N149" s="49">
        <f t="shared" si="11"/>
        <v>0</v>
      </c>
      <c r="O149" s="400"/>
    </row>
    <row r="150" spans="1:15" ht="13.5">
      <c r="A150" s="10" t="s">
        <v>249</v>
      </c>
      <c r="B150" s="124"/>
      <c r="D150" s="49">
        <f t="shared" si="9"/>
        <v>0</v>
      </c>
      <c r="E150" s="124"/>
      <c r="I150" s="49">
        <f t="shared" si="10"/>
        <v>0</v>
      </c>
      <c r="J150" s="126"/>
      <c r="N150" s="49">
        <f t="shared" si="11"/>
        <v>0</v>
      </c>
      <c r="O150" s="400"/>
    </row>
    <row r="151" spans="1:15" ht="13.5">
      <c r="A151" s="10" t="s">
        <v>1027</v>
      </c>
      <c r="B151" s="124"/>
      <c r="D151" s="49">
        <f t="shared" ref="D151:D163" si="12">B151*C151</f>
        <v>0</v>
      </c>
      <c r="E151" s="124"/>
      <c r="I151" s="49">
        <f t="shared" ref="I151:I163" si="13">E151*F151+G151*H151</f>
        <v>0</v>
      </c>
      <c r="J151" s="126"/>
      <c r="N151" s="49">
        <f t="shared" ref="N151:N163" si="14">J151*K151+L151*M151</f>
        <v>0</v>
      </c>
      <c r="O151" s="400"/>
    </row>
    <row r="152" spans="1:15" ht="13.5">
      <c r="A152" s="10" t="s">
        <v>1118</v>
      </c>
      <c r="B152" s="124"/>
      <c r="D152" s="49">
        <f t="shared" si="12"/>
        <v>0</v>
      </c>
      <c r="E152" s="124"/>
      <c r="I152" s="49">
        <f t="shared" si="13"/>
        <v>0</v>
      </c>
      <c r="J152" s="126"/>
      <c r="N152" s="49">
        <f t="shared" si="14"/>
        <v>0</v>
      </c>
      <c r="O152" s="400"/>
    </row>
    <row r="153" spans="1:15" ht="13.5">
      <c r="A153" s="10" t="s">
        <v>1119</v>
      </c>
      <c r="B153" s="124"/>
      <c r="D153" s="49">
        <f t="shared" si="12"/>
        <v>0</v>
      </c>
      <c r="E153" s="124"/>
      <c r="I153" s="49">
        <f t="shared" si="13"/>
        <v>0</v>
      </c>
      <c r="J153" s="126"/>
      <c r="N153" s="49">
        <f t="shared" si="14"/>
        <v>0</v>
      </c>
      <c r="O153" s="400"/>
    </row>
    <row r="154" spans="1:15" ht="13.5">
      <c r="A154" s="10" t="s">
        <v>1165</v>
      </c>
      <c r="B154" s="124"/>
      <c r="D154" s="49">
        <f t="shared" si="12"/>
        <v>0</v>
      </c>
      <c r="E154" s="124"/>
      <c r="I154" s="49">
        <f t="shared" si="13"/>
        <v>0</v>
      </c>
      <c r="J154" s="126"/>
      <c r="N154" s="49">
        <f t="shared" si="14"/>
        <v>0</v>
      </c>
      <c r="O154" s="400"/>
    </row>
    <row r="155" spans="1:15" ht="13.5">
      <c r="A155" s="10" t="s">
        <v>1166</v>
      </c>
      <c r="B155" s="124"/>
      <c r="D155" s="49">
        <f t="shared" si="12"/>
        <v>0</v>
      </c>
      <c r="E155" s="124"/>
      <c r="I155" s="49">
        <f t="shared" si="13"/>
        <v>0</v>
      </c>
      <c r="J155" s="126"/>
      <c r="N155" s="49">
        <f t="shared" si="14"/>
        <v>0</v>
      </c>
      <c r="O155" s="400"/>
    </row>
    <row r="156" spans="1:15" ht="13.5">
      <c r="A156" s="10" t="s">
        <v>1120</v>
      </c>
      <c r="B156" s="124"/>
      <c r="D156" s="49">
        <f t="shared" si="12"/>
        <v>0</v>
      </c>
      <c r="E156" s="124"/>
      <c r="I156" s="49">
        <f t="shared" si="13"/>
        <v>0</v>
      </c>
      <c r="J156" s="126"/>
      <c r="N156" s="49">
        <f t="shared" si="14"/>
        <v>0</v>
      </c>
      <c r="O156" s="400"/>
    </row>
    <row r="157" spans="1:15" ht="13.5">
      <c r="A157" s="10" t="s">
        <v>1167</v>
      </c>
      <c r="B157" s="124"/>
      <c r="D157" s="49">
        <f t="shared" si="12"/>
        <v>0</v>
      </c>
      <c r="E157" s="124"/>
      <c r="I157" s="49">
        <f t="shared" si="13"/>
        <v>0</v>
      </c>
      <c r="J157" s="126"/>
      <c r="N157" s="49">
        <f t="shared" si="14"/>
        <v>0</v>
      </c>
      <c r="O157" s="400"/>
    </row>
    <row r="158" spans="1:15" ht="13.5">
      <c r="A158" s="10" t="s">
        <v>1168</v>
      </c>
      <c r="B158" s="124"/>
      <c r="D158" s="49">
        <f t="shared" si="12"/>
        <v>0</v>
      </c>
      <c r="E158" s="124"/>
      <c r="I158" s="49">
        <f t="shared" si="13"/>
        <v>0</v>
      </c>
      <c r="J158" s="126"/>
      <c r="N158" s="49">
        <f t="shared" si="14"/>
        <v>0</v>
      </c>
      <c r="O158" s="400"/>
    </row>
    <row r="159" spans="1:15" ht="13.5">
      <c r="A159" s="10" t="s">
        <v>1169</v>
      </c>
      <c r="B159" s="124"/>
      <c r="D159" s="49">
        <f t="shared" si="12"/>
        <v>0</v>
      </c>
      <c r="E159" s="124"/>
      <c r="I159" s="49">
        <f t="shared" si="13"/>
        <v>0</v>
      </c>
      <c r="J159" s="126"/>
      <c r="N159" s="49">
        <f t="shared" si="14"/>
        <v>0</v>
      </c>
      <c r="O159" s="400"/>
    </row>
    <row r="160" spans="1:15" ht="13.5">
      <c r="A160" s="10" t="s">
        <v>1170</v>
      </c>
      <c r="B160" s="124"/>
      <c r="D160" s="49">
        <f t="shared" si="12"/>
        <v>0</v>
      </c>
      <c r="E160" s="124"/>
      <c r="I160" s="49">
        <f t="shared" si="13"/>
        <v>0</v>
      </c>
      <c r="J160" s="126"/>
      <c r="N160" s="49">
        <f t="shared" si="14"/>
        <v>0</v>
      </c>
      <c r="O160" s="400"/>
    </row>
    <row r="161" spans="1:17" ht="13.5">
      <c r="A161" s="10" t="s">
        <v>647</v>
      </c>
      <c r="B161" s="124"/>
      <c r="D161" s="49">
        <f t="shared" si="12"/>
        <v>0</v>
      </c>
      <c r="E161" s="124"/>
      <c r="I161" s="49">
        <f t="shared" si="13"/>
        <v>0</v>
      </c>
      <c r="J161" s="126"/>
      <c r="N161" s="49">
        <f t="shared" si="14"/>
        <v>0</v>
      </c>
      <c r="O161" s="400"/>
    </row>
    <row r="162" spans="1:17" ht="13.5">
      <c r="A162" s="39" t="s">
        <v>1147</v>
      </c>
      <c r="B162" s="124"/>
      <c r="D162" s="49">
        <f>B162*C162</f>
        <v>0</v>
      </c>
      <c r="E162" s="124"/>
      <c r="I162" s="49">
        <f>E162*F162+G162*H162</f>
        <v>0</v>
      </c>
      <c r="J162" s="126"/>
      <c r="N162" s="49">
        <f>J162*K162+L162*M162</f>
        <v>0</v>
      </c>
      <c r="O162" s="400"/>
    </row>
    <row r="163" spans="1:17" ht="13.5">
      <c r="A163" s="257" t="s">
        <v>981</v>
      </c>
      <c r="B163" s="124"/>
      <c r="D163" s="49">
        <f t="shared" si="12"/>
        <v>0</v>
      </c>
      <c r="E163" s="124"/>
      <c r="I163" s="49">
        <f t="shared" si="13"/>
        <v>0</v>
      </c>
      <c r="J163" s="126"/>
      <c r="N163" s="49">
        <f t="shared" si="14"/>
        <v>0</v>
      </c>
      <c r="O163" s="400"/>
    </row>
    <row r="164" spans="1:17" ht="13.5">
      <c r="A164" s="581" t="s">
        <v>1667</v>
      </c>
      <c r="B164" s="124"/>
      <c r="D164" s="49">
        <f t="shared" ref="D164:D171" si="15">B164*C164</f>
        <v>0</v>
      </c>
      <c r="E164" s="124"/>
      <c r="I164" s="49">
        <f t="shared" ref="I164:I171" si="16">E164*F164+G164*H164</f>
        <v>0</v>
      </c>
      <c r="J164" s="126"/>
      <c r="N164" s="49">
        <f t="shared" ref="N164:N171" si="17">J164*K164+L164*M164</f>
        <v>0</v>
      </c>
      <c r="O164" s="400"/>
    </row>
    <row r="165" spans="1:17" ht="13.5">
      <c r="A165" s="581" t="s">
        <v>1668</v>
      </c>
      <c r="B165" s="124"/>
      <c r="D165" s="49">
        <f t="shared" si="15"/>
        <v>0</v>
      </c>
      <c r="E165" s="124"/>
      <c r="I165" s="49">
        <f t="shared" si="16"/>
        <v>0</v>
      </c>
      <c r="J165" s="126"/>
      <c r="N165" s="49">
        <f t="shared" si="17"/>
        <v>0</v>
      </c>
      <c r="O165" s="400"/>
    </row>
    <row r="166" spans="1:17" ht="13.5">
      <c r="A166" s="581" t="s">
        <v>1669</v>
      </c>
      <c r="B166" s="124"/>
      <c r="D166" s="49">
        <f t="shared" si="15"/>
        <v>0</v>
      </c>
      <c r="E166" s="124"/>
      <c r="I166" s="49">
        <f t="shared" si="16"/>
        <v>0</v>
      </c>
      <c r="J166" s="126"/>
      <c r="N166" s="49">
        <f t="shared" si="17"/>
        <v>0</v>
      </c>
      <c r="O166" s="400"/>
    </row>
    <row r="167" spans="1:17" ht="13.5">
      <c r="A167" s="581" t="s">
        <v>1670</v>
      </c>
      <c r="B167" s="124"/>
      <c r="D167" s="49">
        <f t="shared" si="15"/>
        <v>0</v>
      </c>
      <c r="E167" s="124"/>
      <c r="I167" s="49">
        <f t="shared" si="16"/>
        <v>0</v>
      </c>
      <c r="J167" s="126"/>
      <c r="N167" s="49">
        <f t="shared" si="17"/>
        <v>0</v>
      </c>
      <c r="O167" s="400"/>
    </row>
    <row r="168" spans="1:17">
      <c r="B168" s="124"/>
      <c r="D168" s="49">
        <f t="shared" si="15"/>
        <v>0</v>
      </c>
      <c r="E168" s="124"/>
      <c r="I168" s="49">
        <f t="shared" si="16"/>
        <v>0</v>
      </c>
      <c r="J168" s="126"/>
      <c r="N168" s="49">
        <f t="shared" si="17"/>
        <v>0</v>
      </c>
      <c r="O168" s="400"/>
    </row>
    <row r="169" spans="1:17">
      <c r="B169" s="124"/>
      <c r="D169" s="49">
        <f t="shared" si="15"/>
        <v>0</v>
      </c>
      <c r="E169" s="124"/>
      <c r="I169" s="49">
        <f t="shared" si="16"/>
        <v>0</v>
      </c>
      <c r="J169" s="126"/>
      <c r="N169" s="49">
        <f t="shared" si="17"/>
        <v>0</v>
      </c>
      <c r="O169" s="400"/>
    </row>
    <row r="170" spans="1:17">
      <c r="A170" s="155" t="s">
        <v>1486</v>
      </c>
      <c r="B170" s="124"/>
      <c r="D170" s="49">
        <f t="shared" si="15"/>
        <v>0</v>
      </c>
      <c r="E170" s="124"/>
      <c r="I170" s="49">
        <f t="shared" si="16"/>
        <v>0</v>
      </c>
      <c r="J170" s="126"/>
      <c r="N170" s="49">
        <f t="shared" si="17"/>
        <v>0</v>
      </c>
      <c r="O170" s="400"/>
    </row>
    <row r="171" spans="1:17">
      <c r="B171" s="124"/>
      <c r="D171" s="49">
        <f t="shared" si="15"/>
        <v>0</v>
      </c>
      <c r="E171" s="124"/>
      <c r="I171" s="49">
        <f t="shared" si="16"/>
        <v>0</v>
      </c>
      <c r="J171" s="126"/>
      <c r="N171" s="49">
        <f t="shared" si="17"/>
        <v>0</v>
      </c>
      <c r="O171" s="400"/>
    </row>
    <row r="172" spans="1:17" s="166" customFormat="1">
      <c r="A172" s="176" t="s">
        <v>1834</v>
      </c>
      <c r="B172" s="167"/>
      <c r="C172" s="60"/>
      <c r="D172" s="79">
        <f>SUM(D15:D171)</f>
        <v>0</v>
      </c>
      <c r="E172" s="167"/>
      <c r="F172" s="168"/>
      <c r="G172" s="50"/>
      <c r="H172" s="168"/>
      <c r="I172" s="79">
        <f>SUM(I15:I171)</f>
        <v>0</v>
      </c>
      <c r="J172" s="169"/>
      <c r="K172" s="170"/>
      <c r="L172" s="171"/>
      <c r="M172" s="170"/>
      <c r="N172" s="79">
        <f>SUM(N15:N171)</f>
        <v>0</v>
      </c>
      <c r="O172" s="402">
        <f>SUM(O6:O171)</f>
        <v>0</v>
      </c>
      <c r="P172" s="172"/>
      <c r="Q172" s="172"/>
    </row>
    <row r="173" spans="1:17">
      <c r="B173" s="124"/>
      <c r="E173" s="124"/>
      <c r="J173" s="126"/>
      <c r="O173" s="400"/>
    </row>
    <row r="174" spans="1:17">
      <c r="B174" s="124"/>
      <c r="E174" s="124"/>
      <c r="J174" s="126"/>
      <c r="O174" s="400"/>
    </row>
    <row r="175" spans="1:17">
      <c r="A175" s="166" t="s">
        <v>839</v>
      </c>
      <c r="B175" s="124"/>
      <c r="E175" s="124"/>
      <c r="J175" s="126"/>
      <c r="O175" s="400"/>
    </row>
    <row r="176" spans="1:17">
      <c r="B176" s="124"/>
      <c r="E176" s="124"/>
      <c r="J176" s="126"/>
      <c r="O176" s="400"/>
    </row>
    <row r="177" spans="1:15">
      <c r="A177" s="155" t="s">
        <v>506</v>
      </c>
      <c r="B177" s="124"/>
      <c r="D177" s="49">
        <f>B177*C177</f>
        <v>0</v>
      </c>
      <c r="E177" s="124"/>
      <c r="I177" s="49">
        <f>E177*F177+G177*H177</f>
        <v>0</v>
      </c>
      <c r="J177" s="126"/>
      <c r="N177" s="49">
        <f>J177*K177+L177*M177</f>
        <v>0</v>
      </c>
      <c r="O177" s="400"/>
    </row>
    <row r="178" spans="1:15">
      <c r="B178" s="124"/>
      <c r="D178" s="49">
        <f t="shared" ref="D178:D208" si="18">B178*C178</f>
        <v>0</v>
      </c>
      <c r="E178" s="124"/>
      <c r="I178" s="49">
        <f t="shared" ref="I178:I208" si="19">E178*F178+G178*H178</f>
        <v>0</v>
      </c>
      <c r="J178" s="126"/>
      <c r="N178" s="49">
        <f t="shared" ref="N178:N208" si="20">J178*K178+L178*M178</f>
        <v>0</v>
      </c>
      <c r="O178" s="400"/>
    </row>
    <row r="179" spans="1:15">
      <c r="B179" s="124"/>
      <c r="D179" s="49">
        <f t="shared" si="18"/>
        <v>0</v>
      </c>
      <c r="E179" s="124"/>
      <c r="I179" s="49">
        <f t="shared" si="19"/>
        <v>0</v>
      </c>
      <c r="J179" s="126"/>
      <c r="N179" s="49">
        <f t="shared" si="20"/>
        <v>0</v>
      </c>
      <c r="O179" s="400"/>
    </row>
    <row r="180" spans="1:15">
      <c r="B180" s="124"/>
      <c r="D180" s="49">
        <f t="shared" si="18"/>
        <v>0</v>
      </c>
      <c r="E180" s="124"/>
      <c r="I180" s="49">
        <f t="shared" si="19"/>
        <v>0</v>
      </c>
      <c r="J180" s="126"/>
      <c r="N180" s="49">
        <f t="shared" si="20"/>
        <v>0</v>
      </c>
      <c r="O180" s="400"/>
    </row>
    <row r="181" spans="1:15">
      <c r="B181" s="124"/>
      <c r="D181" s="49">
        <f t="shared" si="18"/>
        <v>0</v>
      </c>
      <c r="E181" s="124"/>
      <c r="I181" s="49">
        <f t="shared" si="19"/>
        <v>0</v>
      </c>
      <c r="J181" s="126"/>
      <c r="N181" s="49">
        <f t="shared" si="20"/>
        <v>0</v>
      </c>
      <c r="O181" s="400"/>
    </row>
    <row r="182" spans="1:15">
      <c r="B182" s="124"/>
      <c r="D182" s="49">
        <f t="shared" si="18"/>
        <v>0</v>
      </c>
      <c r="E182" s="124"/>
      <c r="I182" s="49">
        <f t="shared" si="19"/>
        <v>0</v>
      </c>
      <c r="J182" s="126"/>
      <c r="N182" s="49">
        <f t="shared" si="20"/>
        <v>0</v>
      </c>
      <c r="O182" s="400"/>
    </row>
    <row r="183" spans="1:15">
      <c r="B183" s="124"/>
      <c r="D183" s="49">
        <f t="shared" si="18"/>
        <v>0</v>
      </c>
      <c r="E183" s="124"/>
      <c r="I183" s="49">
        <f t="shared" si="19"/>
        <v>0</v>
      </c>
      <c r="J183" s="126"/>
      <c r="N183" s="49">
        <f t="shared" si="20"/>
        <v>0</v>
      </c>
      <c r="O183" s="400"/>
    </row>
    <row r="184" spans="1:15">
      <c r="A184" s="155" t="s">
        <v>507</v>
      </c>
      <c r="B184" s="124"/>
      <c r="D184" s="49">
        <f t="shared" si="18"/>
        <v>0</v>
      </c>
      <c r="E184" s="124"/>
      <c r="I184" s="49">
        <f t="shared" si="19"/>
        <v>0</v>
      </c>
      <c r="J184" s="126"/>
      <c r="N184" s="49">
        <f t="shared" si="20"/>
        <v>0</v>
      </c>
      <c r="O184" s="400"/>
    </row>
    <row r="185" spans="1:15">
      <c r="B185" s="124"/>
      <c r="D185" s="49">
        <f t="shared" si="18"/>
        <v>0</v>
      </c>
      <c r="E185" s="124"/>
      <c r="I185" s="49">
        <f t="shared" si="19"/>
        <v>0</v>
      </c>
      <c r="J185" s="126"/>
      <c r="N185" s="49">
        <f t="shared" si="20"/>
        <v>0</v>
      </c>
      <c r="O185" s="400"/>
    </row>
    <row r="186" spans="1:15">
      <c r="B186" s="124"/>
      <c r="D186" s="49">
        <f t="shared" si="18"/>
        <v>0</v>
      </c>
      <c r="E186" s="124"/>
      <c r="I186" s="49">
        <f t="shared" si="19"/>
        <v>0</v>
      </c>
      <c r="J186" s="126"/>
      <c r="N186" s="49">
        <f t="shared" si="20"/>
        <v>0</v>
      </c>
      <c r="O186" s="400"/>
    </row>
    <row r="187" spans="1:15">
      <c r="B187" s="124"/>
      <c r="D187" s="49">
        <f t="shared" si="18"/>
        <v>0</v>
      </c>
      <c r="E187" s="124"/>
      <c r="I187" s="49">
        <f t="shared" si="19"/>
        <v>0</v>
      </c>
      <c r="J187" s="126"/>
      <c r="N187" s="49">
        <f t="shared" si="20"/>
        <v>0</v>
      </c>
      <c r="O187" s="400"/>
    </row>
    <row r="188" spans="1:15">
      <c r="B188" s="124"/>
      <c r="D188" s="49">
        <f t="shared" si="18"/>
        <v>0</v>
      </c>
      <c r="E188" s="124"/>
      <c r="I188" s="49">
        <f t="shared" si="19"/>
        <v>0</v>
      </c>
      <c r="J188" s="126"/>
      <c r="N188" s="49">
        <f t="shared" si="20"/>
        <v>0</v>
      </c>
      <c r="O188" s="400"/>
    </row>
    <row r="189" spans="1:15">
      <c r="B189" s="124"/>
      <c r="D189" s="49">
        <f t="shared" si="18"/>
        <v>0</v>
      </c>
      <c r="E189" s="124"/>
      <c r="I189" s="49">
        <f t="shared" si="19"/>
        <v>0</v>
      </c>
      <c r="J189" s="126"/>
      <c r="N189" s="49">
        <f t="shared" si="20"/>
        <v>0</v>
      </c>
      <c r="O189" s="400"/>
    </row>
    <row r="190" spans="1:15">
      <c r="B190" s="124"/>
      <c r="D190" s="49">
        <f t="shared" si="18"/>
        <v>0</v>
      </c>
      <c r="E190" s="124"/>
      <c r="I190" s="49">
        <f t="shared" si="19"/>
        <v>0</v>
      </c>
      <c r="J190" s="126"/>
      <c r="N190" s="49">
        <f t="shared" si="20"/>
        <v>0</v>
      </c>
      <c r="O190" s="400"/>
    </row>
    <row r="191" spans="1:15">
      <c r="A191" s="155" t="s">
        <v>84</v>
      </c>
      <c r="B191" s="124"/>
      <c r="D191" s="49">
        <f t="shared" si="18"/>
        <v>0</v>
      </c>
      <c r="E191" s="124"/>
      <c r="I191" s="49">
        <f t="shared" si="19"/>
        <v>0</v>
      </c>
      <c r="J191" s="126"/>
      <c r="N191" s="49">
        <f t="shared" si="20"/>
        <v>0</v>
      </c>
      <c r="O191" s="400"/>
    </row>
    <row r="192" spans="1:15">
      <c r="B192" s="124"/>
      <c r="D192" s="49">
        <f t="shared" si="18"/>
        <v>0</v>
      </c>
      <c r="E192" s="124"/>
      <c r="I192" s="49">
        <f t="shared" si="19"/>
        <v>0</v>
      </c>
      <c r="J192" s="126"/>
      <c r="N192" s="49">
        <f t="shared" si="20"/>
        <v>0</v>
      </c>
      <c r="O192" s="400"/>
    </row>
    <row r="193" spans="1:15">
      <c r="B193" s="124"/>
      <c r="D193" s="49">
        <f t="shared" si="18"/>
        <v>0</v>
      </c>
      <c r="E193" s="124"/>
      <c r="I193" s="49">
        <f t="shared" si="19"/>
        <v>0</v>
      </c>
      <c r="J193" s="126"/>
      <c r="N193" s="49">
        <f t="shared" si="20"/>
        <v>0</v>
      </c>
      <c r="O193" s="400"/>
    </row>
    <row r="194" spans="1:15">
      <c r="B194" s="124"/>
      <c r="D194" s="49">
        <f t="shared" si="18"/>
        <v>0</v>
      </c>
      <c r="E194" s="124"/>
      <c r="I194" s="49">
        <f t="shared" si="19"/>
        <v>0</v>
      </c>
      <c r="J194" s="126"/>
      <c r="N194" s="49">
        <f t="shared" si="20"/>
        <v>0</v>
      </c>
      <c r="O194" s="400"/>
    </row>
    <row r="195" spans="1:15">
      <c r="B195" s="124"/>
      <c r="D195" s="49">
        <f t="shared" si="18"/>
        <v>0</v>
      </c>
      <c r="E195" s="124"/>
      <c r="I195" s="49">
        <f t="shared" si="19"/>
        <v>0</v>
      </c>
      <c r="J195" s="126"/>
      <c r="N195" s="49">
        <f t="shared" si="20"/>
        <v>0</v>
      </c>
      <c r="O195" s="400"/>
    </row>
    <row r="196" spans="1:15">
      <c r="B196" s="124"/>
      <c r="D196" s="49">
        <f t="shared" si="18"/>
        <v>0</v>
      </c>
      <c r="E196" s="124"/>
      <c r="I196" s="49">
        <f t="shared" si="19"/>
        <v>0</v>
      </c>
      <c r="J196" s="126"/>
      <c r="N196" s="49">
        <f t="shared" si="20"/>
        <v>0</v>
      </c>
      <c r="O196" s="400"/>
    </row>
    <row r="197" spans="1:15">
      <c r="A197" s="155" t="s">
        <v>83</v>
      </c>
      <c r="B197" s="124"/>
      <c r="D197" s="49">
        <f t="shared" si="18"/>
        <v>0</v>
      </c>
      <c r="E197" s="124"/>
      <c r="I197" s="49">
        <f t="shared" si="19"/>
        <v>0</v>
      </c>
      <c r="J197" s="126"/>
      <c r="N197" s="49">
        <f t="shared" si="20"/>
        <v>0</v>
      </c>
      <c r="O197" s="400"/>
    </row>
    <row r="198" spans="1:15">
      <c r="B198" s="124"/>
      <c r="D198" s="49">
        <f t="shared" si="18"/>
        <v>0</v>
      </c>
      <c r="E198" s="124"/>
      <c r="I198" s="49">
        <f t="shared" si="19"/>
        <v>0</v>
      </c>
      <c r="J198" s="126"/>
      <c r="N198" s="49">
        <f t="shared" si="20"/>
        <v>0</v>
      </c>
      <c r="O198" s="400"/>
    </row>
    <row r="199" spans="1:15">
      <c r="B199" s="124"/>
      <c r="D199" s="49">
        <f t="shared" si="18"/>
        <v>0</v>
      </c>
      <c r="E199" s="124"/>
      <c r="I199" s="49">
        <f t="shared" si="19"/>
        <v>0</v>
      </c>
      <c r="J199" s="126"/>
      <c r="N199" s="49">
        <f t="shared" si="20"/>
        <v>0</v>
      </c>
      <c r="O199" s="400"/>
    </row>
    <row r="200" spans="1:15">
      <c r="B200" s="124"/>
      <c r="D200" s="49">
        <f t="shared" si="18"/>
        <v>0</v>
      </c>
      <c r="E200" s="124"/>
      <c r="I200" s="49">
        <f t="shared" si="19"/>
        <v>0</v>
      </c>
      <c r="J200" s="126"/>
      <c r="N200" s="49">
        <f t="shared" si="20"/>
        <v>0</v>
      </c>
      <c r="O200" s="400"/>
    </row>
    <row r="201" spans="1:15">
      <c r="B201" s="124"/>
      <c r="D201" s="49">
        <f t="shared" si="18"/>
        <v>0</v>
      </c>
      <c r="E201" s="124"/>
      <c r="I201" s="49">
        <f t="shared" si="19"/>
        <v>0</v>
      </c>
      <c r="J201" s="126"/>
      <c r="N201" s="49">
        <f t="shared" si="20"/>
        <v>0</v>
      </c>
      <c r="O201" s="400"/>
    </row>
    <row r="202" spans="1:15">
      <c r="B202" s="124"/>
      <c r="D202" s="49">
        <f t="shared" si="18"/>
        <v>0</v>
      </c>
      <c r="E202" s="124"/>
      <c r="I202" s="49">
        <f t="shared" si="19"/>
        <v>0</v>
      </c>
      <c r="J202" s="126"/>
      <c r="N202" s="49">
        <f t="shared" si="20"/>
        <v>0</v>
      </c>
      <c r="O202" s="400"/>
    </row>
    <row r="203" spans="1:15">
      <c r="B203" s="124"/>
      <c r="D203" s="49">
        <f t="shared" si="18"/>
        <v>0</v>
      </c>
      <c r="E203" s="124"/>
      <c r="I203" s="49">
        <f t="shared" si="19"/>
        <v>0</v>
      </c>
      <c r="J203" s="126"/>
      <c r="N203" s="49">
        <f t="shared" si="20"/>
        <v>0</v>
      </c>
      <c r="O203" s="400"/>
    </row>
    <row r="204" spans="1:15">
      <c r="B204" s="124"/>
      <c r="D204" s="49">
        <f t="shared" si="18"/>
        <v>0</v>
      </c>
      <c r="E204" s="124"/>
      <c r="I204" s="49">
        <f t="shared" si="19"/>
        <v>0</v>
      </c>
      <c r="J204" s="126"/>
      <c r="N204" s="49">
        <f t="shared" si="20"/>
        <v>0</v>
      </c>
      <c r="O204" s="400"/>
    </row>
    <row r="205" spans="1:15">
      <c r="A205" s="155" t="s">
        <v>1686</v>
      </c>
      <c r="B205" s="124"/>
      <c r="D205" s="49">
        <f t="shared" si="18"/>
        <v>0</v>
      </c>
      <c r="E205" s="124"/>
      <c r="I205" s="49">
        <f t="shared" si="19"/>
        <v>0</v>
      </c>
      <c r="J205" s="126"/>
      <c r="N205" s="49">
        <f t="shared" si="20"/>
        <v>0</v>
      </c>
      <c r="O205" s="400"/>
    </row>
    <row r="206" spans="1:15">
      <c r="B206" s="124"/>
      <c r="D206" s="49">
        <f t="shared" si="18"/>
        <v>0</v>
      </c>
      <c r="E206" s="124"/>
      <c r="I206" s="49">
        <f t="shared" si="19"/>
        <v>0</v>
      </c>
      <c r="J206" s="126"/>
      <c r="N206" s="49">
        <f t="shared" si="20"/>
        <v>0</v>
      </c>
      <c r="O206" s="400"/>
    </row>
    <row r="207" spans="1:15">
      <c r="B207" s="124"/>
      <c r="D207" s="49">
        <f t="shared" si="18"/>
        <v>0</v>
      </c>
      <c r="E207" s="124"/>
      <c r="I207" s="49">
        <f t="shared" si="19"/>
        <v>0</v>
      </c>
      <c r="J207" s="126"/>
      <c r="N207" s="49">
        <f t="shared" si="20"/>
        <v>0</v>
      </c>
      <c r="O207" s="400"/>
    </row>
    <row r="208" spans="1:15">
      <c r="B208" s="124"/>
      <c r="D208" s="49">
        <f t="shared" si="18"/>
        <v>0</v>
      </c>
      <c r="E208" s="124"/>
      <c r="I208" s="49">
        <f t="shared" si="19"/>
        <v>0</v>
      </c>
      <c r="J208" s="126"/>
      <c r="N208" s="49">
        <f t="shared" si="20"/>
        <v>0</v>
      </c>
      <c r="O208" s="400"/>
    </row>
    <row r="209" spans="1:17" s="166" customFormat="1">
      <c r="A209" s="176" t="s">
        <v>1834</v>
      </c>
      <c r="B209" s="167"/>
      <c r="C209" s="60"/>
      <c r="D209" s="79">
        <f>SUM(D176:D208)</f>
        <v>0</v>
      </c>
      <c r="E209" s="167"/>
      <c r="F209" s="168"/>
      <c r="G209" s="50"/>
      <c r="H209" s="168"/>
      <c r="I209" s="79">
        <f>SUM(I176:I208)</f>
        <v>0</v>
      </c>
      <c r="J209" s="169"/>
      <c r="K209" s="170"/>
      <c r="L209" s="171"/>
      <c r="M209" s="170"/>
      <c r="N209" s="79">
        <f>SUM(N176:N208)</f>
        <v>0</v>
      </c>
      <c r="O209" s="402">
        <f>SUM(O176:O208)</f>
        <v>0</v>
      </c>
      <c r="P209" s="172"/>
      <c r="Q209" s="172"/>
    </row>
    <row r="210" spans="1:17">
      <c r="B210" s="124"/>
      <c r="E210" s="124"/>
      <c r="J210" s="126"/>
      <c r="O210" s="400"/>
    </row>
    <row r="211" spans="1:17" s="2" customFormat="1" ht="18" customHeight="1">
      <c r="A211" s="2" t="s">
        <v>840</v>
      </c>
      <c r="B211" s="178"/>
      <c r="C211" s="177"/>
      <c r="D211" s="37">
        <f>D172+D209</f>
        <v>0</v>
      </c>
      <c r="E211" s="178"/>
      <c r="F211" s="3"/>
      <c r="G211" s="37"/>
      <c r="H211" s="3"/>
      <c r="I211" s="37">
        <f>I172+I209</f>
        <v>0</v>
      </c>
      <c r="J211" s="179"/>
      <c r="K211" s="30"/>
      <c r="L211" s="180"/>
      <c r="M211" s="30"/>
      <c r="N211" s="37">
        <f>N172+N209</f>
        <v>0</v>
      </c>
      <c r="O211" s="403">
        <f>O172+O209</f>
        <v>0</v>
      </c>
      <c r="P211" s="181"/>
      <c r="Q211" s="181"/>
    </row>
    <row r="212" spans="1:17">
      <c r="O212" s="398"/>
      <c r="P212" s="94" t="s">
        <v>1472</v>
      </c>
    </row>
    <row r="213" spans="1:17">
      <c r="O213" s="405">
        <f>O211*O212</f>
        <v>0</v>
      </c>
    </row>
  </sheetData>
  <mergeCells count="4">
    <mergeCell ref="J2:N2"/>
    <mergeCell ref="A1:O1"/>
    <mergeCell ref="B2:D2"/>
    <mergeCell ref="E2:I2"/>
  </mergeCells>
  <phoneticPr fontId="3" type="noConversion"/>
  <printOptions gridLines="1"/>
  <pageMargins left="0.31496062992125984" right="0.15748031496062992" top="0.59055118110236227" bottom="0.59055118110236227" header="0.51181102362204722" footer="0.39370078740157483"/>
  <pageSetup paperSize="9" scale="82" fitToHeight="6" orientation="portrait" r:id="rId1"/>
  <headerFooter alignWithMargins="0">
    <oddFooter>&amp;C&amp;"Arial,Regular"&amp;8&amp;F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indexed="61"/>
  </sheetPr>
  <dimension ref="A1:BT58"/>
  <sheetViews>
    <sheetView view="pageBreakPreview" topLeftCell="B1" zoomScaleSheetLayoutView="100" workbookViewId="0">
      <selection activeCell="B1" sqref="B1:M1"/>
    </sheetView>
  </sheetViews>
  <sheetFormatPr defaultColWidth="8.7109375" defaultRowHeight="13.5"/>
  <cols>
    <col min="1" max="1" width="9.140625" style="10" customWidth="1"/>
    <col min="2" max="2" width="4.140625" style="10" customWidth="1"/>
    <col min="3" max="3" width="2.42578125" style="2" customWidth="1"/>
    <col min="4" max="4" width="17.85546875" style="10" customWidth="1"/>
    <col min="5" max="5" width="5.7109375" style="10" customWidth="1"/>
    <col min="6" max="6" width="4.5703125" style="10" bestFit="1" customWidth="1"/>
    <col min="7" max="7" width="8" style="11" customWidth="1"/>
    <col min="8" max="8" width="3.28515625" style="10" customWidth="1"/>
    <col min="9" max="9" width="10" style="39" customWidth="1"/>
    <col min="10" max="10" width="3.7109375" style="10" customWidth="1"/>
    <col min="11" max="13" width="9.140625" style="39" customWidth="1"/>
    <col min="14" max="14" width="20.5703125" style="10" customWidth="1"/>
    <col min="15" max="16384" width="8.7109375" style="10"/>
  </cols>
  <sheetData>
    <row r="1" spans="1:72" s="26" customFormat="1" ht="19.5" customHeight="1">
      <c r="A1" s="29"/>
      <c r="B1" s="1371" t="s">
        <v>1891</v>
      </c>
      <c r="C1" s="1371"/>
      <c r="D1" s="1371"/>
      <c r="E1" s="1371"/>
      <c r="F1" s="1371"/>
      <c r="G1" s="1371"/>
      <c r="H1" s="1371"/>
      <c r="I1" s="1371"/>
      <c r="J1" s="1371"/>
      <c r="K1" s="1371"/>
      <c r="L1" s="1371"/>
      <c r="M1" s="1371"/>
    </row>
    <row r="3" spans="1:72">
      <c r="B3" s="2" t="s">
        <v>1517</v>
      </c>
      <c r="N3" s="10" t="s">
        <v>1407</v>
      </c>
    </row>
    <row r="4" spans="1:72">
      <c r="B4" s="2" t="s">
        <v>1453</v>
      </c>
      <c r="N4" s="10" t="s">
        <v>1408</v>
      </c>
    </row>
    <row r="5" spans="1:72">
      <c r="B5" s="2" t="s">
        <v>734</v>
      </c>
    </row>
    <row r="6" spans="1:72">
      <c r="B6" s="2" t="s">
        <v>735</v>
      </c>
    </row>
    <row r="7" spans="1:72">
      <c r="B7" s="2" t="s">
        <v>736</v>
      </c>
    </row>
    <row r="8" spans="1:72" s="34" customFormat="1" ht="27">
      <c r="A8" s="130" t="s">
        <v>277</v>
      </c>
      <c r="B8" s="131"/>
      <c r="C8" s="131"/>
      <c r="E8" s="138" t="s">
        <v>1283</v>
      </c>
      <c r="F8" s="139"/>
      <c r="G8" s="140" t="s">
        <v>1557</v>
      </c>
      <c r="H8" s="139"/>
      <c r="I8" s="141"/>
      <c r="J8" s="139"/>
      <c r="K8" s="142" t="s">
        <v>1558</v>
      </c>
      <c r="L8" s="138" t="s">
        <v>13</v>
      </c>
      <c r="M8" s="138" t="s">
        <v>1452</v>
      </c>
      <c r="N8" s="133"/>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row>
    <row r="9" spans="1:72" s="34" customFormat="1">
      <c r="A9" s="130"/>
      <c r="B9" s="131"/>
      <c r="C9" s="131"/>
      <c r="E9" s="205"/>
      <c r="F9" s="132"/>
      <c r="G9" s="406"/>
      <c r="H9" s="132"/>
      <c r="I9" s="407"/>
      <c r="J9" s="132"/>
      <c r="K9" s="137">
        <v>0</v>
      </c>
      <c r="L9" s="205"/>
      <c r="M9" s="205"/>
      <c r="N9" s="133"/>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row>
    <row r="10" spans="1:72" ht="18" customHeight="1">
      <c r="A10" s="32"/>
      <c r="B10" s="2"/>
      <c r="C10" s="2" t="s">
        <v>1200</v>
      </c>
      <c r="E10" s="41"/>
      <c r="F10" s="6"/>
      <c r="H10" s="6"/>
      <c r="J10" s="6"/>
      <c r="K10" s="10"/>
      <c r="N10" s="128"/>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row>
    <row r="11" spans="1:72">
      <c r="A11" s="32"/>
      <c r="B11" s="2"/>
      <c r="C11" s="2" t="s">
        <v>1759</v>
      </c>
      <c r="E11" s="41"/>
      <c r="F11" s="6"/>
      <c r="H11" s="6"/>
      <c r="J11" s="6"/>
      <c r="K11" s="258"/>
      <c r="N11" s="128"/>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row>
    <row r="12" spans="1:72">
      <c r="D12" s="10" t="s">
        <v>1201</v>
      </c>
      <c r="F12" s="10" t="s">
        <v>2106</v>
      </c>
      <c r="I12" s="39">
        <f>G12*E12</f>
        <v>0</v>
      </c>
      <c r="J12" s="6"/>
      <c r="K12" s="134">
        <f>-I12*K$9</f>
        <v>0</v>
      </c>
      <c r="L12" s="39">
        <f>I12+K12</f>
        <v>0</v>
      </c>
    </row>
    <row r="13" spans="1:72">
      <c r="C13" s="1372" t="s">
        <v>1202</v>
      </c>
      <c r="D13" s="1372"/>
      <c r="E13" s="41"/>
      <c r="K13" s="134"/>
    </row>
    <row r="14" spans="1:72">
      <c r="D14" s="10" t="s">
        <v>693</v>
      </c>
      <c r="F14" s="10" t="s">
        <v>641</v>
      </c>
      <c r="G14" s="129"/>
      <c r="I14" s="39">
        <f t="shared" ref="I14:I56" si="0">G14*E14</f>
        <v>0</v>
      </c>
      <c r="K14" s="134">
        <f>-I14*K$9</f>
        <v>0</v>
      </c>
      <c r="L14" s="39">
        <f t="shared" ref="L14:L56" si="1">I14+K14</f>
        <v>0</v>
      </c>
    </row>
    <row r="15" spans="1:72">
      <c r="D15" s="10" t="s">
        <v>1985</v>
      </c>
      <c r="F15" s="10" t="s">
        <v>641</v>
      </c>
      <c r="I15" s="39">
        <f t="shared" si="0"/>
        <v>0</v>
      </c>
      <c r="K15" s="134">
        <f>-I15*K$9</f>
        <v>0</v>
      </c>
      <c r="L15" s="39">
        <f t="shared" si="1"/>
        <v>0</v>
      </c>
    </row>
    <row r="16" spans="1:72">
      <c r="D16" s="10" t="s">
        <v>1986</v>
      </c>
      <c r="F16" s="10" t="s">
        <v>2106</v>
      </c>
      <c r="I16" s="39">
        <f t="shared" si="0"/>
        <v>0</v>
      </c>
      <c r="K16" s="134">
        <f>-I16*K$9</f>
        <v>0</v>
      </c>
      <c r="L16" s="39">
        <f t="shared" si="1"/>
        <v>0</v>
      </c>
    </row>
    <row r="17" spans="1:72">
      <c r="D17" s="10" t="s">
        <v>1987</v>
      </c>
      <c r="F17" s="10" t="s">
        <v>2106</v>
      </c>
      <c r="I17" s="39">
        <f t="shared" si="0"/>
        <v>0</v>
      </c>
      <c r="K17" s="134">
        <f>-I17*K$9</f>
        <v>0</v>
      </c>
      <c r="L17" s="39">
        <f t="shared" si="1"/>
        <v>0</v>
      </c>
    </row>
    <row r="18" spans="1:72">
      <c r="A18" s="32"/>
      <c r="B18" s="2"/>
      <c r="D18" s="10" t="s">
        <v>377</v>
      </c>
      <c r="F18" s="10" t="s">
        <v>1951</v>
      </c>
      <c r="H18" s="6"/>
      <c r="I18" s="39">
        <f t="shared" si="0"/>
        <v>0</v>
      </c>
      <c r="J18" s="6"/>
      <c r="K18" s="134">
        <f>-I18*K$9</f>
        <v>0</v>
      </c>
      <c r="L18" s="39">
        <f t="shared" si="1"/>
        <v>0</v>
      </c>
      <c r="N18" s="33"/>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row>
    <row r="19" spans="1:72">
      <c r="A19" s="32"/>
      <c r="B19" s="2"/>
      <c r="C19" s="2" t="s">
        <v>1346</v>
      </c>
      <c r="H19" s="6"/>
      <c r="J19" s="6"/>
      <c r="K19" s="134"/>
      <c r="N19" s="33"/>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row>
    <row r="20" spans="1:72">
      <c r="C20" s="2" t="s">
        <v>1347</v>
      </c>
      <c r="K20" s="134"/>
    </row>
    <row r="21" spans="1:72">
      <c r="D21" s="10" t="s">
        <v>1233</v>
      </c>
      <c r="F21" s="10" t="s">
        <v>641</v>
      </c>
      <c r="I21" s="39">
        <f t="shared" si="0"/>
        <v>0</v>
      </c>
      <c r="K21" s="134">
        <f>-I21*K$9</f>
        <v>0</v>
      </c>
      <c r="L21" s="39">
        <f t="shared" si="1"/>
        <v>0</v>
      </c>
    </row>
    <row r="22" spans="1:72">
      <c r="D22" s="10" t="s">
        <v>1553</v>
      </c>
      <c r="F22" s="10" t="s">
        <v>641</v>
      </c>
      <c r="I22" s="39">
        <f t="shared" si="0"/>
        <v>0</v>
      </c>
      <c r="K22" s="134">
        <f>-I22*K$9</f>
        <v>0</v>
      </c>
      <c r="L22" s="39">
        <f t="shared" si="1"/>
        <v>0</v>
      </c>
    </row>
    <row r="23" spans="1:72">
      <c r="D23" s="10" t="s">
        <v>1554</v>
      </c>
      <c r="F23" s="10" t="s">
        <v>641</v>
      </c>
      <c r="I23" s="39">
        <f t="shared" si="0"/>
        <v>0</v>
      </c>
      <c r="K23" s="134">
        <f>-I23*K$9</f>
        <v>0</v>
      </c>
      <c r="L23" s="39">
        <f t="shared" si="1"/>
        <v>0</v>
      </c>
    </row>
    <row r="24" spans="1:72">
      <c r="D24" s="10" t="s">
        <v>1348</v>
      </c>
      <c r="F24" s="10" t="s">
        <v>641</v>
      </c>
      <c r="I24" s="39">
        <f t="shared" si="0"/>
        <v>0</v>
      </c>
      <c r="K24" s="134">
        <f>-I24*K$9</f>
        <v>0</v>
      </c>
      <c r="L24" s="39">
        <f t="shared" si="1"/>
        <v>0</v>
      </c>
    </row>
    <row r="25" spans="1:72">
      <c r="D25" s="10" t="s">
        <v>1300</v>
      </c>
      <c r="E25" s="39"/>
      <c r="F25" s="10" t="s">
        <v>2106</v>
      </c>
      <c r="I25" s="39">
        <f t="shared" si="0"/>
        <v>0</v>
      </c>
      <c r="K25" s="134">
        <f>-I25*K$9</f>
        <v>0</v>
      </c>
      <c r="L25" s="39">
        <f t="shared" si="1"/>
        <v>0</v>
      </c>
    </row>
    <row r="26" spans="1:72">
      <c r="C26" s="2" t="s">
        <v>1549</v>
      </c>
      <c r="K26" s="134"/>
    </row>
    <row r="27" spans="1:72">
      <c r="D27" s="10" t="s">
        <v>1550</v>
      </c>
      <c r="F27" s="10" t="s">
        <v>641</v>
      </c>
      <c r="I27" s="39">
        <f t="shared" si="0"/>
        <v>0</v>
      </c>
      <c r="K27" s="134">
        <f>-I27*K$9</f>
        <v>0</v>
      </c>
      <c r="L27" s="39">
        <f t="shared" si="1"/>
        <v>0</v>
      </c>
    </row>
    <row r="28" spans="1:72">
      <c r="D28" s="10" t="s">
        <v>1301</v>
      </c>
      <c r="F28" s="10" t="s">
        <v>641</v>
      </c>
      <c r="I28" s="39">
        <f t="shared" si="0"/>
        <v>0</v>
      </c>
      <c r="K28" s="134">
        <f>-I28*K$9</f>
        <v>0</v>
      </c>
      <c r="L28" s="39">
        <f t="shared" si="1"/>
        <v>0</v>
      </c>
    </row>
    <row r="29" spans="1:72">
      <c r="D29" s="10" t="s">
        <v>695</v>
      </c>
      <c r="F29" s="10" t="s">
        <v>641</v>
      </c>
      <c r="I29" s="39">
        <f t="shared" si="0"/>
        <v>0</v>
      </c>
      <c r="K29" s="134">
        <f>-I29*K$9</f>
        <v>0</v>
      </c>
      <c r="L29" s="39">
        <f t="shared" si="1"/>
        <v>0</v>
      </c>
    </row>
    <row r="30" spans="1:72">
      <c r="C30" s="2" t="s">
        <v>696</v>
      </c>
      <c r="K30" s="134"/>
    </row>
    <row r="31" spans="1:72">
      <c r="D31" s="10" t="s">
        <v>697</v>
      </c>
      <c r="F31" s="10" t="s">
        <v>641</v>
      </c>
      <c r="I31" s="39">
        <f t="shared" si="0"/>
        <v>0</v>
      </c>
      <c r="K31" s="134">
        <f>-I31*K$9</f>
        <v>0</v>
      </c>
      <c r="L31" s="39">
        <f t="shared" si="1"/>
        <v>0</v>
      </c>
    </row>
    <row r="32" spans="1:72">
      <c r="D32" s="10" t="s">
        <v>698</v>
      </c>
      <c r="F32" s="10" t="s">
        <v>641</v>
      </c>
      <c r="K32" s="134"/>
    </row>
    <row r="33" spans="3:12">
      <c r="D33" s="10" t="s">
        <v>699</v>
      </c>
      <c r="F33" s="10" t="s">
        <v>641</v>
      </c>
      <c r="I33" s="39">
        <f t="shared" si="0"/>
        <v>0</v>
      </c>
      <c r="K33" s="134">
        <f>-I33*K$9</f>
        <v>0</v>
      </c>
      <c r="L33" s="39">
        <f t="shared" si="1"/>
        <v>0</v>
      </c>
    </row>
    <row r="34" spans="3:12">
      <c r="D34" s="10" t="s">
        <v>700</v>
      </c>
      <c r="F34" s="10" t="s">
        <v>2106</v>
      </c>
      <c r="I34" s="39">
        <f t="shared" si="0"/>
        <v>0</v>
      </c>
      <c r="K34" s="134">
        <f>-I34*K$9</f>
        <v>0</v>
      </c>
      <c r="L34" s="39">
        <f t="shared" si="1"/>
        <v>0</v>
      </c>
    </row>
    <row r="35" spans="3:12">
      <c r="D35" s="10" t="s">
        <v>701</v>
      </c>
      <c r="F35" s="10" t="s">
        <v>2106</v>
      </c>
      <c r="I35" s="39">
        <f t="shared" si="0"/>
        <v>0</v>
      </c>
      <c r="K35" s="134">
        <f>-I35*K$9</f>
        <v>0</v>
      </c>
      <c r="L35" s="39">
        <f t="shared" si="1"/>
        <v>0</v>
      </c>
    </row>
    <row r="36" spans="3:12">
      <c r="C36" s="2" t="s">
        <v>669</v>
      </c>
      <c r="K36" s="134"/>
    </row>
    <row r="37" spans="3:12">
      <c r="D37" s="10" t="s">
        <v>670</v>
      </c>
      <c r="F37" s="10" t="s">
        <v>641</v>
      </c>
      <c r="I37" s="39">
        <f>G37*E37</f>
        <v>0</v>
      </c>
      <c r="K37" s="134">
        <f>-I37*K$9</f>
        <v>0</v>
      </c>
      <c r="L37" s="39">
        <f>I37+K37</f>
        <v>0</v>
      </c>
    </row>
    <row r="38" spans="3:12">
      <c r="D38" s="10" t="s">
        <v>1671</v>
      </c>
      <c r="F38" s="10" t="s">
        <v>641</v>
      </c>
      <c r="I38" s="39">
        <f t="shared" si="0"/>
        <v>0</v>
      </c>
      <c r="K38" s="134">
        <f>-I38*K$9</f>
        <v>0</v>
      </c>
      <c r="L38" s="39">
        <f t="shared" si="1"/>
        <v>0</v>
      </c>
    </row>
    <row r="39" spans="3:12">
      <c r="C39" s="2" t="s">
        <v>1672</v>
      </c>
      <c r="K39" s="134"/>
    </row>
    <row r="40" spans="3:12">
      <c r="D40" s="10" t="s">
        <v>1673</v>
      </c>
      <c r="F40" s="10" t="s">
        <v>641</v>
      </c>
      <c r="I40" s="39">
        <f t="shared" si="0"/>
        <v>0</v>
      </c>
      <c r="K40" s="134">
        <f>-I40*K$9</f>
        <v>0</v>
      </c>
      <c r="L40" s="39">
        <f t="shared" si="1"/>
        <v>0</v>
      </c>
    </row>
    <row r="41" spans="3:12">
      <c r="D41" s="10" t="s">
        <v>1674</v>
      </c>
      <c r="F41" s="10" t="s">
        <v>641</v>
      </c>
      <c r="I41" s="39">
        <f>G41*E41</f>
        <v>0</v>
      </c>
      <c r="K41" s="134">
        <f>-I41*K$9</f>
        <v>0</v>
      </c>
      <c r="L41" s="39">
        <f>I41+K41</f>
        <v>0</v>
      </c>
    </row>
    <row r="42" spans="3:12">
      <c r="D42" s="10" t="s">
        <v>1675</v>
      </c>
      <c r="F42" s="10" t="s">
        <v>641</v>
      </c>
      <c r="I42" s="39">
        <f t="shared" si="0"/>
        <v>0</v>
      </c>
      <c r="K42" s="134">
        <f>-I42*K$9</f>
        <v>0</v>
      </c>
      <c r="L42" s="39">
        <f t="shared" si="1"/>
        <v>0</v>
      </c>
    </row>
    <row r="43" spans="3:12">
      <c r="D43" s="10" t="s">
        <v>1835</v>
      </c>
      <c r="F43" s="10" t="s">
        <v>641</v>
      </c>
      <c r="I43" s="39">
        <f t="shared" si="0"/>
        <v>0</v>
      </c>
      <c r="K43" s="134">
        <f>-I43*K$9</f>
        <v>0</v>
      </c>
      <c r="L43" s="39">
        <f t="shared" si="1"/>
        <v>0</v>
      </c>
    </row>
    <row r="44" spans="3:12">
      <c r="C44" s="2" t="s">
        <v>1560</v>
      </c>
      <c r="K44" s="134"/>
    </row>
    <row r="45" spans="3:12">
      <c r="D45" s="10" t="s">
        <v>1836</v>
      </c>
      <c r="F45" s="10" t="s">
        <v>641</v>
      </c>
      <c r="I45" s="39">
        <f>G45*E45</f>
        <v>0</v>
      </c>
      <c r="K45" s="134">
        <f t="shared" ref="K45:K51" si="2">-I45*K$9</f>
        <v>0</v>
      </c>
      <c r="L45" s="39">
        <f>I45+K45</f>
        <v>0</v>
      </c>
    </row>
    <row r="46" spans="3:12">
      <c r="D46" s="10" t="s">
        <v>1555</v>
      </c>
      <c r="F46" s="10" t="s">
        <v>641</v>
      </c>
      <c r="I46" s="39">
        <f t="shared" si="0"/>
        <v>0</v>
      </c>
      <c r="K46" s="134">
        <f t="shared" si="2"/>
        <v>0</v>
      </c>
      <c r="L46" s="39">
        <f t="shared" si="1"/>
        <v>0</v>
      </c>
    </row>
    <row r="47" spans="3:12">
      <c r="D47" s="10" t="s">
        <v>52</v>
      </c>
      <c r="F47" s="10" t="s">
        <v>641</v>
      </c>
      <c r="I47" s="39">
        <f t="shared" si="0"/>
        <v>0</v>
      </c>
      <c r="K47" s="134">
        <f t="shared" si="2"/>
        <v>0</v>
      </c>
      <c r="L47" s="39">
        <f t="shared" si="1"/>
        <v>0</v>
      </c>
    </row>
    <row r="48" spans="3:12">
      <c r="D48" s="10" t="s">
        <v>1556</v>
      </c>
      <c r="F48" s="10" t="s">
        <v>641</v>
      </c>
      <c r="I48" s="39">
        <f t="shared" si="0"/>
        <v>0</v>
      </c>
      <c r="K48" s="134">
        <f t="shared" si="2"/>
        <v>0</v>
      </c>
      <c r="L48" s="39">
        <f t="shared" si="1"/>
        <v>0</v>
      </c>
    </row>
    <row r="49" spans="3:13">
      <c r="D49" s="10" t="s">
        <v>53</v>
      </c>
      <c r="F49" s="10" t="s">
        <v>641</v>
      </c>
      <c r="I49" s="39">
        <f t="shared" si="0"/>
        <v>0</v>
      </c>
      <c r="K49" s="134">
        <f t="shared" si="2"/>
        <v>0</v>
      </c>
      <c r="L49" s="39">
        <f t="shared" si="1"/>
        <v>0</v>
      </c>
    </row>
    <row r="50" spans="3:13">
      <c r="D50" s="10" t="s">
        <v>1107</v>
      </c>
      <c r="F50" s="10" t="s">
        <v>641</v>
      </c>
      <c r="I50" s="39">
        <f t="shared" si="0"/>
        <v>0</v>
      </c>
      <c r="K50" s="134">
        <f t="shared" si="2"/>
        <v>0</v>
      </c>
      <c r="L50" s="39">
        <f t="shared" si="1"/>
        <v>0</v>
      </c>
    </row>
    <row r="51" spans="3:13">
      <c r="D51" s="10" t="s">
        <v>1108</v>
      </c>
      <c r="F51" s="10" t="s">
        <v>641</v>
      </c>
      <c r="I51" s="39">
        <f t="shared" si="0"/>
        <v>0</v>
      </c>
      <c r="K51" s="134">
        <f t="shared" si="2"/>
        <v>0</v>
      </c>
      <c r="L51" s="39">
        <f t="shared" si="1"/>
        <v>0</v>
      </c>
    </row>
    <row r="52" spans="3:13">
      <c r="C52" s="2" t="s">
        <v>1109</v>
      </c>
      <c r="K52" s="134"/>
    </row>
    <row r="53" spans="3:13">
      <c r="D53" s="10" t="s">
        <v>1555</v>
      </c>
      <c r="F53" s="10" t="s">
        <v>2106</v>
      </c>
      <c r="I53" s="39">
        <f t="shared" si="0"/>
        <v>0</v>
      </c>
      <c r="K53" s="134">
        <f>-I53*K$9</f>
        <v>0</v>
      </c>
      <c r="L53" s="39">
        <f t="shared" si="1"/>
        <v>0</v>
      </c>
    </row>
    <row r="54" spans="3:13">
      <c r="D54" s="10" t="s">
        <v>1110</v>
      </c>
      <c r="F54" s="10" t="s">
        <v>2106</v>
      </c>
      <c r="I54" s="39">
        <f>G54*E54</f>
        <v>0</v>
      </c>
      <c r="K54" s="134">
        <f>-I54*K$9</f>
        <v>0</v>
      </c>
      <c r="L54" s="39">
        <f>I54+K54</f>
        <v>0</v>
      </c>
    </row>
    <row r="55" spans="3:13">
      <c r="D55" s="10" t="s">
        <v>1111</v>
      </c>
      <c r="F55" s="10" t="s">
        <v>2106</v>
      </c>
      <c r="I55" s="39">
        <f t="shared" si="0"/>
        <v>0</v>
      </c>
      <c r="K55" s="134">
        <f>-I55*K$9</f>
        <v>0</v>
      </c>
      <c r="L55" s="39">
        <f t="shared" si="1"/>
        <v>0</v>
      </c>
    </row>
    <row r="56" spans="3:13">
      <c r="D56" s="10" t="s">
        <v>1112</v>
      </c>
      <c r="F56" s="10" t="s">
        <v>2106</v>
      </c>
      <c r="I56" s="39">
        <f t="shared" si="0"/>
        <v>0</v>
      </c>
      <c r="K56" s="134">
        <f>-I56*K$9</f>
        <v>0</v>
      </c>
      <c r="L56" s="39">
        <f t="shared" si="1"/>
        <v>0</v>
      </c>
    </row>
    <row r="58" spans="3:13" s="2" customFormat="1">
      <c r="D58" s="2" t="s">
        <v>1452</v>
      </c>
      <c r="G58" s="3"/>
      <c r="I58" s="135">
        <f>SUM(I12:I57)</f>
        <v>0</v>
      </c>
      <c r="J58" s="5"/>
      <c r="K58" s="136">
        <f>SUM(K9:K57)</f>
        <v>0</v>
      </c>
      <c r="L58" s="135">
        <f>I58+K58</f>
        <v>0</v>
      </c>
      <c r="M58" s="135">
        <f>SUM(L12:L57)</f>
        <v>0</v>
      </c>
    </row>
  </sheetData>
  <mergeCells count="2">
    <mergeCell ref="B1:M1"/>
    <mergeCell ref="C13:D13"/>
  </mergeCells>
  <phoneticPr fontId="3" type="noConversion"/>
  <printOptions gridLines="1"/>
  <pageMargins left="0.35433070866141736" right="0.35433070866141736" top="0.59055118110236227" bottom="0.78740157480314965" header="0.51181102362204722" footer="0.51181102362204722"/>
  <pageSetup paperSize="9" scale="90" fitToHeight="5" orientation="portrait" r:id="rId1"/>
  <headerFooter alignWithMargins="0">
    <oddFooter>&amp;C&amp;"Arial,Regular"&amp;8&amp;F</oddFooter>
  </headerFooter>
  <rowBreaks count="1" manualBreakCount="1">
    <brk id="58" min="1"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indexed="30"/>
    <pageSetUpPr fitToPage="1"/>
  </sheetPr>
  <dimension ref="A1:J59"/>
  <sheetViews>
    <sheetView view="pageBreakPreview" zoomScaleSheetLayoutView="100" workbookViewId="0">
      <selection sqref="A1:J1"/>
    </sheetView>
  </sheetViews>
  <sheetFormatPr defaultColWidth="8.7109375" defaultRowHeight="12.75"/>
  <cols>
    <col min="1" max="1" width="3" style="519" customWidth="1"/>
    <col min="2" max="2" width="16.85546875" style="519" customWidth="1"/>
    <col min="3" max="3" width="4.28515625" style="519" customWidth="1"/>
    <col min="4" max="4" width="6.42578125" style="519" customWidth="1"/>
    <col min="5" max="5" width="6" style="519" customWidth="1"/>
    <col min="6" max="6" width="24.42578125" style="519" customWidth="1"/>
    <col min="7" max="7" width="3.42578125" style="519" customWidth="1"/>
    <col min="8" max="8" width="10" style="520" customWidth="1"/>
    <col min="9" max="9" width="10.5703125" style="521" customWidth="1"/>
    <col min="10" max="10" width="23.85546875" style="519" customWidth="1"/>
    <col min="11" max="16384" width="8.7109375" style="519"/>
  </cols>
  <sheetData>
    <row r="1" spans="1:10" s="512" customFormat="1">
      <c r="A1" s="1373" t="s">
        <v>1892</v>
      </c>
      <c r="B1" s="1373"/>
      <c r="C1" s="1373"/>
      <c r="D1" s="1373"/>
      <c r="E1" s="1373"/>
      <c r="F1" s="1373"/>
      <c r="G1" s="1373"/>
      <c r="H1" s="1373"/>
      <c r="I1" s="1373"/>
      <c r="J1" s="1373"/>
    </row>
    <row r="2" spans="1:10" s="518" customFormat="1" ht="38.25">
      <c r="A2" s="513"/>
      <c r="B2" s="1374" t="s">
        <v>2032</v>
      </c>
      <c r="C2" s="1374"/>
      <c r="D2" s="514" t="s">
        <v>1731</v>
      </c>
      <c r="E2" s="514" t="s">
        <v>1730</v>
      </c>
      <c r="F2" s="514" t="s">
        <v>450</v>
      </c>
      <c r="G2" s="514"/>
      <c r="H2" s="515" t="s">
        <v>2034</v>
      </c>
      <c r="I2" s="516" t="s">
        <v>841</v>
      </c>
      <c r="J2" s="517" t="s">
        <v>2033</v>
      </c>
    </row>
    <row r="45" spans="2:2">
      <c r="B45" s="519" t="s">
        <v>2041</v>
      </c>
    </row>
    <row r="48" spans="2:2">
      <c r="B48" s="512" t="s">
        <v>2036</v>
      </c>
    </row>
    <row r="49" spans="2:9">
      <c r="B49" s="519" t="s">
        <v>2035</v>
      </c>
    </row>
    <row r="50" spans="2:9">
      <c r="B50" s="519" t="s">
        <v>1046</v>
      </c>
    </row>
    <row r="51" spans="2:9">
      <c r="B51" s="519" t="s">
        <v>1097</v>
      </c>
    </row>
    <row r="52" spans="2:9">
      <c r="B52" s="519" t="s">
        <v>407</v>
      </c>
    </row>
    <row r="55" spans="2:9">
      <c r="B55" s="512" t="s">
        <v>2040</v>
      </c>
    </row>
    <row r="58" spans="2:9" s="512" customFormat="1" ht="18.75" customHeight="1" thickBot="1">
      <c r="B58" s="512" t="s">
        <v>1345</v>
      </c>
      <c r="H58" s="522"/>
      <c r="I58" s="523">
        <f>SUM(I3:I57)</f>
        <v>0</v>
      </c>
    </row>
    <row r="59" spans="2:9" ht="13.5" thickTop="1"/>
  </sheetData>
  <mergeCells count="2">
    <mergeCell ref="A1:J1"/>
    <mergeCell ref="B2:C2"/>
  </mergeCells>
  <phoneticPr fontId="3" type="noConversion"/>
  <printOptions gridLines="1"/>
  <pageMargins left="0.35433070866141736" right="0.35433070866141736" top="0.78740157480314965" bottom="1.1022916666666667" header="0.51181102362204722" footer="0.51181102362204722"/>
  <pageSetup paperSize="9" scale="74" fitToHeight="3" orientation="portrait" r:id="rId1"/>
  <headerFooter alignWithMargins="0">
    <oddFooter>&amp;C&amp;"Arial,Regular"&amp;8&amp;F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indexed="53"/>
  </sheetPr>
  <dimension ref="A1:N63"/>
  <sheetViews>
    <sheetView view="pageBreakPreview" zoomScaleSheetLayoutView="100" workbookViewId="0">
      <selection sqref="A1:M1"/>
    </sheetView>
  </sheetViews>
  <sheetFormatPr defaultColWidth="8.7109375" defaultRowHeight="12.75"/>
  <cols>
    <col min="1" max="1" width="5.7109375" style="155" customWidth="1"/>
    <col min="2" max="2" width="16.85546875" style="182" customWidth="1"/>
    <col min="3" max="4" width="16.42578125" style="182" customWidth="1"/>
    <col min="5" max="5" width="10.7109375" style="182" customWidth="1"/>
    <col min="6" max="12" width="9.140625" style="182" customWidth="1"/>
    <col min="13" max="13" width="10.85546875" style="182" customWidth="1"/>
    <col min="14" max="14" width="9.140625" style="186" customWidth="1"/>
    <col min="15" max="16384" width="8.7109375" style="155"/>
  </cols>
  <sheetData>
    <row r="1" spans="1:14" s="26" customFormat="1" ht="15.75">
      <c r="A1" s="1375" t="s">
        <v>1893</v>
      </c>
      <c r="B1" s="1375"/>
      <c r="C1" s="1375"/>
      <c r="D1" s="1375"/>
      <c r="E1" s="1375"/>
      <c r="F1" s="1375"/>
      <c r="G1" s="1375"/>
      <c r="H1" s="1375"/>
      <c r="I1" s="1375"/>
      <c r="J1" s="1375"/>
      <c r="K1" s="1375"/>
      <c r="L1" s="1375"/>
      <c r="M1" s="1375"/>
      <c r="N1" s="185"/>
    </row>
    <row r="2" spans="1:14" s="511" customFormat="1" ht="40.5">
      <c r="A2" s="510" t="s">
        <v>1730</v>
      </c>
      <c r="B2" s="559" t="s">
        <v>2037</v>
      </c>
      <c r="C2" s="559" t="s">
        <v>2038</v>
      </c>
      <c r="D2" s="559" t="s">
        <v>1736</v>
      </c>
      <c r="E2" s="559" t="s">
        <v>1580</v>
      </c>
      <c r="F2" s="559" t="s">
        <v>1848</v>
      </c>
      <c r="G2" s="559" t="s">
        <v>1842</v>
      </c>
      <c r="H2" s="559" t="s">
        <v>1843</v>
      </c>
      <c r="I2" s="559" t="s">
        <v>1732</v>
      </c>
      <c r="J2" s="559" t="s">
        <v>1733</v>
      </c>
      <c r="K2" s="559" t="s">
        <v>1385</v>
      </c>
      <c r="L2" s="559" t="s">
        <v>238</v>
      </c>
      <c r="M2" s="560" t="s">
        <v>841</v>
      </c>
      <c r="N2" s="561"/>
    </row>
    <row r="3" spans="1:14">
      <c r="B3" s="239" t="s">
        <v>2042</v>
      </c>
      <c r="E3" s="184" t="s">
        <v>1299</v>
      </c>
      <c r="H3" s="184" t="s">
        <v>2014</v>
      </c>
      <c r="N3" s="186" t="s">
        <v>2043</v>
      </c>
    </row>
    <row r="4" spans="1:14">
      <c r="M4" s="182">
        <f>SUM(E4:L4)</f>
        <v>0</v>
      </c>
    </row>
    <row r="5" spans="1:14">
      <c r="M5" s="182">
        <f t="shared" ref="M5:M61" si="0">SUM(E5:L5)</f>
        <v>0</v>
      </c>
    </row>
    <row r="6" spans="1:14">
      <c r="M6" s="182">
        <f t="shared" si="0"/>
        <v>0</v>
      </c>
    </row>
    <row r="7" spans="1:14">
      <c r="M7" s="182">
        <f t="shared" si="0"/>
        <v>0</v>
      </c>
    </row>
    <row r="8" spans="1:14">
      <c r="M8" s="182">
        <f t="shared" si="0"/>
        <v>0</v>
      </c>
    </row>
    <row r="9" spans="1:14">
      <c r="M9" s="182">
        <f t="shared" si="0"/>
        <v>0</v>
      </c>
    </row>
    <row r="10" spans="1:14">
      <c r="M10" s="182">
        <f t="shared" si="0"/>
        <v>0</v>
      </c>
    </row>
    <row r="11" spans="1:14">
      <c r="M11" s="182">
        <f t="shared" si="0"/>
        <v>0</v>
      </c>
    </row>
    <row r="12" spans="1:14">
      <c r="M12" s="182">
        <f t="shared" si="0"/>
        <v>0</v>
      </c>
    </row>
    <row r="13" spans="1:14">
      <c r="M13" s="182">
        <f t="shared" si="0"/>
        <v>0</v>
      </c>
    </row>
    <row r="14" spans="1:14">
      <c r="M14" s="182">
        <f t="shared" si="0"/>
        <v>0</v>
      </c>
    </row>
    <row r="15" spans="1:14">
      <c r="M15" s="182">
        <f t="shared" si="0"/>
        <v>0</v>
      </c>
    </row>
    <row r="16" spans="1:14">
      <c r="M16" s="182">
        <f t="shared" si="0"/>
        <v>0</v>
      </c>
    </row>
    <row r="17" spans="13:13">
      <c r="M17" s="182">
        <f t="shared" si="0"/>
        <v>0</v>
      </c>
    </row>
    <row r="18" spans="13:13">
      <c r="M18" s="182">
        <f t="shared" si="0"/>
        <v>0</v>
      </c>
    </row>
    <row r="19" spans="13:13">
      <c r="M19" s="182">
        <f t="shared" si="0"/>
        <v>0</v>
      </c>
    </row>
    <row r="20" spans="13:13">
      <c r="M20" s="182">
        <f t="shared" si="0"/>
        <v>0</v>
      </c>
    </row>
    <row r="21" spans="13:13">
      <c r="M21" s="182">
        <f t="shared" si="0"/>
        <v>0</v>
      </c>
    </row>
    <row r="22" spans="13:13">
      <c r="M22" s="182">
        <f t="shared" si="0"/>
        <v>0</v>
      </c>
    </row>
    <row r="23" spans="13:13">
      <c r="M23" s="182">
        <f t="shared" si="0"/>
        <v>0</v>
      </c>
    </row>
    <row r="24" spans="13:13">
      <c r="M24" s="182">
        <f t="shared" si="0"/>
        <v>0</v>
      </c>
    </row>
    <row r="25" spans="13:13">
      <c r="M25" s="182">
        <f t="shared" si="0"/>
        <v>0</v>
      </c>
    </row>
    <row r="26" spans="13:13">
      <c r="M26" s="182">
        <f t="shared" si="0"/>
        <v>0</v>
      </c>
    </row>
    <row r="27" spans="13:13">
      <c r="M27" s="182">
        <f t="shared" si="0"/>
        <v>0</v>
      </c>
    </row>
    <row r="28" spans="13:13">
      <c r="M28" s="182">
        <f t="shared" si="0"/>
        <v>0</v>
      </c>
    </row>
    <row r="29" spans="13:13">
      <c r="M29" s="182">
        <f t="shared" si="0"/>
        <v>0</v>
      </c>
    </row>
    <row r="30" spans="13:13">
      <c r="M30" s="182">
        <f t="shared" si="0"/>
        <v>0</v>
      </c>
    </row>
    <row r="31" spans="13:13">
      <c r="M31" s="182">
        <f t="shared" si="0"/>
        <v>0</v>
      </c>
    </row>
    <row r="32" spans="13:13">
      <c r="M32" s="182">
        <f t="shared" si="0"/>
        <v>0</v>
      </c>
    </row>
    <row r="33" spans="13:13">
      <c r="M33" s="182">
        <f t="shared" si="0"/>
        <v>0</v>
      </c>
    </row>
    <row r="34" spans="13:13">
      <c r="M34" s="182">
        <f t="shared" si="0"/>
        <v>0</v>
      </c>
    </row>
    <row r="35" spans="13:13">
      <c r="M35" s="182">
        <f t="shared" si="0"/>
        <v>0</v>
      </c>
    </row>
    <row r="36" spans="13:13">
      <c r="M36" s="182">
        <f t="shared" si="0"/>
        <v>0</v>
      </c>
    </row>
    <row r="37" spans="13:13">
      <c r="M37" s="182">
        <f t="shared" si="0"/>
        <v>0</v>
      </c>
    </row>
    <row r="38" spans="13:13">
      <c r="M38" s="182">
        <f t="shared" si="0"/>
        <v>0</v>
      </c>
    </row>
    <row r="39" spans="13:13">
      <c r="M39" s="182">
        <f t="shared" si="0"/>
        <v>0</v>
      </c>
    </row>
    <row r="40" spans="13:13">
      <c r="M40" s="182">
        <f t="shared" si="0"/>
        <v>0</v>
      </c>
    </row>
    <row r="41" spans="13:13">
      <c r="M41" s="182">
        <f t="shared" si="0"/>
        <v>0</v>
      </c>
    </row>
    <row r="42" spans="13:13">
      <c r="M42" s="182">
        <f t="shared" si="0"/>
        <v>0</v>
      </c>
    </row>
    <row r="43" spans="13:13">
      <c r="M43" s="182">
        <f t="shared" si="0"/>
        <v>0</v>
      </c>
    </row>
    <row r="44" spans="13:13">
      <c r="M44" s="182">
        <f t="shared" si="0"/>
        <v>0</v>
      </c>
    </row>
    <row r="45" spans="13:13">
      <c r="M45" s="182">
        <f t="shared" si="0"/>
        <v>0</v>
      </c>
    </row>
    <row r="46" spans="13:13">
      <c r="M46" s="182">
        <f t="shared" si="0"/>
        <v>0</v>
      </c>
    </row>
    <row r="47" spans="13:13">
      <c r="M47" s="182">
        <f t="shared" si="0"/>
        <v>0</v>
      </c>
    </row>
    <row r="48" spans="13:13">
      <c r="M48" s="182">
        <f t="shared" si="0"/>
        <v>0</v>
      </c>
    </row>
    <row r="49" spans="2:14">
      <c r="M49" s="182">
        <f t="shared" si="0"/>
        <v>0</v>
      </c>
    </row>
    <row r="50" spans="2:14">
      <c r="M50" s="182">
        <f t="shared" si="0"/>
        <v>0</v>
      </c>
    </row>
    <row r="51" spans="2:14">
      <c r="M51" s="182">
        <f t="shared" si="0"/>
        <v>0</v>
      </c>
    </row>
    <row r="52" spans="2:14">
      <c r="M52" s="182">
        <f t="shared" si="0"/>
        <v>0</v>
      </c>
    </row>
    <row r="53" spans="2:14">
      <c r="M53" s="182">
        <f t="shared" si="0"/>
        <v>0</v>
      </c>
    </row>
    <row r="54" spans="2:14">
      <c r="M54" s="182">
        <f t="shared" si="0"/>
        <v>0</v>
      </c>
    </row>
    <row r="55" spans="2:14">
      <c r="M55" s="182">
        <f t="shared" si="0"/>
        <v>0</v>
      </c>
    </row>
    <row r="56" spans="2:14">
      <c r="M56" s="182">
        <f t="shared" si="0"/>
        <v>0</v>
      </c>
    </row>
    <row r="57" spans="2:14">
      <c r="M57" s="182">
        <f t="shared" si="0"/>
        <v>0</v>
      </c>
    </row>
    <row r="58" spans="2:14">
      <c r="M58" s="182">
        <f t="shared" si="0"/>
        <v>0</v>
      </c>
    </row>
    <row r="59" spans="2:14">
      <c r="M59" s="182">
        <f t="shared" si="0"/>
        <v>0</v>
      </c>
    </row>
    <row r="60" spans="2:14">
      <c r="M60" s="182">
        <f t="shared" si="0"/>
        <v>0</v>
      </c>
    </row>
    <row r="61" spans="2:14">
      <c r="M61" s="182">
        <f t="shared" si="0"/>
        <v>0</v>
      </c>
    </row>
    <row r="62" spans="2:14">
      <c r="B62" s="183" t="s">
        <v>270</v>
      </c>
      <c r="E62" s="197">
        <f t="shared" ref="E62:M62" si="1">SUM(E4:E61)</f>
        <v>0</v>
      </c>
      <c r="F62" s="197">
        <f t="shared" si="1"/>
        <v>0</v>
      </c>
      <c r="G62" s="197">
        <f t="shared" si="1"/>
        <v>0</v>
      </c>
      <c r="H62" s="197">
        <f t="shared" si="1"/>
        <v>0</v>
      </c>
      <c r="I62" s="197">
        <f t="shared" si="1"/>
        <v>0</v>
      </c>
      <c r="J62" s="197">
        <f>SUM(J4:J61)</f>
        <v>0</v>
      </c>
      <c r="K62" s="197">
        <f>SUM(K4:K61)</f>
        <v>0</v>
      </c>
      <c r="L62" s="197">
        <f>SUM(L4:L61)</f>
        <v>0</v>
      </c>
      <c r="M62" s="197">
        <f t="shared" si="1"/>
        <v>0</v>
      </c>
      <c r="N62" s="186">
        <f>SUM(E62:L62)</f>
        <v>0</v>
      </c>
    </row>
    <row r="63" spans="2:14">
      <c r="E63" s="238" t="s">
        <v>330</v>
      </c>
      <c r="F63" s="238" t="s">
        <v>331</v>
      </c>
      <c r="G63" s="238" t="s">
        <v>332</v>
      </c>
      <c r="H63" s="238" t="s">
        <v>1081</v>
      </c>
      <c r="I63" s="238" t="s">
        <v>333</v>
      </c>
      <c r="J63" s="238" t="s">
        <v>333</v>
      </c>
      <c r="K63" s="238" t="s">
        <v>1734</v>
      </c>
      <c r="L63" s="238" t="s">
        <v>1735</v>
      </c>
    </row>
  </sheetData>
  <mergeCells count="1">
    <mergeCell ref="A1:M1"/>
  </mergeCells>
  <phoneticPr fontId="3" type="noConversion"/>
  <printOptions gridLines="1"/>
  <pageMargins left="0.35433070866141736" right="0.35433070866141736" top="0.78740157480314965" bottom="0.78740157480314965" header="0.51181102362204722" footer="0.51181102362204722"/>
  <pageSetup paperSize="9" scale="54" fitToHeight="5" orientation="portrait" r:id="rId1"/>
  <headerFooter alignWithMargins="0">
    <oddFooter>&amp;C&amp;"Arial,Regular"&amp;8&amp;F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indexed="54"/>
    <pageSetUpPr fitToPage="1"/>
  </sheetPr>
  <dimension ref="A1:P34"/>
  <sheetViews>
    <sheetView view="pageBreakPreview" zoomScaleSheetLayoutView="100" workbookViewId="0">
      <selection sqref="A1:K1"/>
    </sheetView>
  </sheetViews>
  <sheetFormatPr defaultColWidth="8.7109375" defaultRowHeight="13.5"/>
  <cols>
    <col min="1" max="1" width="5.85546875" style="10" customWidth="1"/>
    <col min="2" max="2" width="15.85546875" style="10" customWidth="1"/>
    <col min="3" max="3" width="7.85546875" style="45" customWidth="1"/>
    <col min="4" max="4" width="7.28515625" style="45" customWidth="1"/>
    <col min="5" max="12" width="8.28515625" style="241" customWidth="1"/>
    <col min="13" max="16384" width="8.7109375" style="10"/>
  </cols>
  <sheetData>
    <row r="1" spans="1:16" s="26" customFormat="1" ht="15.75">
      <c r="A1" s="1376" t="s">
        <v>1894</v>
      </c>
      <c r="B1" s="1376"/>
      <c r="C1" s="1376"/>
      <c r="D1" s="1376"/>
      <c r="E1" s="1376"/>
      <c r="F1" s="1376"/>
      <c r="G1" s="1376"/>
      <c r="H1" s="1376"/>
      <c r="I1" s="1376"/>
      <c r="J1" s="1376"/>
      <c r="K1" s="1376"/>
      <c r="L1" s="240"/>
    </row>
    <row r="2" spans="1:16" ht="40.5">
      <c r="A2" s="565" t="s">
        <v>1996</v>
      </c>
      <c r="B2" s="566" t="s">
        <v>1737</v>
      </c>
      <c r="C2" s="567" t="s">
        <v>1738</v>
      </c>
      <c r="D2" s="567" t="s">
        <v>2044</v>
      </c>
      <c r="E2" s="563" t="s">
        <v>1997</v>
      </c>
      <c r="F2" s="566" t="s">
        <v>1844</v>
      </c>
      <c r="G2" s="568" t="s">
        <v>1998</v>
      </c>
      <c r="H2" s="566" t="s">
        <v>634</v>
      </c>
      <c r="I2" s="568" t="s">
        <v>2002</v>
      </c>
      <c r="J2" s="566" t="s">
        <v>1999</v>
      </c>
      <c r="K2" s="569" t="s">
        <v>2000</v>
      </c>
      <c r="L2" s="568" t="s">
        <v>2001</v>
      </c>
      <c r="M2" s="568" t="s">
        <v>1904</v>
      </c>
      <c r="N2" s="568" t="s">
        <v>1171</v>
      </c>
      <c r="O2" s="566" t="s">
        <v>841</v>
      </c>
      <c r="P2" s="570" t="s">
        <v>1905</v>
      </c>
    </row>
    <row r="3" spans="1:16">
      <c r="A3" s="571"/>
      <c r="B3" s="572"/>
      <c r="C3" s="573"/>
      <c r="D3" s="573"/>
      <c r="E3" s="574"/>
      <c r="F3" s="575"/>
      <c r="G3" s="576"/>
      <c r="H3" s="575"/>
      <c r="I3" s="576"/>
      <c r="J3" s="575"/>
      <c r="K3" s="574"/>
      <c r="L3" s="576"/>
      <c r="M3" s="576"/>
      <c r="N3" s="576"/>
      <c r="O3" s="575"/>
      <c r="P3" s="564"/>
    </row>
    <row r="4" spans="1:16">
      <c r="E4" s="32">
        <f>SUM(C4:D4)</f>
        <v>0</v>
      </c>
      <c r="G4" s="577">
        <f>F4*E4</f>
        <v>0</v>
      </c>
      <c r="I4" s="577">
        <f>E4*H4</f>
        <v>0</v>
      </c>
      <c r="K4" s="32"/>
      <c r="L4" s="577">
        <f>J4*K4</f>
        <v>0</v>
      </c>
      <c r="M4" s="577"/>
      <c r="N4" s="577"/>
      <c r="O4" s="241">
        <f>G4+I4+L4+M4+N4</f>
        <v>0</v>
      </c>
      <c r="P4" s="408"/>
    </row>
    <row r="5" spans="1:16">
      <c r="E5" s="32">
        <f>SUM(C5:D5)</f>
        <v>0</v>
      </c>
      <c r="G5" s="577">
        <f>F5*E5</f>
        <v>0</v>
      </c>
      <c r="I5" s="577">
        <f>E5*H5</f>
        <v>0</v>
      </c>
      <c r="K5" s="32"/>
      <c r="L5" s="577">
        <f>J5*K5</f>
        <v>0</v>
      </c>
      <c r="M5" s="577"/>
      <c r="N5" s="577"/>
      <c r="O5" s="241">
        <f>G5+I5+L5+M5+N5</f>
        <v>0</v>
      </c>
      <c r="P5" s="408"/>
    </row>
    <row r="6" spans="1:16">
      <c r="E6" s="32">
        <f t="shared" ref="E6:E33" si="0">SUM(C6:D6)</f>
        <v>0</v>
      </c>
      <c r="G6" s="577">
        <f t="shared" ref="G6:G33" si="1">F6*E6</f>
        <v>0</v>
      </c>
      <c r="I6" s="577">
        <f t="shared" ref="I6:I33" si="2">E6*H6</f>
        <v>0</v>
      </c>
      <c r="K6" s="32"/>
      <c r="L6" s="577">
        <f t="shared" ref="L6:L29" si="3">J6*K6</f>
        <v>0</v>
      </c>
      <c r="M6" s="577"/>
      <c r="N6" s="577"/>
      <c r="O6" s="241">
        <f t="shared" ref="O6:O33" si="4">G6+I6+L6+M6+N6</f>
        <v>0</v>
      </c>
      <c r="P6" s="408"/>
    </row>
    <row r="7" spans="1:16">
      <c r="E7" s="32">
        <f t="shared" si="0"/>
        <v>0</v>
      </c>
      <c r="G7" s="577">
        <f t="shared" si="1"/>
        <v>0</v>
      </c>
      <c r="I7" s="577">
        <f t="shared" si="2"/>
        <v>0</v>
      </c>
      <c r="K7" s="32"/>
      <c r="L7" s="577">
        <f t="shared" si="3"/>
        <v>0</v>
      </c>
      <c r="M7" s="577"/>
      <c r="N7" s="577"/>
      <c r="O7" s="241">
        <f t="shared" si="4"/>
        <v>0</v>
      </c>
      <c r="P7" s="408"/>
    </row>
    <row r="8" spans="1:16">
      <c r="E8" s="32">
        <f t="shared" si="0"/>
        <v>0</v>
      </c>
      <c r="G8" s="577">
        <f t="shared" si="1"/>
        <v>0</v>
      </c>
      <c r="I8" s="577">
        <f t="shared" si="2"/>
        <v>0</v>
      </c>
      <c r="K8" s="32"/>
      <c r="L8" s="577">
        <f t="shared" si="3"/>
        <v>0</v>
      </c>
      <c r="M8" s="577"/>
      <c r="N8" s="577"/>
      <c r="O8" s="241">
        <f t="shared" si="4"/>
        <v>0</v>
      </c>
      <c r="P8" s="408"/>
    </row>
    <row r="9" spans="1:16">
      <c r="D9" s="32"/>
      <c r="E9" s="32">
        <f t="shared" si="0"/>
        <v>0</v>
      </c>
      <c r="G9" s="577">
        <f t="shared" si="1"/>
        <v>0</v>
      </c>
      <c r="I9" s="577">
        <f t="shared" si="2"/>
        <v>0</v>
      </c>
      <c r="K9" s="32"/>
      <c r="L9" s="577">
        <f t="shared" si="3"/>
        <v>0</v>
      </c>
      <c r="M9" s="577"/>
      <c r="N9" s="577"/>
      <c r="O9" s="241">
        <f t="shared" si="4"/>
        <v>0</v>
      </c>
      <c r="P9" s="408"/>
    </row>
    <row r="10" spans="1:16">
      <c r="E10" s="32">
        <f t="shared" si="0"/>
        <v>0</v>
      </c>
      <c r="G10" s="577">
        <f t="shared" si="1"/>
        <v>0</v>
      </c>
      <c r="I10" s="577">
        <f t="shared" si="2"/>
        <v>0</v>
      </c>
      <c r="K10" s="32"/>
      <c r="L10" s="577">
        <f t="shared" si="3"/>
        <v>0</v>
      </c>
      <c r="M10" s="577"/>
      <c r="N10" s="577"/>
      <c r="O10" s="241">
        <f t="shared" si="4"/>
        <v>0</v>
      </c>
      <c r="P10" s="408"/>
    </row>
    <row r="11" spans="1:16">
      <c r="D11" s="32"/>
      <c r="E11" s="32">
        <f t="shared" si="0"/>
        <v>0</v>
      </c>
      <c r="G11" s="577">
        <f t="shared" si="1"/>
        <v>0</v>
      </c>
      <c r="I11" s="577">
        <f t="shared" si="2"/>
        <v>0</v>
      </c>
      <c r="K11" s="32"/>
      <c r="L11" s="577">
        <f t="shared" si="3"/>
        <v>0</v>
      </c>
      <c r="M11" s="577"/>
      <c r="N11" s="577"/>
      <c r="O11" s="241">
        <f t="shared" si="4"/>
        <v>0</v>
      </c>
      <c r="P11" s="408"/>
    </row>
    <row r="12" spans="1:16">
      <c r="E12" s="32">
        <f t="shared" si="0"/>
        <v>0</v>
      </c>
      <c r="G12" s="577">
        <f t="shared" si="1"/>
        <v>0</v>
      </c>
      <c r="I12" s="577">
        <f t="shared" si="2"/>
        <v>0</v>
      </c>
      <c r="K12" s="32"/>
      <c r="L12" s="577">
        <f t="shared" si="3"/>
        <v>0</v>
      </c>
      <c r="M12" s="577"/>
      <c r="N12" s="577"/>
      <c r="O12" s="241">
        <f t="shared" si="4"/>
        <v>0</v>
      </c>
      <c r="P12" s="408"/>
    </row>
    <row r="13" spans="1:16">
      <c r="E13" s="32">
        <f t="shared" si="0"/>
        <v>0</v>
      </c>
      <c r="G13" s="577">
        <f t="shared" si="1"/>
        <v>0</v>
      </c>
      <c r="I13" s="577">
        <f t="shared" si="2"/>
        <v>0</v>
      </c>
      <c r="K13" s="32"/>
      <c r="L13" s="577">
        <f t="shared" si="3"/>
        <v>0</v>
      </c>
      <c r="M13" s="577"/>
      <c r="N13" s="577"/>
      <c r="O13" s="241">
        <f t="shared" si="4"/>
        <v>0</v>
      </c>
      <c r="P13" s="408"/>
    </row>
    <row r="14" spans="1:16">
      <c r="E14" s="32">
        <f t="shared" si="0"/>
        <v>0</v>
      </c>
      <c r="G14" s="577">
        <f t="shared" si="1"/>
        <v>0</v>
      </c>
      <c r="I14" s="577">
        <f>E14*H14</f>
        <v>0</v>
      </c>
      <c r="K14" s="32"/>
      <c r="L14" s="577">
        <f t="shared" si="3"/>
        <v>0</v>
      </c>
      <c r="M14" s="577"/>
      <c r="N14" s="577"/>
      <c r="O14" s="241">
        <f t="shared" si="4"/>
        <v>0</v>
      </c>
      <c r="P14" s="408"/>
    </row>
    <row r="15" spans="1:16">
      <c r="E15" s="32">
        <f t="shared" si="0"/>
        <v>0</v>
      </c>
      <c r="G15" s="577">
        <f t="shared" si="1"/>
        <v>0</v>
      </c>
      <c r="I15" s="577">
        <f t="shared" si="2"/>
        <v>0</v>
      </c>
      <c r="K15" s="32"/>
      <c r="L15" s="577">
        <f t="shared" si="3"/>
        <v>0</v>
      </c>
      <c r="M15" s="577"/>
      <c r="N15" s="577"/>
      <c r="O15" s="241">
        <f t="shared" si="4"/>
        <v>0</v>
      </c>
      <c r="P15" s="408"/>
    </row>
    <row r="16" spans="1:16">
      <c r="E16" s="32">
        <f t="shared" si="0"/>
        <v>0</v>
      </c>
      <c r="G16" s="577">
        <f t="shared" si="1"/>
        <v>0</v>
      </c>
      <c r="I16" s="577">
        <f t="shared" si="2"/>
        <v>0</v>
      </c>
      <c r="K16" s="32"/>
      <c r="L16" s="577">
        <f t="shared" si="3"/>
        <v>0</v>
      </c>
      <c r="M16" s="577"/>
      <c r="N16" s="577"/>
      <c r="O16" s="241">
        <f t="shared" si="4"/>
        <v>0</v>
      </c>
      <c r="P16" s="408"/>
    </row>
    <row r="17" spans="1:16">
      <c r="E17" s="32">
        <f t="shared" si="0"/>
        <v>0</v>
      </c>
      <c r="G17" s="577">
        <f t="shared" si="1"/>
        <v>0</v>
      </c>
      <c r="I17" s="577">
        <f t="shared" si="2"/>
        <v>0</v>
      </c>
      <c r="K17" s="32"/>
      <c r="L17" s="577">
        <f t="shared" si="3"/>
        <v>0</v>
      </c>
      <c r="M17" s="577"/>
      <c r="N17" s="577"/>
      <c r="O17" s="241">
        <f t="shared" si="4"/>
        <v>0</v>
      </c>
      <c r="P17" s="408"/>
    </row>
    <row r="18" spans="1:16">
      <c r="E18" s="32">
        <f t="shared" si="0"/>
        <v>0</v>
      </c>
      <c r="G18" s="577">
        <f t="shared" si="1"/>
        <v>0</v>
      </c>
      <c r="I18" s="577">
        <f t="shared" si="2"/>
        <v>0</v>
      </c>
      <c r="K18" s="32"/>
      <c r="L18" s="577">
        <f t="shared" si="3"/>
        <v>0</v>
      </c>
      <c r="M18" s="577"/>
      <c r="N18" s="577"/>
      <c r="O18" s="241">
        <f t="shared" si="4"/>
        <v>0</v>
      </c>
      <c r="P18" s="408"/>
    </row>
    <row r="19" spans="1:16">
      <c r="E19" s="32">
        <f t="shared" si="0"/>
        <v>0</v>
      </c>
      <c r="G19" s="577">
        <f t="shared" si="1"/>
        <v>0</v>
      </c>
      <c r="I19" s="577">
        <f t="shared" si="2"/>
        <v>0</v>
      </c>
      <c r="K19" s="32"/>
      <c r="L19" s="577">
        <f t="shared" si="3"/>
        <v>0</v>
      </c>
      <c r="M19" s="577"/>
      <c r="N19" s="577"/>
      <c r="O19" s="241">
        <f>G19+I19+L19+M19+N19</f>
        <v>0</v>
      </c>
      <c r="P19" s="408"/>
    </row>
    <row r="20" spans="1:16">
      <c r="A20" s="96"/>
      <c r="D20" s="32"/>
      <c r="E20" s="32">
        <f t="shared" si="0"/>
        <v>0</v>
      </c>
      <c r="G20" s="577">
        <f t="shared" si="1"/>
        <v>0</v>
      </c>
      <c r="I20" s="577">
        <f t="shared" si="2"/>
        <v>0</v>
      </c>
      <c r="K20" s="32"/>
      <c r="L20" s="577">
        <f t="shared" si="3"/>
        <v>0</v>
      </c>
      <c r="M20" s="577"/>
      <c r="N20" s="577"/>
      <c r="O20" s="241">
        <f t="shared" si="4"/>
        <v>0</v>
      </c>
      <c r="P20" s="408"/>
    </row>
    <row r="21" spans="1:16">
      <c r="A21" s="96"/>
      <c r="E21" s="32">
        <f t="shared" si="0"/>
        <v>0</v>
      </c>
      <c r="G21" s="577">
        <f t="shared" si="1"/>
        <v>0</v>
      </c>
      <c r="I21" s="577">
        <f t="shared" si="2"/>
        <v>0</v>
      </c>
      <c r="K21" s="32"/>
      <c r="L21" s="577">
        <f t="shared" si="3"/>
        <v>0</v>
      </c>
      <c r="M21" s="577"/>
      <c r="N21" s="577"/>
      <c r="O21" s="241">
        <f t="shared" si="4"/>
        <v>0</v>
      </c>
      <c r="P21" s="408"/>
    </row>
    <row r="22" spans="1:16">
      <c r="D22" s="32"/>
      <c r="E22" s="32">
        <f t="shared" si="0"/>
        <v>0</v>
      </c>
      <c r="G22" s="577">
        <f t="shared" si="1"/>
        <v>0</v>
      </c>
      <c r="I22" s="577">
        <f t="shared" si="2"/>
        <v>0</v>
      </c>
      <c r="K22" s="32"/>
      <c r="L22" s="577">
        <f t="shared" si="3"/>
        <v>0</v>
      </c>
      <c r="M22" s="577"/>
      <c r="N22" s="577"/>
      <c r="O22" s="241">
        <f t="shared" si="4"/>
        <v>0</v>
      </c>
      <c r="P22" s="408"/>
    </row>
    <row r="23" spans="1:16">
      <c r="E23" s="32">
        <f t="shared" si="0"/>
        <v>0</v>
      </c>
      <c r="G23" s="577">
        <f t="shared" si="1"/>
        <v>0</v>
      </c>
      <c r="I23" s="577">
        <f t="shared" si="2"/>
        <v>0</v>
      </c>
      <c r="K23" s="32"/>
      <c r="L23" s="577">
        <f t="shared" si="3"/>
        <v>0</v>
      </c>
      <c r="M23" s="577"/>
      <c r="N23" s="577"/>
      <c r="O23" s="241">
        <f t="shared" si="4"/>
        <v>0</v>
      </c>
      <c r="P23" s="408"/>
    </row>
    <row r="24" spans="1:16">
      <c r="D24" s="32"/>
      <c r="E24" s="32">
        <f t="shared" si="0"/>
        <v>0</v>
      </c>
      <c r="G24" s="577">
        <f t="shared" si="1"/>
        <v>0</v>
      </c>
      <c r="I24" s="577">
        <f t="shared" si="2"/>
        <v>0</v>
      </c>
      <c r="K24" s="32"/>
      <c r="L24" s="577">
        <f t="shared" si="3"/>
        <v>0</v>
      </c>
      <c r="M24" s="577"/>
      <c r="N24" s="577"/>
      <c r="O24" s="241">
        <f t="shared" si="4"/>
        <v>0</v>
      </c>
      <c r="P24" s="408"/>
    </row>
    <row r="25" spans="1:16">
      <c r="E25" s="32">
        <f t="shared" si="0"/>
        <v>0</v>
      </c>
      <c r="G25" s="577">
        <f t="shared" si="1"/>
        <v>0</v>
      </c>
      <c r="I25" s="577">
        <f t="shared" si="2"/>
        <v>0</v>
      </c>
      <c r="K25" s="32"/>
      <c r="L25" s="577">
        <f t="shared" si="3"/>
        <v>0</v>
      </c>
      <c r="M25" s="577"/>
      <c r="N25" s="577"/>
      <c r="O25" s="241">
        <f t="shared" si="4"/>
        <v>0</v>
      </c>
      <c r="P25" s="408"/>
    </row>
    <row r="26" spans="1:16">
      <c r="D26" s="32"/>
      <c r="E26" s="32">
        <f t="shared" si="0"/>
        <v>0</v>
      </c>
      <c r="G26" s="577">
        <f t="shared" si="1"/>
        <v>0</v>
      </c>
      <c r="I26" s="577">
        <f t="shared" si="2"/>
        <v>0</v>
      </c>
      <c r="K26" s="32"/>
      <c r="L26" s="577">
        <f t="shared" si="3"/>
        <v>0</v>
      </c>
      <c r="M26" s="577"/>
      <c r="N26" s="577"/>
      <c r="O26" s="241">
        <f t="shared" si="4"/>
        <v>0</v>
      </c>
      <c r="P26" s="408"/>
    </row>
    <row r="27" spans="1:16">
      <c r="E27" s="32">
        <f t="shared" si="0"/>
        <v>0</v>
      </c>
      <c r="G27" s="577">
        <f t="shared" si="1"/>
        <v>0</v>
      </c>
      <c r="I27" s="577">
        <f t="shared" si="2"/>
        <v>0</v>
      </c>
      <c r="K27" s="32"/>
      <c r="L27" s="577">
        <f t="shared" si="3"/>
        <v>0</v>
      </c>
      <c r="M27" s="577"/>
      <c r="N27" s="577"/>
      <c r="O27" s="241">
        <f t="shared" si="4"/>
        <v>0</v>
      </c>
      <c r="P27" s="408"/>
    </row>
    <row r="28" spans="1:16">
      <c r="D28" s="32"/>
      <c r="E28" s="32">
        <f t="shared" si="0"/>
        <v>0</v>
      </c>
      <c r="G28" s="577">
        <f t="shared" si="1"/>
        <v>0</v>
      </c>
      <c r="I28" s="577">
        <f t="shared" si="2"/>
        <v>0</v>
      </c>
      <c r="K28" s="32"/>
      <c r="L28" s="577">
        <f t="shared" si="3"/>
        <v>0</v>
      </c>
      <c r="M28" s="577"/>
      <c r="N28" s="577"/>
      <c r="O28" s="241">
        <f t="shared" si="4"/>
        <v>0</v>
      </c>
      <c r="P28" s="408"/>
    </row>
    <row r="29" spans="1:16">
      <c r="E29" s="32">
        <f t="shared" si="0"/>
        <v>0</v>
      </c>
      <c r="G29" s="577">
        <f t="shared" si="1"/>
        <v>0</v>
      </c>
      <c r="I29" s="577">
        <f t="shared" si="2"/>
        <v>0</v>
      </c>
      <c r="K29" s="32"/>
      <c r="L29" s="577">
        <f t="shared" si="3"/>
        <v>0</v>
      </c>
      <c r="M29" s="577"/>
      <c r="N29" s="577"/>
      <c r="O29" s="241">
        <f>G29+I29+L29+M29+N29</f>
        <v>0</v>
      </c>
      <c r="P29" s="408"/>
    </row>
    <row r="30" spans="1:16">
      <c r="D30" s="32"/>
      <c r="E30" s="32">
        <f t="shared" si="0"/>
        <v>0</v>
      </c>
      <c r="G30" s="577">
        <f t="shared" si="1"/>
        <v>0</v>
      </c>
      <c r="I30" s="577">
        <f t="shared" si="2"/>
        <v>0</v>
      </c>
      <c r="K30" s="32"/>
      <c r="L30" s="577">
        <f>J30*K30</f>
        <v>0</v>
      </c>
      <c r="M30" s="577"/>
      <c r="N30" s="577"/>
      <c r="O30" s="241">
        <f t="shared" si="4"/>
        <v>0</v>
      </c>
      <c r="P30" s="408"/>
    </row>
    <row r="31" spans="1:16">
      <c r="E31" s="32">
        <f t="shared" si="0"/>
        <v>0</v>
      </c>
      <c r="G31" s="577">
        <f t="shared" si="1"/>
        <v>0</v>
      </c>
      <c r="I31" s="577">
        <f t="shared" si="2"/>
        <v>0</v>
      </c>
      <c r="K31" s="32"/>
      <c r="L31" s="577">
        <f>J31*K31</f>
        <v>0</v>
      </c>
      <c r="M31" s="577"/>
      <c r="N31" s="577"/>
      <c r="O31" s="241">
        <f t="shared" si="4"/>
        <v>0</v>
      </c>
      <c r="P31" s="408"/>
    </row>
    <row r="32" spans="1:16">
      <c r="E32" s="32">
        <f t="shared" si="0"/>
        <v>0</v>
      </c>
      <c r="G32" s="577">
        <f t="shared" si="1"/>
        <v>0</v>
      </c>
      <c r="I32" s="577">
        <f t="shared" si="2"/>
        <v>0</v>
      </c>
      <c r="K32" s="32"/>
      <c r="L32" s="577">
        <f>J32*K32</f>
        <v>0</v>
      </c>
      <c r="M32" s="577"/>
      <c r="N32" s="577"/>
      <c r="O32" s="241">
        <f t="shared" si="4"/>
        <v>0</v>
      </c>
      <c r="P32" s="408"/>
    </row>
    <row r="33" spans="1:16">
      <c r="E33" s="32">
        <f t="shared" si="0"/>
        <v>0</v>
      </c>
      <c r="G33" s="577">
        <f t="shared" si="1"/>
        <v>0</v>
      </c>
      <c r="I33" s="577">
        <f t="shared" si="2"/>
        <v>0</v>
      </c>
      <c r="K33" s="32"/>
      <c r="L33" s="577">
        <f>J33*K33</f>
        <v>0</v>
      </c>
      <c r="M33" s="577"/>
      <c r="N33" s="577"/>
      <c r="O33" s="241">
        <f t="shared" si="4"/>
        <v>0</v>
      </c>
      <c r="P33" s="408"/>
    </row>
    <row r="34" spans="1:16">
      <c r="A34" s="2"/>
      <c r="B34" s="582" t="s">
        <v>270</v>
      </c>
      <c r="C34" s="177"/>
      <c r="D34" s="177"/>
      <c r="E34" s="30"/>
      <c r="F34" s="578"/>
      <c r="G34" s="579">
        <f>SUM(G4:G33)</f>
        <v>0</v>
      </c>
      <c r="H34" s="578"/>
      <c r="I34" s="579">
        <f>SUM(I4:I33)</f>
        <v>0</v>
      </c>
      <c r="J34" s="578"/>
      <c r="K34" s="580"/>
      <c r="L34" s="579">
        <f>SUM(L4:L33)</f>
        <v>0</v>
      </c>
      <c r="M34" s="579">
        <f>SUM(M4:M33)</f>
        <v>0</v>
      </c>
      <c r="N34" s="579">
        <f>SUM(N4:N33)</f>
        <v>0</v>
      </c>
      <c r="O34" s="409">
        <f>SUM(O4:O33)</f>
        <v>0</v>
      </c>
      <c r="P34" s="410">
        <f>SUM(P4:P33)</f>
        <v>0</v>
      </c>
    </row>
  </sheetData>
  <mergeCells count="1">
    <mergeCell ref="A1:K1"/>
  </mergeCells>
  <phoneticPr fontId="3" type="noConversion"/>
  <printOptions horizontalCentered="1" verticalCentered="1" gridLines="1"/>
  <pageMargins left="0.35433070866141736" right="0.35433070866141736" top="0.78740157480314965" bottom="0.78740157480314965" header="0.51181102362204722" footer="0.51181102362204722"/>
  <pageSetup paperSize="9" scale="84" fitToHeight="4" orientation="landscape" r:id="rId1"/>
  <headerFooter alignWithMargins="0">
    <oddFooter>&amp;C&amp;"Arial,Regular"&amp;8&amp;F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22"/>
    <pageSetUpPr fitToPage="1"/>
  </sheetPr>
  <dimension ref="A1:R49"/>
  <sheetViews>
    <sheetView view="pageBreakPreview" topLeftCell="A13" zoomScaleSheetLayoutView="100" workbookViewId="0">
      <selection activeCell="G5" sqref="G5"/>
    </sheetView>
  </sheetViews>
  <sheetFormatPr defaultColWidth="8.7109375" defaultRowHeight="15.75"/>
  <cols>
    <col min="1" max="1" width="1.7109375" style="199" customWidth="1"/>
    <col min="2" max="2" width="3.5703125" style="389" customWidth="1"/>
    <col min="3" max="3" width="24.5703125" style="207" customWidth="1"/>
    <col min="4" max="4" width="21.140625" style="207" customWidth="1"/>
    <col min="5" max="5" width="6.85546875" style="199" customWidth="1"/>
    <col min="6" max="6" width="8.7109375" style="199" customWidth="1"/>
    <col min="7" max="7" width="5.85546875" style="199" customWidth="1"/>
    <col min="8" max="8" width="8.7109375" style="199" customWidth="1"/>
    <col min="9" max="9" width="6" style="199" customWidth="1"/>
    <col min="10" max="10" width="4.85546875" style="1209" customWidth="1"/>
    <col min="11" max="11" width="5.5703125" style="199" customWidth="1"/>
    <col min="12" max="12" width="3.7109375" style="199" customWidth="1"/>
    <col min="13" max="13" width="1.5703125" style="199" customWidth="1"/>
    <col min="14" max="14" width="5.7109375" style="203" hidden="1" customWidth="1"/>
    <col min="15" max="15" width="9.140625" style="203" hidden="1" customWidth="1"/>
    <col min="16" max="18" width="0" style="199" hidden="1" customWidth="1"/>
    <col min="19" max="16384" width="8.7109375" style="199"/>
  </cols>
  <sheetData>
    <row r="1" spans="1:16" ht="9" customHeight="1">
      <c r="A1" s="1146"/>
      <c r="B1" s="1147"/>
      <c r="C1" s="1148"/>
      <c r="D1" s="1148"/>
      <c r="E1" s="1146"/>
      <c r="F1" s="1146"/>
      <c r="G1" s="1146"/>
      <c r="H1" s="1146"/>
      <c r="I1" s="1146"/>
      <c r="J1" s="1149"/>
      <c r="K1" s="1146"/>
      <c r="L1" s="1146"/>
      <c r="M1" s="1146"/>
    </row>
    <row r="2" spans="1:16">
      <c r="A2" s="1146"/>
      <c r="B2" s="1150"/>
      <c r="C2" s="1151"/>
      <c r="D2" s="1152"/>
      <c r="E2" s="1153"/>
      <c r="F2" s="1153"/>
      <c r="G2" s="1153"/>
      <c r="H2" s="1153"/>
      <c r="I2" s="1153"/>
      <c r="J2" s="1154"/>
      <c r="K2" s="1153"/>
      <c r="L2" s="1155"/>
      <c r="M2" s="1147"/>
    </row>
    <row r="3" spans="1:16" s="1166" customFormat="1" ht="27" customHeight="1">
      <c r="A3" s="1156"/>
      <c r="B3" s="1157"/>
      <c r="C3" s="1158" t="s">
        <v>389</v>
      </c>
      <c r="D3" s="1315" t="s">
        <v>2326</v>
      </c>
      <c r="E3" s="1315"/>
      <c r="F3" s="1315"/>
      <c r="G3" s="1159"/>
      <c r="H3" s="1159"/>
      <c r="I3" s="1159"/>
      <c r="J3" s="1160"/>
      <c r="K3" s="1159"/>
      <c r="L3" s="1161"/>
      <c r="M3" s="1162"/>
      <c r="N3" s="1163"/>
      <c r="O3" s="1164" t="s">
        <v>56</v>
      </c>
      <c r="P3" s="1165"/>
    </row>
    <row r="4" spans="1:16" ht="28.5" customHeight="1">
      <c r="A4" s="1146"/>
      <c r="B4" s="284"/>
      <c r="C4" s="1167" t="s">
        <v>430</v>
      </c>
      <c r="D4" s="1167" t="s">
        <v>2333</v>
      </c>
      <c r="E4" s="277"/>
      <c r="F4" s="277"/>
      <c r="G4" s="277"/>
      <c r="H4" s="277"/>
      <c r="I4" s="277"/>
      <c r="J4" s="1168"/>
      <c r="K4" s="277"/>
      <c r="L4" s="1169"/>
      <c r="M4" s="1147"/>
      <c r="O4" s="203" t="s">
        <v>1714</v>
      </c>
    </row>
    <row r="5" spans="1:16">
      <c r="A5" s="1146"/>
      <c r="B5" s="284"/>
      <c r="C5" s="1167" t="s">
        <v>727</v>
      </c>
      <c r="D5" s="1167"/>
      <c r="E5" s="277"/>
      <c r="F5" s="277"/>
      <c r="G5" s="277"/>
      <c r="H5" s="277"/>
      <c r="I5" s="277"/>
      <c r="J5" s="1168"/>
      <c r="K5" s="277"/>
      <c r="L5" s="1169"/>
      <c r="M5" s="1147"/>
    </row>
    <row r="6" spans="1:16">
      <c r="A6" s="1146"/>
      <c r="B6" s="284"/>
      <c r="C6" s="1167" t="s">
        <v>390</v>
      </c>
      <c r="D6" s="1167"/>
      <c r="E6" s="277"/>
      <c r="F6" s="277"/>
      <c r="G6" s="277"/>
      <c r="H6" s="277"/>
      <c r="I6" s="277"/>
      <c r="J6" s="1168"/>
      <c r="K6" s="277"/>
      <c r="L6" s="1169"/>
      <c r="M6" s="1147"/>
    </row>
    <row r="7" spans="1:16" ht="15">
      <c r="A7" s="1146"/>
      <c r="B7" s="284"/>
      <c r="C7" s="1170" t="s">
        <v>391</v>
      </c>
      <c r="D7" s="1171"/>
      <c r="E7" s="277"/>
      <c r="F7" s="277" t="s">
        <v>392</v>
      </c>
      <c r="G7" s="277"/>
      <c r="H7" s="277"/>
      <c r="I7" s="277"/>
      <c r="J7" s="1168"/>
      <c r="K7" s="277"/>
      <c r="L7" s="1169"/>
      <c r="M7" s="1147"/>
    </row>
    <row r="8" spans="1:16">
      <c r="A8" s="1146"/>
      <c r="B8" s="284"/>
      <c r="C8" s="1170" t="s">
        <v>1420</v>
      </c>
      <c r="D8" s="1172"/>
      <c r="E8" s="277"/>
      <c r="F8" s="277" t="s">
        <v>275</v>
      </c>
      <c r="G8" s="277"/>
      <c r="H8" s="277"/>
      <c r="I8" s="277" t="s">
        <v>276</v>
      </c>
      <c r="J8" s="1168"/>
      <c r="K8" s="277"/>
      <c r="L8" s="1169"/>
      <c r="M8" s="1147"/>
    </row>
    <row r="9" spans="1:16">
      <c r="A9" s="1146"/>
      <c r="B9" s="284"/>
      <c r="C9" s="1167"/>
      <c r="D9" s="1167"/>
      <c r="E9" s="277"/>
      <c r="F9" s="277" t="s">
        <v>2262</v>
      </c>
      <c r="G9" s="277"/>
      <c r="H9" s="277"/>
      <c r="I9" s="277"/>
      <c r="J9" s="1168"/>
      <c r="K9" s="277"/>
      <c r="L9" s="1169"/>
      <c r="M9" s="1147"/>
    </row>
    <row r="10" spans="1:16" ht="73.5" customHeight="1">
      <c r="A10" s="1146"/>
      <c r="B10" s="284"/>
      <c r="C10" s="1316" t="s">
        <v>2263</v>
      </c>
      <c r="D10" s="1317"/>
      <c r="E10" s="1317"/>
      <c r="F10" s="1317"/>
      <c r="G10" s="1317"/>
      <c r="H10" s="1317"/>
      <c r="I10" s="1317"/>
      <c r="J10" s="1317"/>
      <c r="K10" s="1318"/>
      <c r="L10" s="882"/>
      <c r="M10" s="1147"/>
    </row>
    <row r="11" spans="1:16" ht="26.25" customHeight="1">
      <c r="A11" s="1146"/>
      <c r="B11" s="284"/>
      <c r="C11" s="1167" t="s">
        <v>394</v>
      </c>
      <c r="D11" s="1173"/>
      <c r="E11" s="277"/>
      <c r="F11" s="277"/>
      <c r="G11" s="277"/>
      <c r="H11" s="277"/>
      <c r="I11" s="277"/>
      <c r="J11" s="1168"/>
      <c r="K11" s="277"/>
      <c r="L11" s="1169"/>
      <c r="M11" s="1147"/>
    </row>
    <row r="12" spans="1:16">
      <c r="A12" s="1146"/>
      <c r="B12" s="284"/>
      <c r="C12" s="1167" t="s">
        <v>395</v>
      </c>
      <c r="D12" s="1173"/>
      <c r="E12" s="277"/>
      <c r="F12" s="277"/>
      <c r="G12" s="277"/>
      <c r="H12" s="277"/>
      <c r="I12" s="277"/>
      <c r="J12" s="1168"/>
      <c r="K12" s="277"/>
      <c r="L12" s="1169"/>
      <c r="M12" s="1147"/>
    </row>
    <row r="13" spans="1:16">
      <c r="A13" s="1146"/>
      <c r="B13" s="284"/>
      <c r="C13" s="1167" t="s">
        <v>393</v>
      </c>
      <c r="D13" s="1173"/>
      <c r="E13" s="277"/>
      <c r="F13" s="277"/>
      <c r="G13" s="277"/>
      <c r="H13" s="277"/>
      <c r="I13" s="277"/>
      <c r="J13" s="1168"/>
      <c r="K13" s="277"/>
      <c r="L13" s="1169"/>
      <c r="M13" s="1147"/>
    </row>
    <row r="14" spans="1:16">
      <c r="A14" s="1146"/>
      <c r="B14" s="284"/>
      <c r="C14" s="1167"/>
      <c r="D14" s="1167"/>
      <c r="E14" s="277"/>
      <c r="F14" s="277"/>
      <c r="G14" s="277"/>
      <c r="H14" s="277"/>
      <c r="I14" s="277"/>
      <c r="J14" s="1168"/>
      <c r="K14" s="277"/>
      <c r="L14" s="1169"/>
      <c r="M14" s="1147"/>
    </row>
    <row r="15" spans="1:16">
      <c r="A15" s="1146"/>
      <c r="B15" s="284"/>
      <c r="C15" s="1167" t="s">
        <v>776</v>
      </c>
      <c r="D15" s="1167" t="s">
        <v>777</v>
      </c>
      <c r="E15" s="277"/>
      <c r="F15" s="277"/>
      <c r="G15" s="277"/>
      <c r="H15" s="277"/>
      <c r="I15" s="277"/>
      <c r="J15" s="1168"/>
      <c r="K15" s="277"/>
      <c r="L15" s="1169"/>
      <c r="M15" s="1147"/>
    </row>
    <row r="16" spans="1:16">
      <c r="A16" s="1146"/>
      <c r="B16" s="284"/>
      <c r="C16" s="1167"/>
      <c r="D16" s="1167"/>
      <c r="E16" s="277"/>
      <c r="F16" s="277"/>
      <c r="G16" s="277"/>
      <c r="H16" s="277"/>
      <c r="I16" s="277"/>
      <c r="J16" s="1168"/>
      <c r="K16" s="277"/>
      <c r="L16" s="1169"/>
      <c r="M16" s="1147"/>
    </row>
    <row r="17" spans="1:18">
      <c r="A17" s="1146"/>
      <c r="B17" s="284"/>
      <c r="C17" s="1167" t="s">
        <v>778</v>
      </c>
      <c r="D17" s="1167" t="s">
        <v>777</v>
      </c>
      <c r="E17" s="277"/>
      <c r="F17" s="277"/>
      <c r="G17" s="277"/>
      <c r="H17" s="277"/>
      <c r="I17" s="277"/>
      <c r="J17" s="1168"/>
      <c r="K17" s="277"/>
      <c r="L17" s="1169"/>
      <c r="M17" s="1147"/>
    </row>
    <row r="18" spans="1:18" ht="15">
      <c r="A18" s="1146"/>
      <c r="B18" s="284"/>
      <c r="C18" s="1171" t="s">
        <v>1418</v>
      </c>
      <c r="D18" s="1171" t="s">
        <v>777</v>
      </c>
      <c r="E18" s="277"/>
      <c r="F18" s="277"/>
      <c r="G18" s="277"/>
      <c r="H18" s="277"/>
      <c r="I18" s="277"/>
      <c r="J18" s="1168"/>
      <c r="K18" s="277"/>
      <c r="L18" s="1169"/>
      <c r="M18" s="1147"/>
    </row>
    <row r="19" spans="1:18" ht="15">
      <c r="A19" s="1146"/>
      <c r="B19" s="284"/>
      <c r="C19" s="1171" t="s">
        <v>1418</v>
      </c>
      <c r="D19" s="1171" t="s">
        <v>777</v>
      </c>
      <c r="E19" s="277"/>
      <c r="F19" s="277"/>
      <c r="G19" s="277"/>
      <c r="H19" s="277"/>
      <c r="I19" s="277"/>
      <c r="J19" s="1168"/>
      <c r="K19" s="277"/>
      <c r="L19" s="1169"/>
      <c r="M19" s="1147"/>
    </row>
    <row r="20" spans="1:18">
      <c r="A20" s="1146"/>
      <c r="B20" s="284"/>
      <c r="C20" s="1167" t="s">
        <v>1419</v>
      </c>
      <c r="D20" s="1167" t="s">
        <v>777</v>
      </c>
      <c r="E20" s="277"/>
      <c r="F20" s="277"/>
      <c r="G20" s="277"/>
      <c r="H20" s="277"/>
      <c r="I20" s="277"/>
      <c r="J20" s="1168"/>
      <c r="K20" s="277"/>
      <c r="L20" s="1169"/>
      <c r="M20" s="1147"/>
    </row>
    <row r="21" spans="1:18" ht="15">
      <c r="A21" s="1146"/>
      <c r="B21" s="284"/>
      <c r="C21" s="1171"/>
      <c r="D21" s="1171"/>
      <c r="E21" s="277"/>
      <c r="F21" s="277"/>
      <c r="G21" s="277"/>
      <c r="H21" s="277"/>
      <c r="I21" s="277"/>
      <c r="J21" s="1168"/>
      <c r="K21" s="277"/>
      <c r="L21" s="1169"/>
      <c r="M21" s="1147"/>
    </row>
    <row r="22" spans="1:18" ht="15">
      <c r="A22" s="1146"/>
      <c r="B22" s="284"/>
      <c r="C22" s="1174" t="s">
        <v>1871</v>
      </c>
      <c r="D22" s="1171"/>
      <c r="E22" s="277"/>
      <c r="F22" s="277"/>
      <c r="G22" s="277"/>
      <c r="H22" s="277"/>
      <c r="I22" s="277"/>
      <c r="J22" s="1168"/>
      <c r="K22" s="277"/>
      <c r="L22" s="1169"/>
      <c r="M22" s="1147"/>
    </row>
    <row r="23" spans="1:18" s="198" customFormat="1" ht="12.75">
      <c r="A23" s="1175"/>
      <c r="B23" s="1176"/>
      <c r="C23" s="1177" t="s">
        <v>431</v>
      </c>
      <c r="D23" s="1178" t="s">
        <v>1942</v>
      </c>
      <c r="E23" s="1179" t="s">
        <v>432</v>
      </c>
      <c r="F23" s="1177"/>
      <c r="G23" s="277" t="s">
        <v>433</v>
      </c>
      <c r="H23" s="1179" t="s">
        <v>434</v>
      </c>
      <c r="I23" s="783"/>
      <c r="J23" s="1180"/>
      <c r="K23" s="1179"/>
      <c r="L23" s="281"/>
      <c r="M23" s="1181"/>
      <c r="N23" s="1182"/>
      <c r="O23" s="1182"/>
    </row>
    <row r="24" spans="1:18" ht="12.75">
      <c r="A24" s="1146"/>
      <c r="B24" s="284"/>
      <c r="C24" s="1177"/>
      <c r="D24" s="1183"/>
      <c r="E24" s="277"/>
      <c r="F24" s="277"/>
      <c r="G24" s="277"/>
      <c r="H24" s="277"/>
      <c r="I24" s="277"/>
      <c r="J24" s="1168"/>
      <c r="K24" s="277"/>
      <c r="L24" s="1169"/>
      <c r="M24" s="1147"/>
      <c r="N24" s="1184"/>
      <c r="O24" s="1184"/>
      <c r="P24" s="1185"/>
      <c r="Q24" s="1185"/>
      <c r="R24" s="1185"/>
    </row>
    <row r="25" spans="1:18" ht="12.75">
      <c r="A25" s="1146"/>
      <c r="B25" s="284"/>
      <c r="C25" s="1186" t="s">
        <v>823</v>
      </c>
      <c r="D25" s="1186"/>
      <c r="E25" s="1178" t="s">
        <v>819</v>
      </c>
      <c r="F25" s="1187"/>
      <c r="G25" s="1178" t="s">
        <v>820</v>
      </c>
      <c r="H25" s="1187"/>
      <c r="I25" s="277" t="s">
        <v>821</v>
      </c>
      <c r="J25" s="1188"/>
      <c r="K25" s="277" t="s">
        <v>822</v>
      </c>
      <c r="L25" s="1189"/>
      <c r="M25" s="1147"/>
    </row>
    <row r="26" spans="1:18" ht="12.75">
      <c r="A26" s="1146"/>
      <c r="B26" s="284"/>
      <c r="C26" s="1186" t="s">
        <v>1865</v>
      </c>
      <c r="D26" s="277" t="s">
        <v>1943</v>
      </c>
      <c r="E26" s="1178" t="s">
        <v>819</v>
      </c>
      <c r="F26" s="1187"/>
      <c r="G26" s="1178" t="s">
        <v>820</v>
      </c>
      <c r="H26" s="1187"/>
      <c r="I26" s="277" t="s">
        <v>821</v>
      </c>
      <c r="J26" s="1190">
        <v>0</v>
      </c>
      <c r="K26" s="277" t="s">
        <v>822</v>
      </c>
      <c r="L26" s="1191"/>
      <c r="M26" s="1147"/>
      <c r="N26" s="1192"/>
      <c r="O26" s="474" t="s">
        <v>229</v>
      </c>
      <c r="P26" s="1185"/>
      <c r="Q26" s="474"/>
    </row>
    <row r="27" spans="1:18" ht="12.75">
      <c r="A27" s="1146"/>
      <c r="B27" s="284"/>
      <c r="C27" s="1186" t="s">
        <v>1866</v>
      </c>
      <c r="D27" s="1186"/>
      <c r="E27" s="1178" t="s">
        <v>819</v>
      </c>
      <c r="F27" s="1187"/>
      <c r="G27" s="1178" t="s">
        <v>820</v>
      </c>
      <c r="H27" s="1187"/>
      <c r="I27" s="277" t="s">
        <v>821</v>
      </c>
      <c r="J27" s="1188"/>
      <c r="K27" s="277" t="s">
        <v>822</v>
      </c>
      <c r="L27" s="1189"/>
      <c r="M27" s="1147"/>
      <c r="N27" s="1192"/>
      <c r="O27" s="474"/>
      <c r="P27" s="1185"/>
      <c r="Q27" s="474"/>
    </row>
    <row r="28" spans="1:18" ht="12.75">
      <c r="A28" s="1146"/>
      <c r="B28" s="284"/>
      <c r="C28" s="1186" t="s">
        <v>2324</v>
      </c>
      <c r="D28" s="1186"/>
      <c r="E28" s="1178"/>
      <c r="F28" s="1187"/>
      <c r="G28" s="1178"/>
      <c r="H28" s="1187"/>
      <c r="I28" s="277"/>
      <c r="J28" s="1188"/>
      <c r="K28" s="277"/>
      <c r="L28" s="1189"/>
      <c r="M28" s="1147"/>
    </row>
    <row r="29" spans="1:18" ht="12.75">
      <c r="A29" s="1146"/>
      <c r="B29" s="284"/>
      <c r="C29" s="1186" t="s">
        <v>726</v>
      </c>
      <c r="D29" s="389"/>
      <c r="E29" s="389"/>
      <c r="F29" s="389"/>
      <c r="G29" s="389"/>
      <c r="H29" s="389"/>
      <c r="I29" s="389"/>
      <c r="J29" s="389"/>
      <c r="K29" s="389"/>
      <c r="L29" s="1193"/>
      <c r="M29" s="1147"/>
    </row>
    <row r="30" spans="1:18" ht="12.75">
      <c r="A30" s="1146"/>
      <c r="B30" s="284"/>
      <c r="C30" s="1186"/>
      <c r="D30" s="1186"/>
      <c r="E30" s="1178"/>
      <c r="F30" s="1187"/>
      <c r="G30" s="1178"/>
      <c r="H30" s="1187"/>
      <c r="I30" s="277"/>
      <c r="J30" s="1188"/>
      <c r="K30" s="277"/>
      <c r="L30" s="1189"/>
      <c r="M30" s="1147"/>
    </row>
    <row r="31" spans="1:18" ht="12.75">
      <c r="A31" s="1146"/>
      <c r="B31" s="284"/>
      <c r="C31" s="1186" t="s">
        <v>1609</v>
      </c>
      <c r="D31" s="1186"/>
      <c r="E31" s="1178" t="s">
        <v>819</v>
      </c>
      <c r="F31" s="1187"/>
      <c r="G31" s="1178" t="s">
        <v>820</v>
      </c>
      <c r="H31" s="1187"/>
      <c r="I31" s="277" t="s">
        <v>821</v>
      </c>
      <c r="J31" s="1188"/>
      <c r="K31" s="277" t="s">
        <v>822</v>
      </c>
      <c r="L31" s="1189"/>
      <c r="M31" s="1147"/>
    </row>
    <row r="32" spans="1:18" ht="12.75">
      <c r="A32" s="1146"/>
      <c r="B32" s="284"/>
      <c r="C32" s="1186"/>
      <c r="D32" s="1186"/>
      <c r="E32" s="1178"/>
      <c r="F32" s="1187"/>
      <c r="G32" s="277"/>
      <c r="H32" s="1187"/>
      <c r="I32" s="277"/>
      <c r="J32" s="1194"/>
      <c r="K32" s="277"/>
      <c r="L32" s="1195"/>
      <c r="M32" s="1147"/>
    </row>
    <row r="33" spans="1:15" ht="12.75">
      <c r="A33" s="1146"/>
      <c r="B33" s="284"/>
      <c r="C33" s="1186" t="s">
        <v>396</v>
      </c>
      <c r="D33" s="1186"/>
      <c r="E33" s="1178" t="s">
        <v>387</v>
      </c>
      <c r="F33" s="1187"/>
      <c r="G33" s="1178" t="s">
        <v>388</v>
      </c>
      <c r="H33" s="1187"/>
      <c r="I33" s="277" t="s">
        <v>821</v>
      </c>
      <c r="J33" s="1194"/>
      <c r="K33" s="277" t="s">
        <v>822</v>
      </c>
      <c r="L33" s="1195"/>
      <c r="M33" s="1147"/>
    </row>
    <row r="34" spans="1:15" ht="12.75">
      <c r="A34" s="1146"/>
      <c r="B34" s="284"/>
      <c r="C34" s="1186" t="s">
        <v>397</v>
      </c>
      <c r="D34" s="1186"/>
      <c r="E34" s="1178" t="s">
        <v>387</v>
      </c>
      <c r="F34" s="1187"/>
      <c r="G34" s="1178" t="s">
        <v>388</v>
      </c>
      <c r="H34" s="1187"/>
      <c r="I34" s="277" t="s">
        <v>821</v>
      </c>
      <c r="J34" s="1194"/>
      <c r="K34" s="277" t="s">
        <v>822</v>
      </c>
      <c r="L34" s="1195"/>
      <c r="M34" s="1147"/>
    </row>
    <row r="35" spans="1:15" ht="12.75">
      <c r="A35" s="1146"/>
      <c r="B35" s="284"/>
      <c r="C35" s="1186" t="s">
        <v>818</v>
      </c>
      <c r="D35" s="1186"/>
      <c r="E35" s="1178" t="s">
        <v>387</v>
      </c>
      <c r="F35" s="1187"/>
      <c r="G35" s="1178" t="s">
        <v>388</v>
      </c>
      <c r="H35" s="1187"/>
      <c r="I35" s="277" t="s">
        <v>821</v>
      </c>
      <c r="J35" s="1194"/>
      <c r="K35" s="277" t="s">
        <v>822</v>
      </c>
      <c r="L35" s="1195"/>
      <c r="M35" s="1147"/>
    </row>
    <row r="36" spans="1:15" ht="12.75">
      <c r="A36" s="1146"/>
      <c r="B36" s="284"/>
      <c r="C36" s="1186" t="s">
        <v>1610</v>
      </c>
      <c r="D36" s="1186"/>
      <c r="E36" s="1178" t="s">
        <v>387</v>
      </c>
      <c r="F36" s="1187"/>
      <c r="G36" s="1178" t="s">
        <v>388</v>
      </c>
      <c r="H36" s="1187"/>
      <c r="I36" s="277" t="s">
        <v>821</v>
      </c>
      <c r="J36" s="1194"/>
      <c r="K36" s="277" t="s">
        <v>822</v>
      </c>
      <c r="L36" s="1195"/>
      <c r="M36" s="1147"/>
    </row>
    <row r="37" spans="1:15" ht="12.75">
      <c r="A37" s="1146"/>
      <c r="B37" s="284"/>
      <c r="C37" s="1186"/>
      <c r="D37" s="1186"/>
      <c r="E37" s="277"/>
      <c r="F37" s="1196"/>
      <c r="G37" s="277"/>
      <c r="H37" s="1196"/>
      <c r="I37" s="277"/>
      <c r="J37" s="1168"/>
      <c r="K37" s="277"/>
      <c r="L37" s="1169"/>
      <c r="M37" s="1147"/>
    </row>
    <row r="38" spans="1:15" ht="12.75">
      <c r="A38" s="1146"/>
      <c r="B38" s="284"/>
      <c r="C38" s="1186"/>
      <c r="D38" s="1186"/>
      <c r="E38" s="277"/>
      <c r="F38" s="277"/>
      <c r="G38" s="277"/>
      <c r="H38" s="277"/>
      <c r="I38" s="277"/>
      <c r="J38" s="1168"/>
      <c r="K38" s="277"/>
      <c r="L38" s="1169"/>
      <c r="M38" s="1147"/>
    </row>
    <row r="39" spans="1:15" ht="12.75">
      <c r="A39" s="1146"/>
      <c r="B39" s="284"/>
      <c r="C39" s="1186" t="s">
        <v>398</v>
      </c>
      <c r="D39" s="1186" t="s">
        <v>399</v>
      </c>
      <c r="E39" s="277" t="s">
        <v>1716</v>
      </c>
      <c r="F39" s="277"/>
      <c r="G39" s="1197"/>
      <c r="H39" s="1198" t="s">
        <v>729</v>
      </c>
      <c r="I39" s="1199" t="s">
        <v>1195</v>
      </c>
      <c r="J39" s="1168"/>
      <c r="K39" s="277"/>
      <c r="L39" s="1169"/>
      <c r="M39" s="1147"/>
      <c r="N39" s="1200"/>
      <c r="O39" s="203" t="s">
        <v>1697</v>
      </c>
    </row>
    <row r="40" spans="1:15" ht="12.75">
      <c r="A40" s="1146"/>
      <c r="B40" s="284"/>
      <c r="C40" s="1186" t="s">
        <v>1687</v>
      </c>
      <c r="D40" s="1186"/>
      <c r="E40" s="389"/>
      <c r="F40" s="389"/>
      <c r="G40" s="277"/>
      <c r="H40" s="277"/>
      <c r="I40" s="277"/>
      <c r="J40" s="1168"/>
      <c r="K40" s="277"/>
      <c r="L40" s="1169"/>
      <c r="M40" s="1147"/>
    </row>
    <row r="41" spans="1:15">
      <c r="A41" s="1146"/>
      <c r="B41" s="284"/>
      <c r="C41" s="1167"/>
      <c r="D41" s="1167" t="s">
        <v>1702</v>
      </c>
      <c r="E41" s="1201">
        <v>0.1</v>
      </c>
      <c r="F41" s="277" t="s">
        <v>834</v>
      </c>
      <c r="G41" s="277"/>
      <c r="H41" s="277"/>
      <c r="I41" s="277"/>
      <c r="J41" s="1168"/>
      <c r="K41" s="277"/>
      <c r="L41" s="1169"/>
      <c r="M41" s="1147"/>
      <c r="N41" s="1202"/>
      <c r="O41" s="203" t="s">
        <v>1703</v>
      </c>
    </row>
    <row r="42" spans="1:15">
      <c r="A42" s="1146"/>
      <c r="B42" s="284"/>
      <c r="C42" s="1167"/>
      <c r="D42" s="1167"/>
      <c r="E42" s="277"/>
      <c r="F42" s="277"/>
      <c r="G42" s="277"/>
      <c r="H42" s="277"/>
      <c r="I42" s="277"/>
      <c r="J42" s="1168"/>
      <c r="K42" s="277"/>
      <c r="L42" s="1169"/>
      <c r="M42" s="1147"/>
    </row>
    <row r="43" spans="1:15">
      <c r="A43" s="1146"/>
      <c r="B43" s="284"/>
      <c r="C43" s="1167" t="s">
        <v>832</v>
      </c>
      <c r="D43" s="1167"/>
      <c r="E43" s="277"/>
      <c r="F43" s="277"/>
      <c r="G43" s="277"/>
      <c r="H43" s="277"/>
      <c r="I43" s="277"/>
      <c r="J43" s="1168"/>
      <c r="K43" s="277"/>
      <c r="L43" s="1169"/>
      <c r="M43" s="1147"/>
    </row>
    <row r="44" spans="1:15">
      <c r="A44" s="1146"/>
      <c r="B44" s="284"/>
      <c r="C44" s="1167"/>
      <c r="D44" s="1167"/>
      <c r="E44" s="277"/>
      <c r="F44" s="277"/>
      <c r="G44" s="277"/>
      <c r="H44" s="277"/>
      <c r="I44" s="277"/>
      <c r="J44" s="1168"/>
      <c r="K44" s="277"/>
      <c r="L44" s="1169"/>
      <c r="M44" s="1147"/>
    </row>
    <row r="45" spans="1:15">
      <c r="A45" s="1146"/>
      <c r="B45" s="284"/>
      <c r="C45" s="1167"/>
      <c r="D45" s="1167"/>
      <c r="E45" s="277"/>
      <c r="F45" s="277"/>
      <c r="G45" s="277"/>
      <c r="H45" s="277"/>
      <c r="I45" s="277"/>
      <c r="J45" s="1168"/>
      <c r="K45" s="277"/>
      <c r="L45" s="1169"/>
      <c r="M45" s="1147"/>
    </row>
    <row r="46" spans="1:15">
      <c r="A46" s="1146"/>
      <c r="B46" s="284"/>
      <c r="C46" s="1167"/>
      <c r="D46" s="1167"/>
      <c r="E46" s="277"/>
      <c r="F46" s="277"/>
      <c r="G46" s="277"/>
      <c r="H46" s="277"/>
      <c r="I46" s="277"/>
      <c r="J46" s="1168"/>
      <c r="K46" s="277"/>
      <c r="L46" s="1169"/>
      <c r="M46" s="1147"/>
    </row>
    <row r="47" spans="1:15">
      <c r="A47" s="1146"/>
      <c r="B47" s="284"/>
      <c r="C47" s="1167" t="s">
        <v>384</v>
      </c>
      <c r="D47" s="1174" t="s">
        <v>870</v>
      </c>
      <c r="E47" s="277"/>
      <c r="F47" s="277"/>
      <c r="G47" s="277"/>
      <c r="H47" s="277"/>
      <c r="I47" s="277"/>
      <c r="J47" s="1168"/>
      <c r="K47" s="277"/>
      <c r="L47" s="1169"/>
      <c r="M47" s="1147"/>
    </row>
    <row r="48" spans="1:15">
      <c r="A48" s="1146"/>
      <c r="B48" s="1203"/>
      <c r="C48" s="1204" t="s">
        <v>777</v>
      </c>
      <c r="D48" s="1205" t="s">
        <v>2206</v>
      </c>
      <c r="E48" s="1206"/>
      <c r="F48" s="1206"/>
      <c r="G48" s="1206"/>
      <c r="H48" s="1206"/>
      <c r="I48" s="1206"/>
      <c r="J48" s="1207"/>
      <c r="K48" s="1206"/>
      <c r="L48" s="1208"/>
      <c r="M48" s="1147"/>
    </row>
    <row r="49" spans="1:13" ht="9" customHeight="1">
      <c r="A49" s="1146"/>
      <c r="B49" s="1147"/>
      <c r="C49" s="1148"/>
      <c r="D49" s="1148"/>
      <c r="E49" s="1146"/>
      <c r="F49" s="1146"/>
      <c r="G49" s="1146"/>
      <c r="H49" s="1146"/>
      <c r="I49" s="1146"/>
      <c r="J49" s="1149"/>
      <c r="K49" s="1146"/>
      <c r="L49" s="1146"/>
      <c r="M49" s="1146"/>
    </row>
  </sheetData>
  <mergeCells count="2">
    <mergeCell ref="D3:F3"/>
    <mergeCell ref="C10:K10"/>
  </mergeCells>
  <phoneticPr fontId="3" type="noConversion"/>
  <pageMargins left="0.51181102362204722" right="0.15748031496062992" top="0.31496062992125984" bottom="0.55118110236220474" header="0.51181102362204722" footer="0.19685039370078741"/>
  <pageSetup paperSize="9" scale="78" fitToHeight="4" orientation="portrait" r:id="rId1"/>
  <headerFooter alignWithMargins="0">
    <oddFooter>&amp;C&amp;"Arial,Regular"&amp;8&amp;F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indexed="41"/>
    <pageSetUpPr fitToPage="1"/>
  </sheetPr>
  <dimension ref="A1:K91"/>
  <sheetViews>
    <sheetView view="pageBreakPreview" zoomScaleSheetLayoutView="100" workbookViewId="0">
      <selection sqref="A1:I1"/>
    </sheetView>
  </sheetViews>
  <sheetFormatPr defaultColWidth="8.7109375" defaultRowHeight="13.5"/>
  <cols>
    <col min="1" max="1" width="6.28515625" style="10" customWidth="1"/>
    <col min="2" max="2" width="4.28515625" style="2" customWidth="1"/>
    <col min="3" max="3" width="3.140625" style="10" customWidth="1"/>
    <col min="4" max="4" width="24.7109375" style="10" customWidth="1"/>
    <col min="5" max="5" width="9.140625" style="10" customWidth="1"/>
    <col min="6" max="6" width="4.5703125" style="10" bestFit="1" customWidth="1"/>
    <col min="7" max="7" width="8.28515625" style="10" customWidth="1"/>
    <col min="8" max="8" width="9.140625" style="39" customWidth="1"/>
    <col min="9" max="9" width="12.7109375" style="39" customWidth="1"/>
    <col min="10" max="10" width="4.42578125" style="10" customWidth="1"/>
    <col min="11" max="11" width="15.7109375" style="10" customWidth="1"/>
    <col min="12" max="16384" width="8.7109375" style="10"/>
  </cols>
  <sheetData>
    <row r="1" spans="1:11" ht="15.75">
      <c r="A1" s="1371" t="s">
        <v>1895</v>
      </c>
      <c r="B1" s="1371"/>
      <c r="C1" s="1371"/>
      <c r="D1" s="1371"/>
      <c r="E1" s="1371"/>
      <c r="F1" s="1371"/>
      <c r="G1" s="1371"/>
      <c r="H1" s="1371"/>
      <c r="I1" s="1371"/>
    </row>
    <row r="2" spans="1:11" ht="27">
      <c r="A2" s="144"/>
      <c r="B2" s="144"/>
      <c r="C2" s="144"/>
      <c r="D2" s="144"/>
      <c r="E2" s="151" t="s">
        <v>1283</v>
      </c>
      <c r="F2" s="151"/>
      <c r="G2" s="151" t="s">
        <v>1557</v>
      </c>
      <c r="H2" s="152" t="s">
        <v>1559</v>
      </c>
      <c r="I2" s="152" t="s">
        <v>1452</v>
      </c>
    </row>
    <row r="3" spans="1:11">
      <c r="A3" s="144"/>
      <c r="B3" s="144"/>
      <c r="C3" s="144"/>
      <c r="D3" s="144"/>
      <c r="E3" s="204"/>
      <c r="F3" s="204"/>
      <c r="G3" s="204"/>
      <c r="H3" s="205"/>
      <c r="I3" s="205"/>
    </row>
    <row r="4" spans="1:11">
      <c r="A4" s="2"/>
      <c r="B4" s="2" t="s">
        <v>1830</v>
      </c>
      <c r="C4" s="2"/>
      <c r="K4" s="10" t="s">
        <v>629</v>
      </c>
    </row>
    <row r="5" spans="1:11">
      <c r="A5" s="2"/>
      <c r="C5" s="2"/>
      <c r="D5" s="10" t="s">
        <v>1431</v>
      </c>
      <c r="F5" s="10" t="s">
        <v>1390</v>
      </c>
      <c r="H5" s="39">
        <f>E5*G5</f>
        <v>0</v>
      </c>
      <c r="K5" s="10" t="s">
        <v>1677</v>
      </c>
    </row>
    <row r="6" spans="1:11">
      <c r="A6" s="2"/>
      <c r="C6" s="2"/>
      <c r="D6" s="10" t="s">
        <v>1831</v>
      </c>
      <c r="F6" s="10" t="s">
        <v>1390</v>
      </c>
      <c r="H6" s="39">
        <f t="shared" ref="H6:H53" si="0">E6*G6</f>
        <v>0</v>
      </c>
    </row>
    <row r="7" spans="1:11">
      <c r="A7" s="2"/>
      <c r="C7" s="2"/>
      <c r="D7" s="10" t="s">
        <v>1824</v>
      </c>
      <c r="F7" s="10" t="s">
        <v>1390</v>
      </c>
      <c r="H7" s="39">
        <f t="shared" si="0"/>
        <v>0</v>
      </c>
    </row>
    <row r="8" spans="1:11">
      <c r="A8" s="2"/>
      <c r="C8" s="2"/>
      <c r="D8" s="34" t="s">
        <v>1541</v>
      </c>
      <c r="H8" s="43"/>
      <c r="K8" s="10" t="s">
        <v>1694</v>
      </c>
    </row>
    <row r="9" spans="1:11">
      <c r="A9" s="2"/>
      <c r="C9" s="2"/>
      <c r="D9" s="145" t="s">
        <v>1559</v>
      </c>
      <c r="H9" s="270">
        <f>SUM(H5:H8)</f>
        <v>0</v>
      </c>
      <c r="I9" s="39">
        <f>H9</f>
        <v>0</v>
      </c>
    </row>
    <row r="10" spans="1:11">
      <c r="A10" s="2"/>
      <c r="B10" s="2" t="s">
        <v>1542</v>
      </c>
      <c r="C10" s="2"/>
    </row>
    <row r="11" spans="1:11">
      <c r="A11" s="2"/>
      <c r="C11" s="2" t="s">
        <v>1543</v>
      </c>
    </row>
    <row r="12" spans="1:11">
      <c r="A12" s="2"/>
      <c r="C12" s="2"/>
      <c r="D12" s="10" t="s">
        <v>1544</v>
      </c>
      <c r="E12" s="10" t="s">
        <v>1548</v>
      </c>
      <c r="K12" s="276" t="s">
        <v>1802</v>
      </c>
    </row>
    <row r="13" spans="1:11">
      <c r="A13" s="2"/>
      <c r="C13" s="2"/>
      <c r="D13" s="10" t="s">
        <v>1361</v>
      </c>
      <c r="F13" s="10" t="s">
        <v>2106</v>
      </c>
      <c r="H13" s="39">
        <f t="shared" si="0"/>
        <v>0</v>
      </c>
      <c r="K13" s="274" t="s">
        <v>2080</v>
      </c>
    </row>
    <row r="14" spans="1:11">
      <c r="A14" s="2"/>
      <c r="C14" s="2"/>
      <c r="D14" s="10" t="s">
        <v>1363</v>
      </c>
      <c r="F14" s="10" t="s">
        <v>2106</v>
      </c>
      <c r="H14" s="39">
        <f t="shared" si="0"/>
        <v>0</v>
      </c>
      <c r="K14" s="274" t="s">
        <v>2081</v>
      </c>
    </row>
    <row r="15" spans="1:11">
      <c r="A15" s="2"/>
      <c r="C15" s="2"/>
      <c r="D15" s="10" t="s">
        <v>1364</v>
      </c>
      <c r="F15" s="10" t="s">
        <v>2106</v>
      </c>
      <c r="H15" s="39">
        <f t="shared" si="0"/>
        <v>0</v>
      </c>
      <c r="K15" s="274" t="s">
        <v>2082</v>
      </c>
    </row>
    <row r="16" spans="1:11">
      <c r="A16" s="2"/>
      <c r="C16" s="2"/>
      <c r="D16" s="10" t="s">
        <v>1913</v>
      </c>
      <c r="F16" s="10" t="s">
        <v>2106</v>
      </c>
      <c r="H16" s="39">
        <f t="shared" si="0"/>
        <v>0</v>
      </c>
      <c r="K16" s="274" t="s">
        <v>1800</v>
      </c>
    </row>
    <row r="17" spans="1:11">
      <c r="A17" s="2"/>
      <c r="C17" s="2"/>
      <c r="D17" s="10" t="s">
        <v>1914</v>
      </c>
      <c r="F17" s="10" t="s">
        <v>2106</v>
      </c>
      <c r="H17" s="39">
        <f t="shared" si="0"/>
        <v>0</v>
      </c>
      <c r="K17" s="274" t="s">
        <v>1801</v>
      </c>
    </row>
    <row r="18" spans="1:11">
      <c r="A18" s="2"/>
      <c r="C18" s="2"/>
      <c r="D18" s="10" t="s">
        <v>1386</v>
      </c>
      <c r="F18" s="10" t="s">
        <v>2106</v>
      </c>
      <c r="H18" s="39">
        <f t="shared" si="0"/>
        <v>0</v>
      </c>
      <c r="K18" s="274" t="s">
        <v>1298</v>
      </c>
    </row>
    <row r="19" spans="1:11">
      <c r="A19" s="2"/>
      <c r="C19" s="2"/>
      <c r="D19" s="10" t="s">
        <v>1387</v>
      </c>
      <c r="F19" s="10" t="s">
        <v>2106</v>
      </c>
      <c r="H19" s="39">
        <f t="shared" si="0"/>
        <v>0</v>
      </c>
      <c r="K19" s="274" t="s">
        <v>1320</v>
      </c>
    </row>
    <row r="20" spans="1:11">
      <c r="A20" s="2"/>
      <c r="C20" s="2"/>
      <c r="D20" s="10" t="s">
        <v>1388</v>
      </c>
      <c r="F20" s="10" t="s">
        <v>2106</v>
      </c>
      <c r="H20" s="39">
        <f t="shared" si="0"/>
        <v>0</v>
      </c>
      <c r="K20" s="274" t="s">
        <v>2268</v>
      </c>
    </row>
    <row r="21" spans="1:11">
      <c r="A21" s="2"/>
      <c r="C21" s="2"/>
      <c r="D21" s="10" t="s">
        <v>1547</v>
      </c>
      <c r="F21" s="10" t="s">
        <v>2106</v>
      </c>
      <c r="H21" s="39">
        <f t="shared" si="0"/>
        <v>0</v>
      </c>
      <c r="K21" s="275" t="s">
        <v>414</v>
      </c>
    </row>
    <row r="22" spans="1:11">
      <c r="A22" s="2"/>
      <c r="C22" s="2"/>
      <c r="D22" s="10" t="s">
        <v>1362</v>
      </c>
      <c r="F22" s="10" t="s">
        <v>641</v>
      </c>
      <c r="H22" s="39">
        <f t="shared" si="0"/>
        <v>0</v>
      </c>
      <c r="K22" s="6"/>
    </row>
    <row r="23" spans="1:11">
      <c r="A23" s="2"/>
      <c r="C23" s="2"/>
      <c r="D23" s="10" t="s">
        <v>46</v>
      </c>
      <c r="F23" s="10" t="s">
        <v>641</v>
      </c>
      <c r="H23" s="39">
        <f t="shared" si="0"/>
        <v>0</v>
      </c>
    </row>
    <row r="24" spans="1:11">
      <c r="A24" s="2"/>
      <c r="C24" s="2"/>
      <c r="D24" s="145" t="s">
        <v>1559</v>
      </c>
      <c r="H24" s="270">
        <f>SUM(H13:H23)</f>
        <v>0</v>
      </c>
      <c r="I24" s="39">
        <f>H24</f>
        <v>0</v>
      </c>
    </row>
    <row r="25" spans="1:11">
      <c r="A25" s="2"/>
      <c r="C25" s="2" t="s">
        <v>1561</v>
      </c>
    </row>
    <row r="26" spans="1:11">
      <c r="A26" s="2"/>
      <c r="C26" s="2"/>
      <c r="D26" s="10" t="s">
        <v>1064</v>
      </c>
      <c r="F26" s="10" t="s">
        <v>2106</v>
      </c>
      <c r="H26" s="39">
        <f t="shared" si="0"/>
        <v>0</v>
      </c>
    </row>
    <row r="27" spans="1:11">
      <c r="A27" s="2"/>
      <c r="C27" s="2"/>
      <c r="D27" s="10" t="s">
        <v>1562</v>
      </c>
      <c r="F27" s="10" t="s">
        <v>2106</v>
      </c>
      <c r="H27" s="39">
        <f t="shared" si="0"/>
        <v>0</v>
      </c>
      <c r="K27" s="10" t="s">
        <v>1832</v>
      </c>
    </row>
    <row r="28" spans="1:11">
      <c r="A28" s="2"/>
      <c r="C28" s="2"/>
      <c r="D28" s="10" t="s">
        <v>1545</v>
      </c>
      <c r="F28" s="10" t="s">
        <v>2106</v>
      </c>
      <c r="H28" s="39">
        <f t="shared" si="0"/>
        <v>0</v>
      </c>
      <c r="K28" s="10" t="s">
        <v>152</v>
      </c>
    </row>
    <row r="29" spans="1:11">
      <c r="A29" s="2"/>
      <c r="C29" s="2"/>
      <c r="D29" s="10" t="s">
        <v>1546</v>
      </c>
      <c r="F29" s="10" t="s">
        <v>2106</v>
      </c>
      <c r="H29" s="39">
        <f>E29*G29</f>
        <v>0</v>
      </c>
      <c r="K29" s="10" t="s">
        <v>153</v>
      </c>
    </row>
    <row r="30" spans="1:11">
      <c r="A30" s="2"/>
      <c r="C30" s="2"/>
      <c r="D30" s="10" t="s">
        <v>1065</v>
      </c>
      <c r="F30" s="10" t="s">
        <v>2106</v>
      </c>
      <c r="H30" s="39">
        <f t="shared" si="0"/>
        <v>0</v>
      </c>
    </row>
    <row r="31" spans="1:11">
      <c r="A31" s="2"/>
      <c r="C31" s="2"/>
      <c r="D31" s="10" t="s">
        <v>1435</v>
      </c>
      <c r="F31" s="10" t="s">
        <v>641</v>
      </c>
      <c r="H31" s="39">
        <f t="shared" si="0"/>
        <v>0</v>
      </c>
    </row>
    <row r="32" spans="1:11">
      <c r="A32" s="2"/>
      <c r="C32" s="2"/>
      <c r="D32" s="145" t="s">
        <v>1559</v>
      </c>
      <c r="H32" s="270">
        <f>SUM(H26:H31)</f>
        <v>0</v>
      </c>
      <c r="I32" s="39">
        <f>H32</f>
        <v>0</v>
      </c>
    </row>
    <row r="33" spans="1:11">
      <c r="A33" s="2"/>
      <c r="C33" s="2" t="s">
        <v>262</v>
      </c>
    </row>
    <row r="34" spans="1:11">
      <c r="A34" s="2"/>
      <c r="C34" s="2"/>
      <c r="D34" s="10" t="s">
        <v>1113</v>
      </c>
      <c r="F34" s="10" t="s">
        <v>641</v>
      </c>
      <c r="H34" s="39">
        <f t="shared" si="0"/>
        <v>0</v>
      </c>
    </row>
    <row r="35" spans="1:11">
      <c r="A35" s="2"/>
      <c r="C35" s="2"/>
      <c r="D35" s="10" t="s">
        <v>1066</v>
      </c>
      <c r="F35" s="10" t="s">
        <v>641</v>
      </c>
      <c r="H35" s="39">
        <f t="shared" si="0"/>
        <v>0</v>
      </c>
    </row>
    <row r="36" spans="1:11">
      <c r="A36" s="2"/>
      <c r="C36" s="2"/>
      <c r="D36" s="10" t="s">
        <v>1067</v>
      </c>
      <c r="F36" s="10" t="s">
        <v>641</v>
      </c>
      <c r="H36" s="39">
        <f t="shared" si="0"/>
        <v>0</v>
      </c>
    </row>
    <row r="37" spans="1:11">
      <c r="A37" s="2"/>
      <c r="C37" s="2"/>
      <c r="D37" s="10" t="s">
        <v>1552</v>
      </c>
      <c r="F37" s="10" t="s">
        <v>641</v>
      </c>
      <c r="H37" s="39">
        <f t="shared" si="0"/>
        <v>0</v>
      </c>
    </row>
    <row r="38" spans="1:11">
      <c r="A38" s="2"/>
      <c r="C38" s="2"/>
      <c r="D38" s="145" t="s">
        <v>1559</v>
      </c>
      <c r="H38" s="270">
        <f>SUM(H34:H37)</f>
        <v>0</v>
      </c>
      <c r="I38" s="39">
        <f>H38</f>
        <v>0</v>
      </c>
    </row>
    <row r="39" spans="1:11">
      <c r="A39" s="2"/>
      <c r="B39" s="2" t="s">
        <v>1763</v>
      </c>
      <c r="C39" s="2"/>
    </row>
    <row r="40" spans="1:11">
      <c r="A40" s="2"/>
      <c r="C40" s="2"/>
      <c r="D40" s="10" t="s">
        <v>1068</v>
      </c>
      <c r="H40" s="39">
        <f t="shared" si="0"/>
        <v>0</v>
      </c>
    </row>
    <row r="41" spans="1:11">
      <c r="A41" s="2"/>
      <c r="C41" s="2"/>
      <c r="D41" s="10" t="s">
        <v>1069</v>
      </c>
      <c r="H41" s="39">
        <f t="shared" si="0"/>
        <v>0</v>
      </c>
    </row>
    <row r="42" spans="1:11">
      <c r="A42" s="2"/>
      <c r="C42" s="2"/>
      <c r="D42" s="10" t="s">
        <v>230</v>
      </c>
      <c r="H42" s="39">
        <f t="shared" si="0"/>
        <v>0</v>
      </c>
    </row>
    <row r="43" spans="1:11">
      <c r="A43" s="2"/>
      <c r="C43" s="2"/>
      <c r="D43" s="10" t="s">
        <v>1070</v>
      </c>
      <c r="H43" s="39">
        <f t="shared" si="0"/>
        <v>0</v>
      </c>
      <c r="K43" s="10" t="s">
        <v>154</v>
      </c>
    </row>
    <row r="44" spans="1:11">
      <c r="A44" s="2"/>
      <c r="C44" s="2"/>
      <c r="D44" s="10" t="s">
        <v>1071</v>
      </c>
      <c r="H44" s="39">
        <f t="shared" si="0"/>
        <v>0</v>
      </c>
      <c r="K44" s="10" t="s">
        <v>1920</v>
      </c>
    </row>
    <row r="45" spans="1:11">
      <c r="A45" s="2"/>
      <c r="C45" s="2"/>
      <c r="D45" s="10" t="s">
        <v>231</v>
      </c>
      <c r="H45" s="39">
        <f t="shared" si="0"/>
        <v>0</v>
      </c>
    </row>
    <row r="46" spans="1:11">
      <c r="A46" s="2"/>
      <c r="C46" s="2"/>
      <c r="D46" s="10" t="s">
        <v>1253</v>
      </c>
      <c r="H46" s="39">
        <f t="shared" si="0"/>
        <v>0</v>
      </c>
    </row>
    <row r="47" spans="1:11">
      <c r="A47" s="2"/>
      <c r="C47" s="2"/>
      <c r="D47" s="10" t="s">
        <v>1414</v>
      </c>
      <c r="H47" s="39">
        <f t="shared" si="0"/>
        <v>0</v>
      </c>
    </row>
    <row r="48" spans="1:11">
      <c r="A48" s="2"/>
      <c r="C48" s="2"/>
      <c r="D48" s="10" t="s">
        <v>1415</v>
      </c>
      <c r="H48" s="39">
        <f t="shared" si="0"/>
        <v>0</v>
      </c>
    </row>
    <row r="49" spans="1:10">
      <c r="A49" s="2"/>
      <c r="C49" s="2"/>
      <c r="D49" s="10" t="s">
        <v>1416</v>
      </c>
      <c r="H49" s="39">
        <f t="shared" si="0"/>
        <v>0</v>
      </c>
    </row>
    <row r="50" spans="1:10">
      <c r="A50" s="2"/>
      <c r="C50" s="2"/>
      <c r="D50" s="10" t="s">
        <v>1417</v>
      </c>
      <c r="H50" s="39">
        <f t="shared" si="0"/>
        <v>0</v>
      </c>
    </row>
    <row r="51" spans="1:10">
      <c r="A51" s="2"/>
      <c r="C51" s="2"/>
      <c r="D51" s="10" t="s">
        <v>1244</v>
      </c>
      <c r="H51" s="39">
        <f t="shared" si="0"/>
        <v>0</v>
      </c>
    </row>
    <row r="52" spans="1:10">
      <c r="A52" s="2"/>
      <c r="C52" s="2"/>
      <c r="D52" s="10" t="s">
        <v>1245</v>
      </c>
      <c r="H52" s="39">
        <f t="shared" si="0"/>
        <v>0</v>
      </c>
    </row>
    <row r="53" spans="1:10">
      <c r="A53" s="2"/>
      <c r="C53" s="2"/>
      <c r="H53" s="39">
        <f t="shared" si="0"/>
        <v>0</v>
      </c>
    </row>
    <row r="54" spans="1:10">
      <c r="A54" s="2"/>
      <c r="C54" s="2"/>
      <c r="D54" s="145" t="s">
        <v>1559</v>
      </c>
      <c r="E54" s="2"/>
      <c r="F54" s="2"/>
      <c r="G54" s="2"/>
      <c r="H54" s="270">
        <f>SUM(H40:H53)</f>
        <v>0</v>
      </c>
      <c r="I54" s="268">
        <f>H54</f>
        <v>0</v>
      </c>
    </row>
    <row r="56" spans="1:10">
      <c r="B56" s="2" t="s">
        <v>605</v>
      </c>
    </row>
    <row r="57" spans="1:10">
      <c r="D57" s="10" t="s">
        <v>606</v>
      </c>
      <c r="H57" s="39">
        <v>0</v>
      </c>
    </row>
    <row r="58" spans="1:10">
      <c r="D58" s="10" t="s">
        <v>2137</v>
      </c>
      <c r="H58" s="39">
        <v>0</v>
      </c>
      <c r="J58" s="10" t="s">
        <v>531</v>
      </c>
    </row>
    <row r="59" spans="1:10">
      <c r="D59" s="10" t="s">
        <v>607</v>
      </c>
      <c r="H59" s="39">
        <v>0</v>
      </c>
      <c r="J59" s="10" t="s">
        <v>531</v>
      </c>
    </row>
    <row r="60" spans="1:10">
      <c r="D60" s="10" t="s">
        <v>608</v>
      </c>
      <c r="H60" s="39">
        <v>0</v>
      </c>
      <c r="J60" s="10" t="s">
        <v>609</v>
      </c>
    </row>
    <row r="61" spans="1:10">
      <c r="D61" s="10" t="s">
        <v>610</v>
      </c>
      <c r="H61" s="39">
        <v>0</v>
      </c>
      <c r="J61" s="10" t="s">
        <v>611</v>
      </c>
    </row>
    <row r="62" spans="1:10">
      <c r="D62" s="10" t="s">
        <v>879</v>
      </c>
      <c r="H62" s="39">
        <v>0</v>
      </c>
      <c r="J62" s="10" t="s">
        <v>880</v>
      </c>
    </row>
    <row r="63" spans="1:10">
      <c r="D63" s="10" t="s">
        <v>614</v>
      </c>
      <c r="H63" s="39">
        <v>0</v>
      </c>
    </row>
    <row r="64" spans="1:10">
      <c r="D64" s="10" t="s">
        <v>881</v>
      </c>
      <c r="H64" s="39">
        <v>0</v>
      </c>
    </row>
    <row r="65" spans="2:10">
      <c r="D65" s="10" t="s">
        <v>882</v>
      </c>
      <c r="H65" s="39">
        <v>0</v>
      </c>
      <c r="J65" s="10" t="s">
        <v>613</v>
      </c>
    </row>
    <row r="66" spans="2:10">
      <c r="D66" s="10" t="s">
        <v>883</v>
      </c>
      <c r="H66" s="39">
        <v>0</v>
      </c>
    </row>
    <row r="67" spans="2:10">
      <c r="D67" s="145" t="s">
        <v>1559</v>
      </c>
      <c r="H67" s="270">
        <f>SUM(H57:H66)</f>
        <v>0</v>
      </c>
      <c r="I67" s="39">
        <f>H67</f>
        <v>0</v>
      </c>
    </row>
    <row r="68" spans="2:10">
      <c r="B68" s="2" t="s">
        <v>884</v>
      </c>
    </row>
    <row r="69" spans="2:10">
      <c r="D69" s="10" t="s">
        <v>885</v>
      </c>
      <c r="F69" s="10" t="s">
        <v>615</v>
      </c>
      <c r="H69" s="39">
        <f>E69*G69</f>
        <v>0</v>
      </c>
    </row>
    <row r="70" spans="2:10">
      <c r="D70" s="10" t="s">
        <v>886</v>
      </c>
      <c r="H70" s="39">
        <f>E70*G70</f>
        <v>0</v>
      </c>
    </row>
    <row r="71" spans="2:10">
      <c r="D71" s="10" t="s">
        <v>887</v>
      </c>
      <c r="H71" s="39">
        <f>E71*G71</f>
        <v>0</v>
      </c>
    </row>
    <row r="72" spans="2:10">
      <c r="D72" s="10" t="s">
        <v>888</v>
      </c>
      <c r="H72" s="39">
        <f>E72*G72</f>
        <v>0</v>
      </c>
    </row>
    <row r="73" spans="2:10">
      <c r="D73" s="10" t="s">
        <v>612</v>
      </c>
      <c r="H73" s="39">
        <f>E73*G73</f>
        <v>0</v>
      </c>
    </row>
    <row r="74" spans="2:10">
      <c r="D74" s="145" t="s">
        <v>1559</v>
      </c>
      <c r="H74" s="270">
        <f>SUM(H69:H73)</f>
        <v>0</v>
      </c>
      <c r="I74" s="39">
        <f>H74</f>
        <v>0</v>
      </c>
    </row>
    <row r="75" spans="2:10">
      <c r="B75" s="2" t="s">
        <v>171</v>
      </c>
    </row>
    <row r="76" spans="2:10">
      <c r="D76" s="10" t="s">
        <v>2095</v>
      </c>
      <c r="H76" s="39">
        <v>0</v>
      </c>
    </row>
    <row r="77" spans="2:10">
      <c r="D77" s="10" t="s">
        <v>2096</v>
      </c>
      <c r="H77" s="39">
        <v>0</v>
      </c>
    </row>
    <row r="78" spans="2:10">
      <c r="D78" s="10" t="s">
        <v>618</v>
      </c>
      <c r="H78" s="39">
        <v>0</v>
      </c>
    </row>
    <row r="79" spans="2:10">
      <c r="D79" s="10" t="s">
        <v>619</v>
      </c>
      <c r="H79" s="39">
        <v>0</v>
      </c>
    </row>
    <row r="80" spans="2:10">
      <c r="D80" s="10" t="s">
        <v>620</v>
      </c>
      <c r="H80" s="39">
        <v>0</v>
      </c>
    </row>
    <row r="81" spans="1:9">
      <c r="D81" s="10" t="s">
        <v>616</v>
      </c>
      <c r="H81" s="39">
        <v>0</v>
      </c>
    </row>
    <row r="82" spans="1:9">
      <c r="D82" s="10" t="s">
        <v>617</v>
      </c>
      <c r="H82" s="39">
        <v>0</v>
      </c>
    </row>
    <row r="83" spans="1:9">
      <c r="D83" s="10" t="s">
        <v>155</v>
      </c>
    </row>
    <row r="84" spans="1:9">
      <c r="D84" s="10" t="s">
        <v>1406</v>
      </c>
      <c r="H84" s="39">
        <v>0</v>
      </c>
    </row>
    <row r="85" spans="1:9">
      <c r="D85" s="145" t="s">
        <v>1559</v>
      </c>
      <c r="H85" s="270">
        <f>SUM(H76:H84)</f>
        <v>0</v>
      </c>
      <c r="I85" s="43">
        <f>H85</f>
        <v>0</v>
      </c>
    </row>
    <row r="87" spans="1:9">
      <c r="A87" s="2"/>
      <c r="C87" s="2"/>
      <c r="D87" s="96" t="s">
        <v>1753</v>
      </c>
      <c r="I87" s="39">
        <f>SUM(I5:I85)</f>
        <v>0</v>
      </c>
    </row>
    <row r="88" spans="1:9">
      <c r="A88" s="2"/>
      <c r="C88" s="2"/>
      <c r="D88" s="96" t="s">
        <v>1754</v>
      </c>
      <c r="E88" s="147">
        <v>0</v>
      </c>
      <c r="F88" s="10" t="s">
        <v>412</v>
      </c>
      <c r="G88" s="39">
        <f>I87</f>
        <v>0</v>
      </c>
      <c r="I88" s="39">
        <f>E88*G88</f>
        <v>0</v>
      </c>
    </row>
    <row r="89" spans="1:9">
      <c r="A89" s="2"/>
      <c r="C89" s="2"/>
      <c r="D89" s="96"/>
    </row>
    <row r="90" spans="1:9" s="25" customFormat="1" ht="18.75" customHeight="1" thickBot="1">
      <c r="D90" s="148" t="s">
        <v>1452</v>
      </c>
      <c r="H90" s="149"/>
      <c r="I90" s="150">
        <f>SUM(I87:I89)</f>
        <v>0</v>
      </c>
    </row>
    <row r="91" spans="1:9" ht="14.25" thickTop="1"/>
  </sheetData>
  <mergeCells count="1">
    <mergeCell ref="A1:I1"/>
  </mergeCells>
  <phoneticPr fontId="3" type="noConversion"/>
  <printOptions gridLines="1"/>
  <pageMargins left="0.55118110236220474" right="0.55118110236220474" top="0.78740157480314965" bottom="0.78740157480314965" header="0.51181102362204722" footer="0.51181102362204722"/>
  <pageSetup paperSize="9" scale="93" fitToHeight="5" orientation="portrait" r:id="rId1"/>
  <headerFooter alignWithMargins="0">
    <oddFooter>&amp;C&amp;"Arial,Regular"&amp;8&amp;F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indexed="50"/>
    <pageSetUpPr fitToPage="1"/>
  </sheetPr>
  <dimension ref="A1:I55"/>
  <sheetViews>
    <sheetView view="pageBreakPreview" zoomScaleSheetLayoutView="100" workbookViewId="0">
      <selection sqref="A1:I1"/>
    </sheetView>
  </sheetViews>
  <sheetFormatPr defaultColWidth="8.7109375" defaultRowHeight="12.75"/>
  <cols>
    <col min="1" max="1" width="6.28515625" customWidth="1"/>
    <col min="2" max="2" width="4.28515625" customWidth="1"/>
    <col min="3" max="3" width="3.140625" customWidth="1"/>
    <col min="4" max="4" width="24.7109375" customWidth="1"/>
    <col min="5" max="5" width="8.7109375" customWidth="1"/>
    <col min="6" max="6" width="4.5703125" bestFit="1" customWidth="1"/>
    <col min="7" max="7" width="8.28515625" customWidth="1"/>
    <col min="8" max="8" width="8.7109375" customWidth="1"/>
    <col min="9" max="9" width="12.7109375" customWidth="1"/>
  </cols>
  <sheetData>
    <row r="1" spans="1:9" ht="15.75">
      <c r="A1" s="1377" t="s">
        <v>1896</v>
      </c>
      <c r="B1" s="1377"/>
      <c r="C1" s="1377"/>
      <c r="D1" s="1377"/>
      <c r="E1" s="1377"/>
      <c r="F1" s="1377"/>
      <c r="G1" s="1377"/>
      <c r="H1" s="1377"/>
      <c r="I1" s="1377"/>
    </row>
    <row r="2" spans="1:9" ht="13.5">
      <c r="A2" s="144"/>
      <c r="B2" s="144"/>
      <c r="C2" s="144"/>
      <c r="D2" s="144"/>
      <c r="E2" s="151" t="s">
        <v>1283</v>
      </c>
      <c r="F2" s="151"/>
      <c r="G2" s="151" t="s">
        <v>348</v>
      </c>
      <c r="H2" s="152" t="s">
        <v>1559</v>
      </c>
      <c r="I2" s="152" t="s">
        <v>1452</v>
      </c>
    </row>
    <row r="3" spans="1:9" ht="13.5">
      <c r="A3" s="144"/>
      <c r="B3" s="144"/>
      <c r="C3" s="144"/>
      <c r="D3" s="144"/>
      <c r="E3" s="204"/>
      <c r="F3" s="204"/>
      <c r="G3" s="204"/>
      <c r="H3" s="205"/>
      <c r="I3" s="205"/>
    </row>
    <row r="4" spans="1:9" ht="13.5">
      <c r="A4" s="144"/>
      <c r="B4" s="259" t="s">
        <v>878</v>
      </c>
      <c r="C4" s="144"/>
      <c r="D4" s="144"/>
      <c r="E4" s="204"/>
      <c r="F4" s="204"/>
      <c r="G4" s="204"/>
      <c r="H4" s="205"/>
      <c r="I4" s="205"/>
    </row>
    <row r="5" spans="1:9" ht="13.5">
      <c r="A5" s="2"/>
      <c r="B5" s="2"/>
      <c r="C5" s="2"/>
      <c r="D5" s="10"/>
      <c r="E5" s="10"/>
      <c r="F5" s="10"/>
      <c r="G5" s="10"/>
      <c r="H5" s="39"/>
      <c r="I5" s="39"/>
    </row>
    <row r="6" spans="1:9" ht="13.5">
      <c r="A6" s="2"/>
      <c r="B6" s="2"/>
      <c r="C6" s="2" t="s">
        <v>1725</v>
      </c>
      <c r="D6" s="10"/>
      <c r="E6" s="10"/>
      <c r="F6" s="10"/>
      <c r="G6" s="10"/>
      <c r="H6" s="39"/>
      <c r="I6" s="39"/>
    </row>
    <row r="7" spans="1:9" ht="13.5">
      <c r="A7" s="2"/>
      <c r="B7" s="2"/>
      <c r="C7" s="2"/>
      <c r="D7" s="10" t="s">
        <v>1713</v>
      </c>
      <c r="E7" s="10"/>
      <c r="F7" s="10"/>
      <c r="G7" s="10"/>
      <c r="H7" s="39">
        <f t="shared" ref="H7:H47" si="0">E7*G7</f>
        <v>0</v>
      </c>
      <c r="I7" s="39"/>
    </row>
    <row r="8" spans="1:9" ht="13.5">
      <c r="A8" s="2"/>
      <c r="B8" s="2"/>
      <c r="C8" s="2"/>
      <c r="D8" s="10" t="s">
        <v>1497</v>
      </c>
      <c r="E8" s="10"/>
      <c r="F8" s="10"/>
      <c r="G8" s="10"/>
      <c r="H8" s="39">
        <f t="shared" si="0"/>
        <v>0</v>
      </c>
      <c r="I8" s="39"/>
    </row>
    <row r="9" spans="1:9" ht="13.5">
      <c r="A9" s="2"/>
      <c r="B9" s="2"/>
      <c r="C9" s="2"/>
      <c r="D9" s="34" t="s">
        <v>345</v>
      </c>
      <c r="E9" s="10"/>
      <c r="F9" s="10"/>
      <c r="G9" s="10"/>
      <c r="H9" s="39">
        <f t="shared" si="0"/>
        <v>0</v>
      </c>
      <c r="I9" s="39"/>
    </row>
    <row r="10" spans="1:9" ht="13.5">
      <c r="A10" s="2"/>
      <c r="B10" s="2"/>
      <c r="C10" s="2"/>
      <c r="D10" s="34" t="s">
        <v>603</v>
      </c>
      <c r="E10" s="10"/>
      <c r="F10" s="10"/>
      <c r="G10" s="10"/>
      <c r="H10" s="39">
        <f t="shared" si="0"/>
        <v>0</v>
      </c>
      <c r="I10" s="39"/>
    </row>
    <row r="11" spans="1:9" ht="13.5">
      <c r="A11" s="2"/>
      <c r="B11" s="2"/>
      <c r="C11" s="2"/>
      <c r="D11" s="10" t="s">
        <v>346</v>
      </c>
      <c r="E11" s="10"/>
      <c r="F11" s="10"/>
      <c r="G11" s="10"/>
      <c r="H11" s="39">
        <f t="shared" si="0"/>
        <v>0</v>
      </c>
      <c r="I11" s="39"/>
    </row>
    <row r="12" spans="1:9" ht="13.5">
      <c r="A12" s="2"/>
      <c r="B12" s="2"/>
      <c r="C12" s="2"/>
      <c r="D12" s="10" t="s">
        <v>1296</v>
      </c>
      <c r="E12" s="10"/>
      <c r="F12" s="10"/>
      <c r="G12" s="10"/>
      <c r="H12" s="39">
        <f t="shared" si="0"/>
        <v>0</v>
      </c>
      <c r="I12" s="39"/>
    </row>
    <row r="13" spans="1:9" ht="12.75" customHeight="1">
      <c r="A13" s="2"/>
      <c r="B13" s="2"/>
      <c r="C13" s="2"/>
      <c r="D13" s="10" t="s">
        <v>347</v>
      </c>
      <c r="E13" s="10"/>
      <c r="F13" s="10"/>
      <c r="G13" s="10"/>
      <c r="H13" s="268">
        <f t="shared" si="0"/>
        <v>0</v>
      </c>
      <c r="I13" s="39"/>
    </row>
    <row r="14" spans="1:9" ht="12.75" customHeight="1">
      <c r="A14" s="2"/>
      <c r="B14" s="2"/>
      <c r="C14" s="2"/>
      <c r="D14" s="10" t="s">
        <v>1728</v>
      </c>
      <c r="E14" s="10"/>
      <c r="F14" s="10"/>
      <c r="G14" s="10"/>
      <c r="H14" s="268">
        <f t="shared" si="0"/>
        <v>0</v>
      </c>
      <c r="I14" s="39"/>
    </row>
    <row r="15" spans="1:9" ht="12.75" customHeight="1">
      <c r="A15" s="2"/>
      <c r="B15" s="2"/>
      <c r="C15" s="2"/>
      <c r="D15" s="10" t="s">
        <v>1723</v>
      </c>
      <c r="E15" s="10"/>
      <c r="F15" s="10"/>
      <c r="G15" s="10"/>
      <c r="H15" s="268">
        <f t="shared" si="0"/>
        <v>0</v>
      </c>
      <c r="I15" s="39"/>
    </row>
    <row r="16" spans="1:9" ht="12.75" customHeight="1">
      <c r="A16" s="2"/>
      <c r="B16" s="2"/>
      <c r="C16" s="2"/>
      <c r="D16" s="10" t="s">
        <v>1724</v>
      </c>
      <c r="E16" s="10"/>
      <c r="F16" s="10"/>
      <c r="G16" s="10"/>
      <c r="H16" s="43">
        <f t="shared" si="0"/>
        <v>0</v>
      </c>
      <c r="I16" s="39"/>
    </row>
    <row r="17" spans="1:9" ht="13.5">
      <c r="A17" s="2"/>
      <c r="B17" s="2"/>
      <c r="C17" s="2"/>
      <c r="D17" s="10" t="s">
        <v>349</v>
      </c>
      <c r="E17" s="10"/>
      <c r="F17" s="10"/>
      <c r="G17" s="10"/>
      <c r="H17" s="39">
        <f>SUM(H7:H16)</f>
        <v>0</v>
      </c>
      <c r="I17" s="39"/>
    </row>
    <row r="18" spans="1:9" ht="13.5">
      <c r="A18" s="2"/>
      <c r="B18" s="2"/>
      <c r="C18" s="2"/>
      <c r="D18" s="2" t="s">
        <v>350</v>
      </c>
      <c r="E18" s="10"/>
      <c r="F18" s="10"/>
      <c r="G18" s="10"/>
      <c r="H18" s="39"/>
      <c r="I18" s="39"/>
    </row>
    <row r="19" spans="1:9" ht="13.5">
      <c r="A19" s="2"/>
      <c r="B19" s="2"/>
      <c r="C19" s="2"/>
      <c r="D19" s="145" t="s">
        <v>1928</v>
      </c>
      <c r="E19" s="10"/>
      <c r="F19" s="10"/>
      <c r="G19" s="10"/>
      <c r="H19" s="270">
        <f>SUM(H17:H18)</f>
        <v>0</v>
      </c>
      <c r="I19" s="39">
        <f>H19</f>
        <v>0</v>
      </c>
    </row>
    <row r="20" spans="1:9" ht="13.5">
      <c r="A20" s="2"/>
      <c r="B20" s="2"/>
      <c r="C20" s="2" t="s">
        <v>1755</v>
      </c>
      <c r="D20" s="10"/>
      <c r="E20" s="10"/>
      <c r="F20" s="10"/>
      <c r="G20" s="10"/>
      <c r="H20" s="39"/>
      <c r="I20" s="39"/>
    </row>
    <row r="21" spans="1:9" ht="13.5">
      <c r="A21" s="2"/>
      <c r="B21" s="2"/>
      <c r="C21" s="2"/>
      <c r="D21" s="10" t="s">
        <v>1178</v>
      </c>
      <c r="E21" s="10"/>
      <c r="F21" s="10"/>
      <c r="G21" s="10"/>
      <c r="H21" s="39">
        <f t="shared" si="0"/>
        <v>0</v>
      </c>
      <c r="I21" s="39"/>
    </row>
    <row r="22" spans="1:9" ht="13.5">
      <c r="A22" s="2"/>
      <c r="B22" s="2"/>
      <c r="C22" s="2"/>
      <c r="D22" s="10" t="s">
        <v>1179</v>
      </c>
      <c r="E22" s="10"/>
      <c r="F22" s="10"/>
      <c r="G22" s="10"/>
      <c r="H22" s="39">
        <f t="shared" si="0"/>
        <v>0</v>
      </c>
      <c r="I22" s="39"/>
    </row>
    <row r="23" spans="1:9" ht="13.5">
      <c r="A23" s="2"/>
      <c r="B23" s="2"/>
      <c r="C23" s="2"/>
      <c r="D23" s="10" t="s">
        <v>1180</v>
      </c>
      <c r="E23" s="10"/>
      <c r="F23" s="10"/>
      <c r="G23" s="10"/>
      <c r="H23" s="39">
        <f t="shared" si="0"/>
        <v>0</v>
      </c>
      <c r="I23" s="39"/>
    </row>
    <row r="24" spans="1:9" ht="13.5">
      <c r="A24" s="2"/>
      <c r="B24" s="2"/>
      <c r="C24" s="2"/>
      <c r="D24" s="10" t="s">
        <v>1152</v>
      </c>
      <c r="E24" s="10"/>
      <c r="F24" s="10"/>
      <c r="G24" s="10"/>
      <c r="H24" s="39">
        <f t="shared" si="0"/>
        <v>0</v>
      </c>
      <c r="I24" s="39"/>
    </row>
    <row r="25" spans="1:9" ht="13.5">
      <c r="A25" s="2"/>
      <c r="B25" s="2"/>
      <c r="C25" s="2"/>
      <c r="D25" s="10" t="s">
        <v>1153</v>
      </c>
      <c r="E25" s="10"/>
      <c r="F25" s="10"/>
      <c r="G25" s="10"/>
      <c r="H25" s="39">
        <f t="shared" si="0"/>
        <v>0</v>
      </c>
      <c r="I25" s="39"/>
    </row>
    <row r="26" spans="1:9" ht="13.5">
      <c r="A26" s="2"/>
      <c r="B26" s="2"/>
      <c r="C26" s="2"/>
      <c r="D26" s="145" t="s">
        <v>1928</v>
      </c>
      <c r="E26" s="10"/>
      <c r="F26" s="10"/>
      <c r="G26" s="10"/>
      <c r="H26" s="270">
        <f>SUM(H21:H25)</f>
        <v>0</v>
      </c>
      <c r="I26" s="39">
        <f>H26</f>
        <v>0</v>
      </c>
    </row>
    <row r="27" spans="1:9" ht="13.5">
      <c r="A27" s="2"/>
      <c r="B27" s="2"/>
      <c r="C27" s="2" t="s">
        <v>1154</v>
      </c>
      <c r="D27" s="10"/>
      <c r="E27" s="10"/>
      <c r="F27" s="10"/>
      <c r="G27" s="10"/>
      <c r="H27" s="39"/>
      <c r="I27" s="39"/>
    </row>
    <row r="28" spans="1:9" ht="13.5">
      <c r="A28" s="2"/>
      <c r="B28" s="2"/>
      <c r="C28" s="2"/>
      <c r="D28" s="10" t="s">
        <v>1722</v>
      </c>
      <c r="E28" s="10"/>
      <c r="F28" s="10"/>
      <c r="G28" s="10"/>
      <c r="H28" s="39">
        <f>E28*G28</f>
        <v>0</v>
      </c>
      <c r="I28" s="39"/>
    </row>
    <row r="29" spans="1:9" ht="13.5">
      <c r="A29" s="2"/>
      <c r="B29" s="2"/>
      <c r="C29" s="2"/>
      <c r="D29" s="10" t="s">
        <v>1726</v>
      </c>
      <c r="E29" s="10"/>
      <c r="F29" s="10"/>
      <c r="G29" s="10"/>
      <c r="H29" s="39">
        <f t="shared" si="0"/>
        <v>0</v>
      </c>
      <c r="I29" s="39"/>
    </row>
    <row r="30" spans="1:9" ht="13.5">
      <c r="A30" s="2"/>
      <c r="B30" s="2"/>
      <c r="C30" s="2"/>
      <c r="D30" s="10" t="s">
        <v>1727</v>
      </c>
      <c r="E30" s="10"/>
      <c r="F30" s="10"/>
      <c r="G30" s="10"/>
      <c r="H30" s="39">
        <f t="shared" si="0"/>
        <v>0</v>
      </c>
      <c r="I30" s="39"/>
    </row>
    <row r="31" spans="1:9" ht="13.5">
      <c r="A31" s="2"/>
      <c r="B31" s="2"/>
      <c r="C31" s="2"/>
      <c r="D31" s="10" t="s">
        <v>1719</v>
      </c>
      <c r="E31" s="10"/>
      <c r="F31" s="10"/>
      <c r="G31" s="10"/>
      <c r="H31" s="39">
        <f t="shared" si="0"/>
        <v>0</v>
      </c>
      <c r="I31" s="39"/>
    </row>
    <row r="32" spans="1:9" ht="13.5">
      <c r="A32" s="2"/>
      <c r="B32" s="2"/>
      <c r="C32" s="2"/>
      <c r="D32" s="10" t="s">
        <v>1720</v>
      </c>
      <c r="E32" s="10"/>
      <c r="F32" s="10"/>
      <c r="G32" s="10"/>
      <c r="H32" s="39">
        <f t="shared" si="0"/>
        <v>0</v>
      </c>
      <c r="I32" s="39"/>
    </row>
    <row r="33" spans="1:9" ht="13.5">
      <c r="A33" s="2"/>
      <c r="B33" s="2"/>
      <c r="C33" s="2"/>
      <c r="D33" s="10" t="s">
        <v>1721</v>
      </c>
      <c r="E33" s="10"/>
      <c r="F33" s="10"/>
      <c r="G33" s="10"/>
      <c r="H33" s="39">
        <f t="shared" si="0"/>
        <v>0</v>
      </c>
      <c r="I33" s="39"/>
    </row>
    <row r="34" spans="1:9" ht="13.5">
      <c r="A34" s="2"/>
      <c r="B34" s="2"/>
      <c r="C34" s="2"/>
      <c r="D34" s="10" t="s">
        <v>1691</v>
      </c>
      <c r="E34" s="10"/>
      <c r="F34" s="10"/>
      <c r="G34" s="10"/>
      <c r="H34" s="39">
        <f t="shared" si="0"/>
        <v>0</v>
      </c>
      <c r="I34" s="39"/>
    </row>
    <row r="35" spans="1:9" ht="13.5">
      <c r="A35" s="2"/>
      <c r="B35" s="2"/>
      <c r="C35" s="2"/>
      <c r="D35" s="10" t="s">
        <v>1692</v>
      </c>
      <c r="E35" s="10"/>
      <c r="F35" s="10"/>
      <c r="G35" s="10"/>
      <c r="H35" s="39">
        <f t="shared" si="0"/>
        <v>0</v>
      </c>
      <c r="I35" s="39"/>
    </row>
    <row r="36" spans="1:9" ht="13.5">
      <c r="A36" s="2"/>
      <c r="B36" s="2"/>
      <c r="C36" s="2"/>
      <c r="D36" s="10"/>
      <c r="E36" s="10"/>
      <c r="F36" s="10"/>
      <c r="G36" s="10"/>
      <c r="H36" s="39">
        <f t="shared" si="0"/>
        <v>0</v>
      </c>
      <c r="I36" s="39"/>
    </row>
    <row r="37" spans="1:9" ht="13.5">
      <c r="A37" s="2"/>
      <c r="B37" s="2"/>
      <c r="C37" s="2"/>
      <c r="D37" s="10" t="s">
        <v>1693</v>
      </c>
      <c r="E37" s="10"/>
      <c r="F37" s="10"/>
      <c r="G37" s="10"/>
      <c r="H37" s="39">
        <f t="shared" si="0"/>
        <v>0</v>
      </c>
      <c r="I37" s="39"/>
    </row>
    <row r="38" spans="1:9" ht="13.5">
      <c r="A38" s="2"/>
      <c r="B38" s="2"/>
      <c r="C38" s="2"/>
      <c r="D38" s="10" t="s">
        <v>1729</v>
      </c>
      <c r="E38" s="10"/>
      <c r="F38" s="10"/>
      <c r="G38" s="10"/>
      <c r="H38" s="39">
        <f t="shared" si="0"/>
        <v>0</v>
      </c>
      <c r="I38" s="39"/>
    </row>
    <row r="39" spans="1:9" ht="13.5">
      <c r="A39" s="2"/>
      <c r="B39" s="2"/>
      <c r="C39" s="2"/>
      <c r="D39" s="10" t="s">
        <v>361</v>
      </c>
      <c r="E39" s="10"/>
      <c r="F39" s="10"/>
      <c r="G39" s="10"/>
      <c r="H39" s="39">
        <f t="shared" si="0"/>
        <v>0</v>
      </c>
      <c r="I39" s="39"/>
    </row>
    <row r="40" spans="1:9" ht="13.5">
      <c r="A40" s="2"/>
      <c r="B40" s="2"/>
      <c r="C40" s="2"/>
      <c r="D40" s="10" t="s">
        <v>362</v>
      </c>
      <c r="E40" s="10"/>
      <c r="F40" s="10"/>
      <c r="G40" s="10"/>
      <c r="H40" s="39">
        <f t="shared" si="0"/>
        <v>0</v>
      </c>
      <c r="I40" s="39"/>
    </row>
    <row r="41" spans="1:9" ht="13.5">
      <c r="A41" s="2"/>
      <c r="B41" s="2"/>
      <c r="C41" s="2"/>
      <c r="D41" s="145" t="s">
        <v>1928</v>
      </c>
      <c r="E41" s="10"/>
      <c r="F41" s="10"/>
      <c r="G41" s="10"/>
      <c r="H41" s="270">
        <f>SUM(H28:H40)</f>
        <v>0</v>
      </c>
      <c r="I41" s="39">
        <f>H41</f>
        <v>0</v>
      </c>
    </row>
    <row r="42" spans="1:9" ht="13.5">
      <c r="A42" s="2"/>
      <c r="B42" s="2"/>
      <c r="C42" s="2" t="s">
        <v>363</v>
      </c>
      <c r="D42" s="10"/>
      <c r="E42" s="10"/>
      <c r="F42" s="10"/>
      <c r="G42" s="10"/>
      <c r="H42" s="39"/>
      <c r="I42" s="39"/>
    </row>
    <row r="43" spans="1:9" ht="13.5">
      <c r="A43" s="2"/>
      <c r="B43" s="2"/>
      <c r="C43" s="2"/>
      <c r="D43" s="10" t="s">
        <v>364</v>
      </c>
      <c r="E43" s="10"/>
      <c r="F43" s="10"/>
      <c r="G43" s="10"/>
      <c r="H43" s="39">
        <f t="shared" si="0"/>
        <v>0</v>
      </c>
      <c r="I43" s="39"/>
    </row>
    <row r="44" spans="1:9" ht="13.5">
      <c r="A44" s="2"/>
      <c r="B44" s="2"/>
      <c r="C44" s="2"/>
      <c r="D44" s="10" t="s">
        <v>1717</v>
      </c>
      <c r="E44" s="10"/>
      <c r="F44" s="10"/>
      <c r="G44" s="10"/>
      <c r="H44" s="39">
        <f t="shared" si="0"/>
        <v>0</v>
      </c>
      <c r="I44" s="39"/>
    </row>
    <row r="45" spans="1:9" ht="13.5">
      <c r="A45" s="2"/>
      <c r="B45" s="2"/>
      <c r="C45" s="2"/>
      <c r="D45" s="10" t="s">
        <v>1718</v>
      </c>
      <c r="E45" s="10"/>
      <c r="F45" s="10"/>
      <c r="G45" s="10"/>
      <c r="H45" s="39">
        <f t="shared" si="0"/>
        <v>0</v>
      </c>
      <c r="I45" s="39"/>
    </row>
    <row r="46" spans="1:9" ht="13.5">
      <c r="A46" s="2"/>
      <c r="B46" s="2"/>
      <c r="C46" s="2"/>
      <c r="D46" s="10"/>
      <c r="E46" s="10"/>
      <c r="F46" s="10"/>
      <c r="G46" s="10"/>
      <c r="H46" s="39">
        <f t="shared" si="0"/>
        <v>0</v>
      </c>
      <c r="I46" s="39"/>
    </row>
    <row r="47" spans="1:9" ht="13.5">
      <c r="A47" s="2"/>
      <c r="B47" s="2"/>
      <c r="C47" s="2"/>
      <c r="D47" s="10"/>
      <c r="E47" s="10"/>
      <c r="F47" s="10"/>
      <c r="G47" s="10"/>
      <c r="H47" s="39">
        <f t="shared" si="0"/>
        <v>0</v>
      </c>
      <c r="I47" s="39"/>
    </row>
    <row r="48" spans="1:9" ht="13.5">
      <c r="A48" s="2"/>
      <c r="B48" s="2"/>
      <c r="C48" s="2"/>
      <c r="D48" s="145" t="s">
        <v>1559</v>
      </c>
      <c r="E48" s="2"/>
      <c r="F48" s="2"/>
      <c r="G48" s="2"/>
      <c r="H48" s="270">
        <f>SUM(H43:H47)</f>
        <v>0</v>
      </c>
      <c r="I48" s="268">
        <f>H48</f>
        <v>0</v>
      </c>
    </row>
    <row r="49" spans="1:9">
      <c r="I49" s="271"/>
    </row>
    <row r="50" spans="1:9">
      <c r="I50" s="272"/>
    </row>
    <row r="51" spans="1:9" s="10" customFormat="1" ht="13.5">
      <c r="A51" s="2"/>
      <c r="B51" s="2"/>
      <c r="C51" s="2"/>
      <c r="D51" s="96" t="s">
        <v>1753</v>
      </c>
      <c r="H51" s="39"/>
      <c r="I51" s="39">
        <f>SUM(I7:I50)</f>
        <v>0</v>
      </c>
    </row>
    <row r="52" spans="1:9" s="10" customFormat="1" ht="13.5">
      <c r="A52" s="2"/>
      <c r="B52" s="2"/>
      <c r="C52" s="2"/>
      <c r="D52" s="96" t="s">
        <v>1754</v>
      </c>
      <c r="E52" s="147">
        <v>0</v>
      </c>
      <c r="F52" s="10" t="s">
        <v>412</v>
      </c>
      <c r="G52" s="39">
        <f>I51</f>
        <v>0</v>
      </c>
      <c r="H52" s="39"/>
      <c r="I52" s="39">
        <f>E52*G52</f>
        <v>0</v>
      </c>
    </row>
    <row r="53" spans="1:9" s="10" customFormat="1" ht="13.5">
      <c r="A53" s="2"/>
      <c r="B53" s="2"/>
      <c r="C53" s="2"/>
      <c r="D53" s="96"/>
      <c r="H53" s="39"/>
      <c r="I53" s="39"/>
    </row>
    <row r="54" spans="1:9" s="25" customFormat="1" ht="18.75" customHeight="1" thickBot="1">
      <c r="D54" s="148" t="s">
        <v>1452</v>
      </c>
      <c r="H54" s="149"/>
      <c r="I54" s="150">
        <f>SUM(I51:I53)</f>
        <v>0</v>
      </c>
    </row>
    <row r="55" spans="1:9" ht="13.5" thickTop="1"/>
  </sheetData>
  <mergeCells count="1">
    <mergeCell ref="A1:I1"/>
  </mergeCells>
  <phoneticPr fontId="3" type="noConversion"/>
  <printOptions gridLines="1"/>
  <pageMargins left="0.55118110236220474" right="0.47244094488188981" top="0.78740157480314965" bottom="0.78740157480314965" header="0.51181102362204722" footer="0.51181102362204722"/>
  <pageSetup paperSize="9" scale="96" fitToHeight="4" orientation="portrait" r:id="rId1"/>
  <headerFooter alignWithMargins="0">
    <oddFooter>&amp;C&amp;"Arial,Regular"&amp;8&amp;F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indexed="60"/>
  </sheetPr>
  <dimension ref="A1:I81"/>
  <sheetViews>
    <sheetView view="pageBreakPreview" zoomScaleSheetLayoutView="100" workbookViewId="0">
      <selection sqref="A1:I1"/>
    </sheetView>
  </sheetViews>
  <sheetFormatPr defaultColWidth="8.7109375" defaultRowHeight="13.5"/>
  <cols>
    <col min="1" max="1" width="5.28515625" style="2" customWidth="1"/>
    <col min="2" max="2" width="4.140625" style="2" customWidth="1"/>
    <col min="3" max="3" width="3.28515625" style="2" customWidth="1"/>
    <col min="4" max="4" width="24.5703125" style="10" customWidth="1"/>
    <col min="5" max="5" width="9.28515625" style="10" customWidth="1"/>
    <col min="6" max="6" width="4.7109375" style="10" customWidth="1"/>
    <col min="7" max="7" width="7.7109375" style="10" customWidth="1"/>
    <col min="8" max="8" width="10.5703125" style="39" customWidth="1"/>
    <col min="9" max="9" width="13.7109375" style="39" customWidth="1"/>
    <col min="10" max="16384" width="8.7109375" style="10"/>
  </cols>
  <sheetData>
    <row r="1" spans="1:9" s="27" customFormat="1" ht="18.75" customHeight="1">
      <c r="A1" s="1371" t="s">
        <v>1897</v>
      </c>
      <c r="B1" s="1371"/>
      <c r="C1" s="1371"/>
      <c r="D1" s="1371"/>
      <c r="E1" s="1371"/>
      <c r="F1" s="1371"/>
      <c r="G1" s="1371"/>
      <c r="H1" s="1371"/>
      <c r="I1" s="1371"/>
    </row>
    <row r="2" spans="1:9" s="144" customFormat="1" ht="27">
      <c r="E2" s="151" t="s">
        <v>1283</v>
      </c>
      <c r="F2" s="151"/>
      <c r="G2" s="151" t="s">
        <v>1557</v>
      </c>
      <c r="H2" s="152" t="s">
        <v>1559</v>
      </c>
      <c r="I2" s="152" t="s">
        <v>1452</v>
      </c>
    </row>
    <row r="3" spans="1:9" s="144" customFormat="1">
      <c r="B3" s="1" t="s">
        <v>189</v>
      </c>
      <c r="E3" s="204"/>
      <c r="F3" s="204"/>
      <c r="G3" s="204"/>
      <c r="H3" s="205"/>
      <c r="I3" s="205"/>
    </row>
    <row r="4" spans="1:9" s="144" customFormat="1">
      <c r="B4" s="1" t="s">
        <v>1877</v>
      </c>
      <c r="E4" s="204"/>
      <c r="F4" s="204"/>
      <c r="G4" s="204"/>
      <c r="H4" s="205"/>
      <c r="I4" s="205"/>
    </row>
    <row r="6" spans="1:9">
      <c r="B6" s="2" t="s">
        <v>737</v>
      </c>
    </row>
    <row r="7" spans="1:9">
      <c r="C7" s="2" t="s">
        <v>1072</v>
      </c>
    </row>
    <row r="8" spans="1:9">
      <c r="D8" s="10" t="s">
        <v>1781</v>
      </c>
    </row>
    <row r="9" spans="1:9">
      <c r="C9" s="2" t="s">
        <v>1073</v>
      </c>
    </row>
    <row r="10" spans="1:9">
      <c r="D10" s="10" t="s">
        <v>1485</v>
      </c>
    </row>
    <row r="11" spans="1:9">
      <c r="D11" s="10" t="s">
        <v>1739</v>
      </c>
    </row>
    <row r="12" spans="1:9">
      <c r="D12" s="10" t="s">
        <v>1074</v>
      </c>
    </row>
    <row r="13" spans="1:9">
      <c r="D13" s="10" t="s">
        <v>2093</v>
      </c>
    </row>
    <row r="14" spans="1:9">
      <c r="C14" s="2" t="s">
        <v>957</v>
      </c>
    </row>
    <row r="15" spans="1:9">
      <c r="D15" s="10" t="s">
        <v>1038</v>
      </c>
    </row>
    <row r="16" spans="1:9">
      <c r="D16" s="10" t="s">
        <v>958</v>
      </c>
    </row>
    <row r="17" spans="3:4">
      <c r="D17" s="10" t="s">
        <v>322</v>
      </c>
    </row>
    <row r="18" spans="3:4">
      <c r="D18" s="10" t="s">
        <v>323</v>
      </c>
    </row>
    <row r="19" spans="3:4">
      <c r="D19" s="10" t="s">
        <v>2107</v>
      </c>
    </row>
    <row r="20" spans="3:4">
      <c r="D20" s="10" t="s">
        <v>324</v>
      </c>
    </row>
    <row r="21" spans="3:4">
      <c r="C21" s="2" t="s">
        <v>1876</v>
      </c>
    </row>
    <row r="22" spans="3:4">
      <c r="D22" s="10" t="s">
        <v>1039</v>
      </c>
    </row>
    <row r="23" spans="3:4">
      <c r="D23" s="10" t="s">
        <v>1040</v>
      </c>
    </row>
    <row r="24" spans="3:4">
      <c r="D24" s="10" t="s">
        <v>324</v>
      </c>
    </row>
    <row r="25" spans="3:4">
      <c r="C25" s="2" t="s">
        <v>1740</v>
      </c>
    </row>
    <row r="26" spans="3:4">
      <c r="D26" s="10" t="s">
        <v>323</v>
      </c>
    </row>
    <row r="27" spans="3:4">
      <c r="D27" s="10" t="s">
        <v>2107</v>
      </c>
    </row>
    <row r="28" spans="3:4">
      <c r="D28" s="10" t="s">
        <v>325</v>
      </c>
    </row>
    <row r="29" spans="3:4">
      <c r="D29" s="10" t="s">
        <v>326</v>
      </c>
    </row>
    <row r="30" spans="3:4">
      <c r="D30" s="10" t="s">
        <v>327</v>
      </c>
    </row>
    <row r="31" spans="3:4">
      <c r="D31" s="10" t="s">
        <v>324</v>
      </c>
    </row>
    <row r="32" spans="3:4">
      <c r="D32" s="10" t="s">
        <v>1171</v>
      </c>
    </row>
    <row r="33" spans="2:9">
      <c r="C33" s="2" t="s">
        <v>409</v>
      </c>
    </row>
    <row r="34" spans="2:9">
      <c r="D34" s="10" t="s">
        <v>1039</v>
      </c>
    </row>
    <row r="35" spans="2:9">
      <c r="D35" s="10" t="s">
        <v>1040</v>
      </c>
    </row>
    <row r="36" spans="2:9">
      <c r="D36" s="10" t="s">
        <v>324</v>
      </c>
    </row>
    <row r="37" spans="2:9">
      <c r="C37" s="2" t="s">
        <v>410</v>
      </c>
    </row>
    <row r="39" spans="2:9" s="2" customFormat="1">
      <c r="D39" s="145" t="s">
        <v>1928</v>
      </c>
      <c r="H39" s="135">
        <f>SUM(H7:H38)</f>
        <v>0</v>
      </c>
      <c r="I39" s="146">
        <f>H39</f>
        <v>0</v>
      </c>
    </row>
    <row r="40" spans="2:9" s="2" customFormat="1">
      <c r="D40" s="145"/>
      <c r="H40" s="146"/>
      <c r="I40" s="146"/>
    </row>
    <row r="41" spans="2:9">
      <c r="B41" s="2" t="s">
        <v>1405</v>
      </c>
    </row>
    <row r="42" spans="2:9">
      <c r="D42" s="10" t="s">
        <v>1041</v>
      </c>
    </row>
    <row r="43" spans="2:9">
      <c r="D43" s="10" t="s">
        <v>1042</v>
      </c>
    </row>
    <row r="44" spans="2:9">
      <c r="D44" s="10" t="s">
        <v>1873</v>
      </c>
    </row>
    <row r="45" spans="2:9">
      <c r="D45" s="10" t="s">
        <v>1043</v>
      </c>
    </row>
    <row r="46" spans="2:9">
      <c r="D46" s="10" t="s">
        <v>1044</v>
      </c>
    </row>
    <row r="47" spans="2:9">
      <c r="D47" s="10" t="s">
        <v>376</v>
      </c>
    </row>
    <row r="48" spans="2:9">
      <c r="D48" s="10" t="s">
        <v>377</v>
      </c>
    </row>
    <row r="50" spans="2:9" s="2" customFormat="1">
      <c r="D50" s="145" t="s">
        <v>1928</v>
      </c>
      <c r="H50" s="135">
        <f>SUM(H42:H49)</f>
        <v>0</v>
      </c>
      <c r="I50" s="146">
        <f>H50</f>
        <v>0</v>
      </c>
    </row>
    <row r="52" spans="2:9">
      <c r="B52" s="2" t="s">
        <v>181</v>
      </c>
    </row>
    <row r="53" spans="2:9">
      <c r="D53" s="10" t="s">
        <v>1045</v>
      </c>
    </row>
    <row r="54" spans="2:9">
      <c r="D54" s="10" t="s">
        <v>1046</v>
      </c>
    </row>
    <row r="55" spans="2:9">
      <c r="D55" s="10" t="s">
        <v>367</v>
      </c>
    </row>
    <row r="56" spans="2:9">
      <c r="D56" s="10" t="s">
        <v>370</v>
      </c>
    </row>
    <row r="57" spans="2:9">
      <c r="D57" s="10" t="s">
        <v>413</v>
      </c>
    </row>
    <row r="58" spans="2:9">
      <c r="D58" s="10" t="s">
        <v>368</v>
      </c>
    </row>
    <row r="59" spans="2:9">
      <c r="D59" s="10" t="s">
        <v>369</v>
      </c>
    </row>
    <row r="61" spans="2:9" s="2" customFormat="1">
      <c r="D61" s="145" t="s">
        <v>1928</v>
      </c>
      <c r="H61" s="135">
        <f>SUM(H53:H60)</f>
        <v>0</v>
      </c>
      <c r="I61" s="146">
        <f>H61</f>
        <v>0</v>
      </c>
    </row>
    <row r="63" spans="2:9">
      <c r="B63" s="2" t="s">
        <v>816</v>
      </c>
    </row>
    <row r="64" spans="2:9">
      <c r="D64" s="14" t="s">
        <v>182</v>
      </c>
    </row>
    <row r="65" spans="2:9">
      <c r="D65" s="10" t="s">
        <v>414</v>
      </c>
    </row>
    <row r="67" spans="2:9" s="2" customFormat="1">
      <c r="D67" s="145" t="s">
        <v>1928</v>
      </c>
      <c r="H67" s="135">
        <f>SUM(H64:H66)</f>
        <v>0</v>
      </c>
      <c r="I67" s="146">
        <f>H67</f>
        <v>0</v>
      </c>
    </row>
    <row r="69" spans="2:9">
      <c r="B69" s="2" t="s">
        <v>183</v>
      </c>
    </row>
    <row r="70" spans="2:9">
      <c r="D70" s="10" t="s">
        <v>418</v>
      </c>
    </row>
    <row r="71" spans="2:9">
      <c r="D71" s="10" t="s">
        <v>419</v>
      </c>
    </row>
    <row r="72" spans="2:9">
      <c r="D72" s="10" t="s">
        <v>1274</v>
      </c>
    </row>
    <row r="73" spans="2:9">
      <c r="D73" s="10" t="s">
        <v>1177</v>
      </c>
    </row>
    <row r="74" spans="2:9">
      <c r="I74" s="268"/>
    </row>
    <row r="75" spans="2:9" s="2" customFormat="1">
      <c r="D75" s="145" t="s">
        <v>1928</v>
      </c>
      <c r="H75" s="135">
        <f>SUM(H72:H74)</f>
        <v>0</v>
      </c>
      <c r="I75" s="269">
        <f>H75</f>
        <v>0</v>
      </c>
    </row>
    <row r="77" spans="2:9">
      <c r="D77" s="96" t="s">
        <v>1753</v>
      </c>
      <c r="I77" s="39">
        <f>SUM(I5:I75)</f>
        <v>0</v>
      </c>
    </row>
    <row r="78" spans="2:9">
      <c r="D78" s="96" t="s">
        <v>1754</v>
      </c>
      <c r="E78" s="147">
        <v>0</v>
      </c>
      <c r="F78" s="10" t="s">
        <v>412</v>
      </c>
      <c r="G78" s="39">
        <f>I77</f>
        <v>0</v>
      </c>
      <c r="I78" s="39">
        <f>E78*G78</f>
        <v>0</v>
      </c>
    </row>
    <row r="79" spans="2:9">
      <c r="D79" s="96"/>
    </row>
    <row r="80" spans="2:9" s="25" customFormat="1" ht="18.75" customHeight="1" thickBot="1">
      <c r="D80" s="148" t="s">
        <v>1452</v>
      </c>
      <c r="H80" s="149"/>
      <c r="I80" s="150">
        <f>SUM(I77:I79)</f>
        <v>0</v>
      </c>
    </row>
    <row r="81" ht="14.25" thickTop="1"/>
  </sheetData>
  <mergeCells count="1">
    <mergeCell ref="A1:I1"/>
  </mergeCells>
  <phoneticPr fontId="3" type="noConversion"/>
  <printOptions gridLines="1"/>
  <pageMargins left="0.55118110236220474" right="0.35433070866141736" top="0.51181102362204722" bottom="0.6692913385826772" header="0.51181102362204722" footer="0.35433070866141736"/>
  <pageSetup paperSize="9" scale="94" fitToHeight="5" orientation="portrait" r:id="rId1"/>
  <headerFooter alignWithMargins="0">
    <oddFooter>&amp;C&amp;"Arial,Regular"&amp;8&amp;F</oddFooter>
  </headerFooter>
  <rowBreaks count="1" manualBreakCount="1">
    <brk id="40"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indexed="44"/>
    <pageSetUpPr fitToPage="1"/>
  </sheetPr>
  <dimension ref="A1:Q171"/>
  <sheetViews>
    <sheetView view="pageBreakPreview" zoomScaleSheetLayoutView="100" workbookViewId="0">
      <selection activeCell="K5" sqref="K5"/>
    </sheetView>
  </sheetViews>
  <sheetFormatPr defaultColWidth="8.7109375" defaultRowHeight="12.75"/>
  <cols>
    <col min="1" max="1" width="24.42578125" style="49" customWidth="1"/>
    <col min="2" max="2" width="24" style="49" customWidth="1"/>
    <col min="3" max="3" width="7.7109375" style="49" customWidth="1"/>
    <col min="4" max="4" width="5.28515625" style="52" customWidth="1"/>
    <col min="5" max="5" width="9.5703125" style="49" customWidth="1"/>
    <col min="6" max="8" width="7.7109375" style="49" customWidth="1"/>
    <col min="9" max="10" width="9" style="49" customWidth="1"/>
    <col min="11" max="11" width="9.140625" style="49" customWidth="1"/>
    <col min="12" max="13" width="8.5703125" style="49" customWidth="1"/>
    <col min="14" max="14" width="9" style="49" hidden="1" customWidth="1"/>
    <col min="15" max="15" width="11.140625" style="49" hidden="1" customWidth="1"/>
    <col min="16" max="17" width="9.140625" style="61" hidden="1" customWidth="1"/>
    <col min="18" max="20" width="0" style="49" hidden="1" customWidth="1"/>
    <col min="21" max="16384" width="8.7109375" style="49"/>
  </cols>
  <sheetData>
    <row r="1" spans="1:17" ht="19.5" customHeight="1">
      <c r="A1" s="1348" t="s">
        <v>558</v>
      </c>
      <c r="B1" s="1348"/>
      <c r="C1" s="1348"/>
      <c r="D1" s="1348"/>
      <c r="E1" s="1348"/>
      <c r="F1" s="1348"/>
      <c r="G1" s="1348"/>
      <c r="H1" s="1348"/>
      <c r="I1" s="1348"/>
      <c r="J1" s="1348"/>
      <c r="K1" s="1348"/>
      <c r="L1" s="1348"/>
      <c r="M1" s="1348"/>
      <c r="N1" s="1348"/>
      <c r="O1" s="1348"/>
    </row>
    <row r="2" spans="1:17" s="51" customFormat="1" ht="25.5">
      <c r="A2" s="356" t="s">
        <v>781</v>
      </c>
      <c r="B2" s="356" t="s">
        <v>782</v>
      </c>
      <c r="C2" s="53" t="s">
        <v>783</v>
      </c>
      <c r="D2" s="54" t="s">
        <v>1436</v>
      </c>
      <c r="E2" s="53" t="s">
        <v>1944</v>
      </c>
      <c r="F2" s="53" t="s">
        <v>1945</v>
      </c>
      <c r="G2" s="53" t="s">
        <v>1961</v>
      </c>
      <c r="H2" s="53" t="s">
        <v>1060</v>
      </c>
      <c r="I2" s="355" t="s">
        <v>1963</v>
      </c>
      <c r="J2" s="53" t="s">
        <v>1964</v>
      </c>
      <c r="K2" s="53" t="s">
        <v>1962</v>
      </c>
      <c r="L2" s="53" t="s">
        <v>1965</v>
      </c>
      <c r="M2" s="423" t="s">
        <v>1966</v>
      </c>
      <c r="N2" s="64"/>
      <c r="O2" s="64"/>
    </row>
    <row r="3" spans="1:17" s="64" customFormat="1" ht="12" customHeight="1">
      <c r="B3" s="73" t="s">
        <v>1974</v>
      </c>
      <c r="C3" s="74"/>
      <c r="D3" s="75"/>
      <c r="E3" s="74" t="s">
        <v>1967</v>
      </c>
      <c r="F3" s="74" t="s">
        <v>1968</v>
      </c>
      <c r="G3" s="74" t="s">
        <v>1968</v>
      </c>
      <c r="H3" s="74"/>
      <c r="I3" s="418" t="s">
        <v>626</v>
      </c>
      <c r="J3" s="76" t="s">
        <v>1690</v>
      </c>
      <c r="K3" s="76" t="s">
        <v>627</v>
      </c>
      <c r="L3" s="76" t="s">
        <v>1715</v>
      </c>
      <c r="M3" s="424" t="s">
        <v>1689</v>
      </c>
    </row>
    <row r="4" spans="1:17" s="58" customFormat="1">
      <c r="D4" s="59"/>
      <c r="I4" s="202">
        <f>1/12</f>
        <v>8.3299999999999999E-2</v>
      </c>
      <c r="J4" s="91">
        <v>0.06</v>
      </c>
      <c r="K4" s="91">
        <v>9.5000000000000001E-2</v>
      </c>
      <c r="L4" s="420">
        <v>1.0999999999999999E-2</v>
      </c>
      <c r="M4" s="425"/>
      <c r="N4" s="115" t="s">
        <v>912</v>
      </c>
      <c r="O4" s="62"/>
    </row>
    <row r="5" spans="1:17" s="58" customFormat="1">
      <c r="D5" s="59"/>
      <c r="I5" s="428"/>
      <c r="J5" s="434" t="s">
        <v>1516</v>
      </c>
      <c r="K5" s="435"/>
      <c r="L5" s="436" t="s">
        <v>1516</v>
      </c>
      <c r="M5" s="425"/>
      <c r="N5" s="115"/>
      <c r="O5" s="62"/>
    </row>
    <row r="6" spans="1:17" ht="13.5">
      <c r="A6" s="66" t="s">
        <v>273</v>
      </c>
      <c r="B6" s="67"/>
      <c r="C6" s="67"/>
      <c r="D6" s="68"/>
      <c r="E6" s="67">
        <f>C6*D6</f>
        <v>0</v>
      </c>
      <c r="F6" s="67"/>
      <c r="G6" s="67"/>
      <c r="H6" s="67"/>
      <c r="I6" s="66">
        <f>E6*I$4</f>
        <v>0</v>
      </c>
      <c r="J6" s="49">
        <f>(SUM(E6:I6)+K6)*J$4</f>
        <v>0</v>
      </c>
      <c r="K6" s="49">
        <f>SUM(E6:H6)*K$4</f>
        <v>0</v>
      </c>
      <c r="L6" s="49">
        <f>(SUM(E6:G6)+I6)*L$4</f>
        <v>0</v>
      </c>
      <c r="M6" s="421">
        <f>SUM(I6:L6)</f>
        <v>0</v>
      </c>
      <c r="N6" s="61" t="s">
        <v>1957</v>
      </c>
      <c r="O6" s="61"/>
      <c r="P6" s="154"/>
      <c r="Q6" s="49"/>
    </row>
    <row r="7" spans="1:17">
      <c r="A7" s="69" t="s">
        <v>274</v>
      </c>
      <c r="B7" s="65"/>
      <c r="C7" s="65"/>
      <c r="D7" s="70"/>
      <c r="E7" s="65">
        <f t="shared" ref="E7:E73" si="0">C7*D7</f>
        <v>0</v>
      </c>
      <c r="F7" s="65"/>
      <c r="G7" s="65"/>
      <c r="H7" s="65"/>
      <c r="I7" s="69">
        <f>E7*I$4</f>
        <v>0</v>
      </c>
      <c r="J7" s="65">
        <f>(SUM(E7:I7)+K7)*J$4</f>
        <v>0</v>
      </c>
      <c r="K7" s="65">
        <f>SUM(E7:H7)*K$4</f>
        <v>0</v>
      </c>
      <c r="L7" s="65">
        <f>(SUM(E7:G7)+I7)*L$4</f>
        <v>0</v>
      </c>
      <c r="M7" s="422">
        <f>SUM(I7:L7)</f>
        <v>0</v>
      </c>
      <c r="N7" s="61" t="s">
        <v>1957</v>
      </c>
      <c r="O7" s="61"/>
      <c r="P7" s="49"/>
      <c r="Q7" s="49"/>
    </row>
    <row r="8" spans="1:17" ht="13.5">
      <c r="A8" s="39"/>
      <c r="I8" s="124"/>
      <c r="M8" s="399"/>
      <c r="N8" s="61"/>
      <c r="O8" s="61"/>
      <c r="P8" s="49"/>
      <c r="Q8" s="49"/>
    </row>
    <row r="9" spans="1:17" ht="13.5">
      <c r="A9" s="39" t="s">
        <v>1483</v>
      </c>
      <c r="E9" s="49">
        <f>C9*D9</f>
        <v>0</v>
      </c>
      <c r="I9" s="124">
        <f t="shared" ref="I9:I40" si="1">E9*I$4</f>
        <v>0</v>
      </c>
      <c r="J9" s="49">
        <f>(SUM(E9:I9)+K9)*J$4</f>
        <v>0</v>
      </c>
      <c r="K9" s="49">
        <f>SUM(E9:H9)*K$4</f>
        <v>0</v>
      </c>
      <c r="L9" s="49">
        <f>(SUM(E9:G9)+I9)*L$4</f>
        <v>0</v>
      </c>
      <c r="M9" s="399">
        <f t="shared" ref="M9:M40" si="2">SUM(I9:L9)</f>
        <v>0</v>
      </c>
      <c r="N9" s="61"/>
      <c r="O9" s="61"/>
      <c r="P9" s="49"/>
      <c r="Q9" s="49"/>
    </row>
    <row r="10" spans="1:17" ht="13.5">
      <c r="A10" s="39" t="s">
        <v>1460</v>
      </c>
      <c r="E10" s="49">
        <f>C10*D10</f>
        <v>0</v>
      </c>
      <c r="I10" s="124">
        <f t="shared" si="1"/>
        <v>0</v>
      </c>
      <c r="J10" s="49">
        <f t="shared" ref="J10:J73" si="3">(SUM(E10:I10)+K10)*J$4</f>
        <v>0</v>
      </c>
      <c r="K10" s="49">
        <f t="shared" ref="K10:K40" si="4">E10*K$4</f>
        <v>0</v>
      </c>
      <c r="L10" s="49">
        <f t="shared" ref="L10:L73" si="5">(SUM(E10:G10)+I10)*L$4</f>
        <v>0</v>
      </c>
      <c r="M10" s="399">
        <f t="shared" si="2"/>
        <v>0</v>
      </c>
      <c r="N10" s="61"/>
      <c r="O10" s="61"/>
      <c r="P10" s="49"/>
      <c r="Q10" s="49"/>
    </row>
    <row r="11" spans="1:17" ht="13.5">
      <c r="A11" s="10" t="s">
        <v>847</v>
      </c>
      <c r="E11" s="49">
        <f t="shared" si="0"/>
        <v>0</v>
      </c>
      <c r="I11" s="124">
        <f t="shared" si="1"/>
        <v>0</v>
      </c>
      <c r="J11" s="49">
        <f t="shared" si="3"/>
        <v>0</v>
      </c>
      <c r="K11" s="49">
        <f t="shared" si="4"/>
        <v>0</v>
      </c>
      <c r="L11" s="49">
        <f t="shared" si="5"/>
        <v>0</v>
      </c>
      <c r="M11" s="399">
        <f t="shared" si="2"/>
        <v>0</v>
      </c>
      <c r="N11" s="61"/>
      <c r="O11" s="61"/>
      <c r="P11" s="49"/>
      <c r="Q11" s="49"/>
    </row>
    <row r="12" spans="1:17" ht="13.5">
      <c r="A12" s="10" t="s">
        <v>1534</v>
      </c>
      <c r="E12" s="49">
        <f t="shared" si="0"/>
        <v>0</v>
      </c>
      <c r="I12" s="124">
        <f t="shared" si="1"/>
        <v>0</v>
      </c>
      <c r="J12" s="49">
        <f t="shared" si="3"/>
        <v>0</v>
      </c>
      <c r="K12" s="49">
        <f t="shared" si="4"/>
        <v>0</v>
      </c>
      <c r="L12" s="49">
        <f t="shared" si="5"/>
        <v>0</v>
      </c>
      <c r="M12" s="399">
        <f t="shared" si="2"/>
        <v>0</v>
      </c>
      <c r="N12" s="61"/>
      <c r="O12" s="61"/>
      <c r="P12" s="49"/>
      <c r="Q12" s="49"/>
    </row>
    <row r="13" spans="1:17" ht="13.5">
      <c r="A13" s="10" t="s">
        <v>1825</v>
      </c>
      <c r="E13" s="49">
        <f t="shared" si="0"/>
        <v>0</v>
      </c>
      <c r="I13" s="124">
        <f t="shared" si="1"/>
        <v>0</v>
      </c>
      <c r="J13" s="49">
        <f t="shared" si="3"/>
        <v>0</v>
      </c>
      <c r="K13" s="49">
        <f t="shared" si="4"/>
        <v>0</v>
      </c>
      <c r="L13" s="49">
        <f t="shared" si="5"/>
        <v>0</v>
      </c>
      <c r="M13" s="399">
        <f t="shared" si="2"/>
        <v>0</v>
      </c>
      <c r="N13" s="61"/>
      <c r="O13" s="61"/>
      <c r="P13" s="49"/>
      <c r="Q13" s="49"/>
    </row>
    <row r="14" spans="1:17" ht="13.5">
      <c r="A14" s="10" t="s">
        <v>1819</v>
      </c>
      <c r="E14" s="49">
        <f t="shared" si="0"/>
        <v>0</v>
      </c>
      <c r="I14" s="124">
        <f t="shared" si="1"/>
        <v>0</v>
      </c>
      <c r="J14" s="49">
        <f t="shared" si="3"/>
        <v>0</v>
      </c>
      <c r="K14" s="49">
        <f t="shared" si="4"/>
        <v>0</v>
      </c>
      <c r="L14" s="49">
        <f t="shared" si="5"/>
        <v>0</v>
      </c>
      <c r="M14" s="399">
        <f t="shared" si="2"/>
        <v>0</v>
      </c>
      <c r="N14" s="61"/>
      <c r="O14" s="61"/>
      <c r="P14" s="49"/>
      <c r="Q14" s="49"/>
    </row>
    <row r="15" spans="1:17" ht="13.5">
      <c r="A15" s="10" t="s">
        <v>1820</v>
      </c>
      <c r="E15" s="49">
        <f t="shared" si="0"/>
        <v>0</v>
      </c>
      <c r="I15" s="124">
        <f t="shared" si="1"/>
        <v>0</v>
      </c>
      <c r="J15" s="49">
        <f t="shared" si="3"/>
        <v>0</v>
      </c>
      <c r="K15" s="49">
        <f t="shared" si="4"/>
        <v>0</v>
      </c>
      <c r="L15" s="49">
        <f t="shared" si="5"/>
        <v>0</v>
      </c>
      <c r="M15" s="399">
        <f t="shared" si="2"/>
        <v>0</v>
      </c>
      <c r="N15" s="61"/>
      <c r="O15" s="61"/>
      <c r="P15" s="49"/>
      <c r="Q15" s="49"/>
    </row>
    <row r="16" spans="1:17" ht="13.5">
      <c r="A16" s="10" t="s">
        <v>1821</v>
      </c>
      <c r="E16" s="49">
        <f t="shared" si="0"/>
        <v>0</v>
      </c>
      <c r="I16" s="124">
        <f t="shared" si="1"/>
        <v>0</v>
      </c>
      <c r="J16" s="49">
        <f t="shared" si="3"/>
        <v>0</v>
      </c>
      <c r="K16" s="49">
        <f t="shared" si="4"/>
        <v>0</v>
      </c>
      <c r="L16" s="49">
        <f t="shared" si="5"/>
        <v>0</v>
      </c>
      <c r="M16" s="399">
        <f t="shared" si="2"/>
        <v>0</v>
      </c>
      <c r="N16" s="61"/>
      <c r="O16" s="61"/>
      <c r="P16" s="49"/>
      <c r="Q16" s="49"/>
    </row>
    <row r="17" spans="1:17" ht="13.5">
      <c r="A17" s="10" t="s">
        <v>3</v>
      </c>
      <c r="E17" s="49">
        <f t="shared" si="0"/>
        <v>0</v>
      </c>
      <c r="I17" s="124">
        <f t="shared" si="1"/>
        <v>0</v>
      </c>
      <c r="J17" s="49">
        <f t="shared" si="3"/>
        <v>0</v>
      </c>
      <c r="K17" s="49">
        <f t="shared" si="4"/>
        <v>0</v>
      </c>
      <c r="L17" s="49">
        <f t="shared" si="5"/>
        <v>0</v>
      </c>
      <c r="M17" s="399">
        <f t="shared" si="2"/>
        <v>0</v>
      </c>
      <c r="N17" s="61"/>
      <c r="O17" s="61"/>
      <c r="P17" s="49"/>
      <c r="Q17" s="49"/>
    </row>
    <row r="18" spans="1:17" ht="13.5">
      <c r="A18" s="10" t="s">
        <v>1818</v>
      </c>
      <c r="E18" s="49">
        <f t="shared" si="0"/>
        <v>0</v>
      </c>
      <c r="I18" s="124">
        <f t="shared" si="1"/>
        <v>0</v>
      </c>
      <c r="J18" s="49">
        <f t="shared" si="3"/>
        <v>0</v>
      </c>
      <c r="K18" s="49">
        <f t="shared" si="4"/>
        <v>0</v>
      </c>
      <c r="L18" s="49">
        <f t="shared" si="5"/>
        <v>0</v>
      </c>
      <c r="M18" s="399">
        <f t="shared" si="2"/>
        <v>0</v>
      </c>
      <c r="N18" s="61"/>
      <c r="O18" s="61"/>
      <c r="P18" s="49"/>
      <c r="Q18" s="49"/>
    </row>
    <row r="19" spans="1:17" ht="13.5">
      <c r="A19" s="10" t="s">
        <v>756</v>
      </c>
      <c r="E19" s="49">
        <f t="shared" si="0"/>
        <v>0</v>
      </c>
      <c r="I19" s="124">
        <f t="shared" si="1"/>
        <v>0</v>
      </c>
      <c r="J19" s="49">
        <f t="shared" si="3"/>
        <v>0</v>
      </c>
      <c r="K19" s="49">
        <f t="shared" si="4"/>
        <v>0</v>
      </c>
      <c r="L19" s="49">
        <f t="shared" si="5"/>
        <v>0</v>
      </c>
      <c r="M19" s="399">
        <f t="shared" si="2"/>
        <v>0</v>
      </c>
      <c r="N19" s="61"/>
      <c r="O19" s="61"/>
      <c r="P19" s="49"/>
      <c r="Q19" s="49"/>
    </row>
    <row r="20" spans="1:17" ht="13.5">
      <c r="A20" s="10" t="s">
        <v>1817</v>
      </c>
      <c r="E20" s="49">
        <f t="shared" si="0"/>
        <v>0</v>
      </c>
      <c r="I20" s="124">
        <f t="shared" si="1"/>
        <v>0</v>
      </c>
      <c r="J20" s="49">
        <f t="shared" si="3"/>
        <v>0</v>
      </c>
      <c r="K20" s="49">
        <f t="shared" si="4"/>
        <v>0</v>
      </c>
      <c r="L20" s="49">
        <f t="shared" si="5"/>
        <v>0</v>
      </c>
      <c r="M20" s="399">
        <f t="shared" si="2"/>
        <v>0</v>
      </c>
      <c r="N20" s="61"/>
      <c r="O20" s="61"/>
      <c r="P20" s="49"/>
      <c r="Q20" s="49"/>
    </row>
    <row r="21" spans="1:17" ht="13.5">
      <c r="A21" s="10" t="s">
        <v>4</v>
      </c>
      <c r="E21" s="49">
        <f t="shared" si="0"/>
        <v>0</v>
      </c>
      <c r="I21" s="124">
        <f t="shared" si="1"/>
        <v>0</v>
      </c>
      <c r="J21" s="49">
        <f t="shared" si="3"/>
        <v>0</v>
      </c>
      <c r="K21" s="49">
        <f t="shared" si="4"/>
        <v>0</v>
      </c>
      <c r="L21" s="49">
        <f t="shared" si="5"/>
        <v>0</v>
      </c>
      <c r="M21" s="399">
        <f t="shared" si="2"/>
        <v>0</v>
      </c>
      <c r="N21" s="61"/>
      <c r="O21" s="61"/>
      <c r="P21" s="49"/>
      <c r="Q21" s="49"/>
    </row>
    <row r="22" spans="1:17" ht="13.5">
      <c r="A22" s="10" t="s">
        <v>5</v>
      </c>
      <c r="E22" s="49">
        <f t="shared" si="0"/>
        <v>0</v>
      </c>
      <c r="I22" s="124">
        <f t="shared" si="1"/>
        <v>0</v>
      </c>
      <c r="J22" s="49">
        <f t="shared" si="3"/>
        <v>0</v>
      </c>
      <c r="K22" s="49">
        <f t="shared" si="4"/>
        <v>0</v>
      </c>
      <c r="L22" s="49">
        <f t="shared" si="5"/>
        <v>0</v>
      </c>
      <c r="M22" s="399">
        <f t="shared" si="2"/>
        <v>0</v>
      </c>
      <c r="N22" s="61"/>
      <c r="O22" s="61"/>
      <c r="P22" s="49"/>
      <c r="Q22" s="49"/>
    </row>
    <row r="23" spans="1:17" ht="13.5">
      <c r="A23" s="10" t="s">
        <v>476</v>
      </c>
      <c r="E23" s="49">
        <f t="shared" si="0"/>
        <v>0</v>
      </c>
      <c r="I23" s="124">
        <f t="shared" si="1"/>
        <v>0</v>
      </c>
      <c r="J23" s="49">
        <f t="shared" si="3"/>
        <v>0</v>
      </c>
      <c r="K23" s="49">
        <f t="shared" si="4"/>
        <v>0</v>
      </c>
      <c r="L23" s="49">
        <f t="shared" si="5"/>
        <v>0</v>
      </c>
      <c r="M23" s="399">
        <f t="shared" si="2"/>
        <v>0</v>
      </c>
      <c r="N23" s="61"/>
      <c r="O23" s="61"/>
      <c r="P23" s="49"/>
      <c r="Q23" s="49"/>
    </row>
    <row r="24" spans="1:17" ht="13.5">
      <c r="A24" s="10" t="s">
        <v>1822</v>
      </c>
      <c r="E24" s="49">
        <f t="shared" si="0"/>
        <v>0</v>
      </c>
      <c r="I24" s="124">
        <f t="shared" si="1"/>
        <v>0</v>
      </c>
      <c r="J24" s="49">
        <f t="shared" si="3"/>
        <v>0</v>
      </c>
      <c r="K24" s="49">
        <f t="shared" si="4"/>
        <v>0</v>
      </c>
      <c r="L24" s="49">
        <f t="shared" si="5"/>
        <v>0</v>
      </c>
      <c r="M24" s="399">
        <f t="shared" si="2"/>
        <v>0</v>
      </c>
      <c r="N24" s="61"/>
      <c r="O24" s="61"/>
      <c r="P24" s="49"/>
      <c r="Q24" s="49"/>
    </row>
    <row r="25" spans="1:17" ht="13.5">
      <c r="A25" s="10" t="s">
        <v>894</v>
      </c>
      <c r="E25" s="49">
        <f t="shared" si="0"/>
        <v>0</v>
      </c>
      <c r="I25" s="124">
        <f t="shared" si="1"/>
        <v>0</v>
      </c>
      <c r="J25" s="49">
        <f t="shared" si="3"/>
        <v>0</v>
      </c>
      <c r="K25" s="49">
        <f t="shared" si="4"/>
        <v>0</v>
      </c>
      <c r="L25" s="49">
        <f t="shared" si="5"/>
        <v>0</v>
      </c>
      <c r="M25" s="399">
        <f t="shared" si="2"/>
        <v>0</v>
      </c>
      <c r="N25" s="61"/>
      <c r="O25" s="61"/>
      <c r="P25" s="49"/>
      <c r="Q25" s="49"/>
    </row>
    <row r="26" spans="1:17" ht="13.5">
      <c r="A26" s="10" t="s">
        <v>1823</v>
      </c>
      <c r="E26" s="49">
        <f t="shared" si="0"/>
        <v>0</v>
      </c>
      <c r="I26" s="124">
        <f t="shared" si="1"/>
        <v>0</v>
      </c>
      <c r="J26" s="49">
        <f t="shared" si="3"/>
        <v>0</v>
      </c>
      <c r="K26" s="49">
        <f t="shared" si="4"/>
        <v>0</v>
      </c>
      <c r="L26" s="49">
        <f t="shared" si="5"/>
        <v>0</v>
      </c>
      <c r="M26" s="399">
        <f t="shared" si="2"/>
        <v>0</v>
      </c>
      <c r="N26" s="61"/>
      <c r="O26" s="61"/>
      <c r="P26" s="49"/>
      <c r="Q26" s="49"/>
    </row>
    <row r="27" spans="1:17" ht="13.5">
      <c r="A27" s="10" t="s">
        <v>1797</v>
      </c>
      <c r="E27" s="49">
        <f t="shared" si="0"/>
        <v>0</v>
      </c>
      <c r="I27" s="124">
        <f t="shared" si="1"/>
        <v>0</v>
      </c>
      <c r="J27" s="49">
        <f t="shared" si="3"/>
        <v>0</v>
      </c>
      <c r="K27" s="49">
        <f t="shared" si="4"/>
        <v>0</v>
      </c>
      <c r="L27" s="49">
        <f t="shared" si="5"/>
        <v>0</v>
      </c>
      <c r="M27" s="399">
        <f t="shared" si="2"/>
        <v>0</v>
      </c>
      <c r="N27" s="61"/>
      <c r="O27" s="61"/>
      <c r="P27" s="49"/>
      <c r="Q27" s="49"/>
    </row>
    <row r="28" spans="1:17" ht="13.5">
      <c r="A28" s="10" t="s">
        <v>711</v>
      </c>
      <c r="E28" s="49">
        <f t="shared" si="0"/>
        <v>0</v>
      </c>
      <c r="I28" s="124">
        <f t="shared" si="1"/>
        <v>0</v>
      </c>
      <c r="J28" s="49">
        <f t="shared" si="3"/>
        <v>0</v>
      </c>
      <c r="K28" s="49">
        <f t="shared" si="4"/>
        <v>0</v>
      </c>
      <c r="L28" s="49">
        <f t="shared" si="5"/>
        <v>0</v>
      </c>
      <c r="M28" s="399">
        <f t="shared" si="2"/>
        <v>0</v>
      </c>
      <c r="N28" s="61"/>
      <c r="O28" s="61"/>
      <c r="P28" s="49"/>
      <c r="Q28" s="49"/>
    </row>
    <row r="29" spans="1:17" ht="13.5">
      <c r="A29" s="10" t="s">
        <v>900</v>
      </c>
      <c r="E29" s="49">
        <f t="shared" si="0"/>
        <v>0</v>
      </c>
      <c r="I29" s="124">
        <f t="shared" si="1"/>
        <v>0</v>
      </c>
      <c r="J29" s="49">
        <f t="shared" si="3"/>
        <v>0</v>
      </c>
      <c r="K29" s="49">
        <f t="shared" si="4"/>
        <v>0</v>
      </c>
      <c r="L29" s="49">
        <f t="shared" si="5"/>
        <v>0</v>
      </c>
      <c r="M29" s="399">
        <f t="shared" si="2"/>
        <v>0</v>
      </c>
      <c r="N29" s="61"/>
      <c r="O29" s="61"/>
      <c r="P29" s="49"/>
      <c r="Q29" s="49"/>
    </row>
    <row r="30" spans="1:17" ht="13.5">
      <c r="A30" s="10" t="s">
        <v>786</v>
      </c>
      <c r="E30" s="49">
        <f t="shared" si="0"/>
        <v>0</v>
      </c>
      <c r="I30" s="124">
        <f t="shared" si="1"/>
        <v>0</v>
      </c>
      <c r="J30" s="49">
        <f t="shared" si="3"/>
        <v>0</v>
      </c>
      <c r="K30" s="49">
        <f t="shared" si="4"/>
        <v>0</v>
      </c>
      <c r="L30" s="49">
        <f t="shared" si="5"/>
        <v>0</v>
      </c>
      <c r="M30" s="399">
        <f t="shared" si="2"/>
        <v>0</v>
      </c>
      <c r="N30" s="61"/>
      <c r="O30" s="61"/>
      <c r="P30" s="49"/>
      <c r="Q30" s="49"/>
    </row>
    <row r="31" spans="1:17" ht="13.5">
      <c r="A31" s="10" t="s">
        <v>788</v>
      </c>
      <c r="E31" s="49">
        <f t="shared" si="0"/>
        <v>0</v>
      </c>
      <c r="I31" s="124">
        <f t="shared" si="1"/>
        <v>0</v>
      </c>
      <c r="J31" s="49">
        <f t="shared" si="3"/>
        <v>0</v>
      </c>
      <c r="K31" s="49">
        <f t="shared" si="4"/>
        <v>0</v>
      </c>
      <c r="L31" s="49">
        <f t="shared" si="5"/>
        <v>0</v>
      </c>
      <c r="M31" s="399">
        <f t="shared" si="2"/>
        <v>0</v>
      </c>
      <c r="N31" s="61"/>
      <c r="O31" s="61"/>
      <c r="P31" s="49"/>
      <c r="Q31" s="49"/>
    </row>
    <row r="32" spans="1:17" ht="13.5">
      <c r="A32" s="10" t="s">
        <v>789</v>
      </c>
      <c r="E32" s="49">
        <f t="shared" si="0"/>
        <v>0</v>
      </c>
      <c r="I32" s="124">
        <f t="shared" si="1"/>
        <v>0</v>
      </c>
      <c r="J32" s="49">
        <f t="shared" si="3"/>
        <v>0</v>
      </c>
      <c r="K32" s="49">
        <f t="shared" si="4"/>
        <v>0</v>
      </c>
      <c r="L32" s="49">
        <f t="shared" si="5"/>
        <v>0</v>
      </c>
      <c r="M32" s="399">
        <f t="shared" si="2"/>
        <v>0</v>
      </c>
      <c r="N32" s="61"/>
      <c r="O32" s="61"/>
      <c r="P32" s="49"/>
      <c r="Q32" s="49"/>
    </row>
    <row r="33" spans="1:17" ht="13.5">
      <c r="A33" s="10" t="s">
        <v>790</v>
      </c>
      <c r="E33" s="49">
        <f t="shared" si="0"/>
        <v>0</v>
      </c>
      <c r="I33" s="124">
        <f t="shared" si="1"/>
        <v>0</v>
      </c>
      <c r="J33" s="49">
        <f t="shared" si="3"/>
        <v>0</v>
      </c>
      <c r="K33" s="49">
        <f t="shared" si="4"/>
        <v>0</v>
      </c>
      <c r="L33" s="49">
        <f t="shared" si="5"/>
        <v>0</v>
      </c>
      <c r="M33" s="399">
        <f t="shared" si="2"/>
        <v>0</v>
      </c>
      <c r="N33" s="61"/>
      <c r="O33" s="61"/>
      <c r="P33" s="49"/>
      <c r="Q33" s="49"/>
    </row>
    <row r="34" spans="1:17" ht="13.5">
      <c r="A34" s="10" t="s">
        <v>791</v>
      </c>
      <c r="E34" s="49">
        <f t="shared" si="0"/>
        <v>0</v>
      </c>
      <c r="I34" s="124">
        <f t="shared" si="1"/>
        <v>0</v>
      </c>
      <c r="J34" s="49">
        <f t="shared" si="3"/>
        <v>0</v>
      </c>
      <c r="K34" s="49">
        <f t="shared" si="4"/>
        <v>0</v>
      </c>
      <c r="L34" s="49">
        <f t="shared" si="5"/>
        <v>0</v>
      </c>
      <c r="M34" s="399">
        <f t="shared" si="2"/>
        <v>0</v>
      </c>
      <c r="N34" s="61"/>
      <c r="O34" s="61"/>
      <c r="P34" s="49"/>
      <c r="Q34" s="49"/>
    </row>
    <row r="35" spans="1:17" ht="13.5">
      <c r="A35" s="10" t="s">
        <v>241</v>
      </c>
      <c r="E35" s="49">
        <f t="shared" si="0"/>
        <v>0</v>
      </c>
      <c r="I35" s="124">
        <f t="shared" si="1"/>
        <v>0</v>
      </c>
      <c r="J35" s="49">
        <f t="shared" si="3"/>
        <v>0</v>
      </c>
      <c r="K35" s="49">
        <f t="shared" si="4"/>
        <v>0</v>
      </c>
      <c r="L35" s="49">
        <f t="shared" si="5"/>
        <v>0</v>
      </c>
      <c r="M35" s="399">
        <f t="shared" si="2"/>
        <v>0</v>
      </c>
      <c r="N35" s="61"/>
      <c r="O35" s="61"/>
      <c r="P35" s="49"/>
      <c r="Q35" s="49"/>
    </row>
    <row r="36" spans="1:17" ht="13.5">
      <c r="A36" s="10" t="s">
        <v>590</v>
      </c>
      <c r="E36" s="49">
        <f t="shared" si="0"/>
        <v>0</v>
      </c>
      <c r="I36" s="124">
        <f t="shared" si="1"/>
        <v>0</v>
      </c>
      <c r="J36" s="49">
        <f t="shared" si="3"/>
        <v>0</v>
      </c>
      <c r="K36" s="49">
        <f t="shared" si="4"/>
        <v>0</v>
      </c>
      <c r="L36" s="49">
        <f t="shared" si="5"/>
        <v>0</v>
      </c>
      <c r="M36" s="399">
        <f t="shared" si="2"/>
        <v>0</v>
      </c>
      <c r="N36" s="61"/>
      <c r="O36" s="61"/>
      <c r="P36" s="49"/>
      <c r="Q36" s="49"/>
    </row>
    <row r="37" spans="1:17" ht="13.5">
      <c r="A37" s="10" t="s">
        <v>591</v>
      </c>
      <c r="E37" s="49">
        <f t="shared" si="0"/>
        <v>0</v>
      </c>
      <c r="I37" s="124">
        <f t="shared" si="1"/>
        <v>0</v>
      </c>
      <c r="J37" s="49">
        <f t="shared" si="3"/>
        <v>0</v>
      </c>
      <c r="K37" s="49">
        <f t="shared" si="4"/>
        <v>0</v>
      </c>
      <c r="L37" s="49">
        <f t="shared" si="5"/>
        <v>0</v>
      </c>
      <c r="M37" s="399">
        <f t="shared" si="2"/>
        <v>0</v>
      </c>
      <c r="N37" s="61"/>
      <c r="O37" s="61"/>
      <c r="P37" s="49"/>
      <c r="Q37" s="49"/>
    </row>
    <row r="38" spans="1:17" ht="13.5">
      <c r="A38" s="10" t="s">
        <v>592</v>
      </c>
      <c r="E38" s="49">
        <f t="shared" si="0"/>
        <v>0</v>
      </c>
      <c r="I38" s="124">
        <f t="shared" si="1"/>
        <v>0</v>
      </c>
      <c r="J38" s="49">
        <f t="shared" si="3"/>
        <v>0</v>
      </c>
      <c r="K38" s="49">
        <f t="shared" si="4"/>
        <v>0</v>
      </c>
      <c r="L38" s="49">
        <f t="shared" si="5"/>
        <v>0</v>
      </c>
      <c r="M38" s="399">
        <f t="shared" si="2"/>
        <v>0</v>
      </c>
      <c r="N38" s="61"/>
      <c r="O38" s="61"/>
      <c r="P38" s="49"/>
      <c r="Q38" s="49"/>
    </row>
    <row r="39" spans="1:17" ht="13.5">
      <c r="A39" s="10" t="s">
        <v>593</v>
      </c>
      <c r="E39" s="49">
        <f t="shared" si="0"/>
        <v>0</v>
      </c>
      <c r="I39" s="124">
        <f t="shared" si="1"/>
        <v>0</v>
      </c>
      <c r="J39" s="49">
        <f t="shared" si="3"/>
        <v>0</v>
      </c>
      <c r="K39" s="49">
        <f t="shared" si="4"/>
        <v>0</v>
      </c>
      <c r="L39" s="49">
        <f t="shared" si="5"/>
        <v>0</v>
      </c>
      <c r="M39" s="399">
        <f t="shared" si="2"/>
        <v>0</v>
      </c>
      <c r="N39" s="61"/>
      <c r="O39" s="61"/>
      <c r="P39" s="49"/>
      <c r="Q39" s="49"/>
    </row>
    <row r="40" spans="1:17" ht="13.5">
      <c r="A40" s="10" t="s">
        <v>757</v>
      </c>
      <c r="E40" s="49">
        <f t="shared" si="0"/>
        <v>0</v>
      </c>
      <c r="I40" s="124">
        <f t="shared" si="1"/>
        <v>0</v>
      </c>
      <c r="J40" s="49">
        <f t="shared" si="3"/>
        <v>0</v>
      </c>
      <c r="K40" s="49">
        <f t="shared" si="4"/>
        <v>0</v>
      </c>
      <c r="L40" s="49">
        <f t="shared" si="5"/>
        <v>0</v>
      </c>
      <c r="M40" s="399">
        <f t="shared" si="2"/>
        <v>0</v>
      </c>
      <c r="N40" s="61"/>
      <c r="O40" s="61"/>
      <c r="P40" s="49"/>
      <c r="Q40" s="49"/>
    </row>
    <row r="41" spans="1:17" ht="13.5">
      <c r="A41" s="10" t="s">
        <v>594</v>
      </c>
      <c r="E41" s="49">
        <f t="shared" si="0"/>
        <v>0</v>
      </c>
      <c r="I41" s="124">
        <f t="shared" ref="I41:I72" si="6">E41*I$4</f>
        <v>0</v>
      </c>
      <c r="J41" s="49">
        <f t="shared" si="3"/>
        <v>0</v>
      </c>
      <c r="K41" s="49">
        <f t="shared" ref="K41:K72" si="7">E41*K$4</f>
        <v>0</v>
      </c>
      <c r="L41" s="49">
        <f t="shared" si="5"/>
        <v>0</v>
      </c>
      <c r="M41" s="399">
        <f t="shared" ref="M41:M72" si="8">SUM(I41:L41)</f>
        <v>0</v>
      </c>
      <c r="N41" s="61"/>
      <c r="O41" s="61"/>
      <c r="P41" s="49"/>
      <c r="Q41" s="49"/>
    </row>
    <row r="42" spans="1:17" ht="13.5">
      <c r="A42" s="10" t="s">
        <v>595</v>
      </c>
      <c r="E42" s="49">
        <f t="shared" si="0"/>
        <v>0</v>
      </c>
      <c r="I42" s="124">
        <f t="shared" si="6"/>
        <v>0</v>
      </c>
      <c r="J42" s="49">
        <f t="shared" si="3"/>
        <v>0</v>
      </c>
      <c r="K42" s="49">
        <f t="shared" si="7"/>
        <v>0</v>
      </c>
      <c r="L42" s="49">
        <f t="shared" si="5"/>
        <v>0</v>
      </c>
      <c r="M42" s="399">
        <f t="shared" si="8"/>
        <v>0</v>
      </c>
      <c r="N42" s="61"/>
      <c r="O42" s="61"/>
      <c r="P42" s="49"/>
      <c r="Q42" s="49"/>
    </row>
    <row r="43" spans="1:17" ht="13.5">
      <c r="A43" s="10" t="s">
        <v>596</v>
      </c>
      <c r="E43" s="49">
        <f t="shared" si="0"/>
        <v>0</v>
      </c>
      <c r="I43" s="124">
        <f t="shared" si="6"/>
        <v>0</v>
      </c>
      <c r="J43" s="49">
        <f t="shared" si="3"/>
        <v>0</v>
      </c>
      <c r="K43" s="49">
        <f t="shared" si="7"/>
        <v>0</v>
      </c>
      <c r="L43" s="49">
        <f t="shared" si="5"/>
        <v>0</v>
      </c>
      <c r="M43" s="399">
        <f t="shared" si="8"/>
        <v>0</v>
      </c>
      <c r="N43" s="61"/>
      <c r="O43" s="61"/>
      <c r="P43" s="49"/>
      <c r="Q43" s="49"/>
    </row>
    <row r="44" spans="1:17" ht="13.5">
      <c r="A44" s="10" t="s">
        <v>896</v>
      </c>
      <c r="E44" s="49">
        <f t="shared" si="0"/>
        <v>0</v>
      </c>
      <c r="I44" s="124">
        <f t="shared" si="6"/>
        <v>0</v>
      </c>
      <c r="J44" s="49">
        <f t="shared" si="3"/>
        <v>0</v>
      </c>
      <c r="K44" s="49">
        <f t="shared" si="7"/>
        <v>0</v>
      </c>
      <c r="L44" s="49">
        <f t="shared" si="5"/>
        <v>0</v>
      </c>
      <c r="M44" s="399">
        <f t="shared" si="8"/>
        <v>0</v>
      </c>
      <c r="N44" s="61"/>
      <c r="O44" s="61"/>
      <c r="P44" s="49"/>
      <c r="Q44" s="49"/>
    </row>
    <row r="45" spans="1:17" ht="13.5">
      <c r="A45" s="10" t="s">
        <v>599</v>
      </c>
      <c r="E45" s="49">
        <f t="shared" si="0"/>
        <v>0</v>
      </c>
      <c r="I45" s="124">
        <f t="shared" si="6"/>
        <v>0</v>
      </c>
      <c r="J45" s="49">
        <f t="shared" si="3"/>
        <v>0</v>
      </c>
      <c r="K45" s="49">
        <f t="shared" si="7"/>
        <v>0</v>
      </c>
      <c r="L45" s="49">
        <f t="shared" si="5"/>
        <v>0</v>
      </c>
      <c r="M45" s="399">
        <f t="shared" si="8"/>
        <v>0</v>
      </c>
      <c r="N45" s="61"/>
      <c r="O45" s="61"/>
      <c r="P45" s="49"/>
      <c r="Q45" s="49"/>
    </row>
    <row r="46" spans="1:17" ht="13.5">
      <c r="A46" s="10" t="s">
        <v>599</v>
      </c>
      <c r="E46" s="49">
        <f t="shared" si="0"/>
        <v>0</v>
      </c>
      <c r="I46" s="124">
        <f t="shared" si="6"/>
        <v>0</v>
      </c>
      <c r="J46" s="49">
        <f t="shared" si="3"/>
        <v>0</v>
      </c>
      <c r="K46" s="49">
        <f t="shared" si="7"/>
        <v>0</v>
      </c>
      <c r="L46" s="49">
        <f t="shared" si="5"/>
        <v>0</v>
      </c>
      <c r="M46" s="399">
        <f t="shared" si="8"/>
        <v>0</v>
      </c>
      <c r="N46" s="61"/>
      <c r="O46" s="61"/>
      <c r="P46" s="49"/>
      <c r="Q46" s="49"/>
    </row>
    <row r="47" spans="1:17" ht="13.5">
      <c r="A47" s="10" t="s">
        <v>600</v>
      </c>
      <c r="E47" s="49">
        <f t="shared" si="0"/>
        <v>0</v>
      </c>
      <c r="I47" s="124">
        <f t="shared" si="6"/>
        <v>0</v>
      </c>
      <c r="J47" s="49">
        <f t="shared" si="3"/>
        <v>0</v>
      </c>
      <c r="K47" s="49">
        <f t="shared" si="7"/>
        <v>0</v>
      </c>
      <c r="L47" s="49">
        <f t="shared" si="5"/>
        <v>0</v>
      </c>
      <c r="M47" s="399">
        <f t="shared" si="8"/>
        <v>0</v>
      </c>
      <c r="N47" s="61"/>
      <c r="O47" s="61"/>
      <c r="P47" s="49"/>
      <c r="Q47" s="49"/>
    </row>
    <row r="48" spans="1:17" ht="13.5">
      <c r="A48" s="10" t="s">
        <v>758</v>
      </c>
      <c r="E48" s="49">
        <f t="shared" si="0"/>
        <v>0</v>
      </c>
      <c r="I48" s="124">
        <f t="shared" si="6"/>
        <v>0</v>
      </c>
      <c r="J48" s="49">
        <f t="shared" si="3"/>
        <v>0</v>
      </c>
      <c r="K48" s="49">
        <f t="shared" si="7"/>
        <v>0</v>
      </c>
      <c r="L48" s="49">
        <f t="shared" si="5"/>
        <v>0</v>
      </c>
      <c r="M48" s="399">
        <f t="shared" si="8"/>
        <v>0</v>
      </c>
      <c r="N48" s="61"/>
      <c r="O48" s="61"/>
      <c r="P48" s="49"/>
      <c r="Q48" s="49"/>
    </row>
    <row r="49" spans="1:17" ht="13.5">
      <c r="A49" s="10" t="s">
        <v>1678</v>
      </c>
      <c r="E49" s="49">
        <f t="shared" si="0"/>
        <v>0</v>
      </c>
      <c r="I49" s="124">
        <f t="shared" si="6"/>
        <v>0</v>
      </c>
      <c r="J49" s="49">
        <f t="shared" si="3"/>
        <v>0</v>
      </c>
      <c r="K49" s="49">
        <f t="shared" si="7"/>
        <v>0</v>
      </c>
      <c r="L49" s="49">
        <f t="shared" si="5"/>
        <v>0</v>
      </c>
      <c r="M49" s="399">
        <f t="shared" si="8"/>
        <v>0</v>
      </c>
      <c r="N49" s="61"/>
      <c r="O49" s="61"/>
      <c r="P49" s="49"/>
      <c r="Q49" s="49"/>
    </row>
    <row r="50" spans="1:17" ht="13.5">
      <c r="A50" s="10" t="s">
        <v>897</v>
      </c>
      <c r="E50" s="49">
        <f t="shared" si="0"/>
        <v>0</v>
      </c>
      <c r="I50" s="124">
        <f t="shared" si="6"/>
        <v>0</v>
      </c>
      <c r="J50" s="49">
        <f t="shared" si="3"/>
        <v>0</v>
      </c>
      <c r="K50" s="49">
        <f t="shared" si="7"/>
        <v>0</v>
      </c>
      <c r="L50" s="49">
        <f t="shared" si="5"/>
        <v>0</v>
      </c>
      <c r="M50" s="399">
        <f t="shared" si="8"/>
        <v>0</v>
      </c>
      <c r="N50" s="61"/>
      <c r="O50" s="61"/>
      <c r="P50" s="49"/>
      <c r="Q50" s="49"/>
    </row>
    <row r="51" spans="1:17" ht="13.5">
      <c r="A51" s="10" t="s">
        <v>603</v>
      </c>
      <c r="E51" s="49">
        <f t="shared" si="0"/>
        <v>0</v>
      </c>
      <c r="I51" s="124">
        <f t="shared" si="6"/>
        <v>0</v>
      </c>
      <c r="J51" s="49">
        <f t="shared" si="3"/>
        <v>0</v>
      </c>
      <c r="K51" s="49">
        <f t="shared" si="7"/>
        <v>0</v>
      </c>
      <c r="L51" s="49">
        <f t="shared" si="5"/>
        <v>0</v>
      </c>
      <c r="M51" s="399">
        <f t="shared" si="8"/>
        <v>0</v>
      </c>
      <c r="N51" s="61"/>
      <c r="O51" s="61"/>
      <c r="P51" s="49"/>
      <c r="Q51" s="49"/>
    </row>
    <row r="52" spans="1:17" ht="13.5">
      <c r="A52" s="10" t="s">
        <v>604</v>
      </c>
      <c r="E52" s="49">
        <f t="shared" si="0"/>
        <v>0</v>
      </c>
      <c r="I52" s="124">
        <f t="shared" si="6"/>
        <v>0</v>
      </c>
      <c r="J52" s="49">
        <f t="shared" si="3"/>
        <v>0</v>
      </c>
      <c r="K52" s="49">
        <f t="shared" si="7"/>
        <v>0</v>
      </c>
      <c r="L52" s="49">
        <f t="shared" si="5"/>
        <v>0</v>
      </c>
      <c r="M52" s="399">
        <f t="shared" si="8"/>
        <v>0</v>
      </c>
      <c r="N52" s="61"/>
      <c r="O52" s="61"/>
      <c r="P52" s="49"/>
      <c r="Q52" s="49"/>
    </row>
    <row r="53" spans="1:17" ht="13.5">
      <c r="A53" s="10" t="s">
        <v>243</v>
      </c>
      <c r="E53" s="49">
        <f t="shared" si="0"/>
        <v>0</v>
      </c>
      <c r="I53" s="124">
        <f t="shared" si="6"/>
        <v>0</v>
      </c>
      <c r="J53" s="49">
        <f t="shared" si="3"/>
        <v>0</v>
      </c>
      <c r="K53" s="49">
        <f t="shared" si="7"/>
        <v>0</v>
      </c>
      <c r="L53" s="49">
        <f t="shared" si="5"/>
        <v>0</v>
      </c>
      <c r="M53" s="399">
        <f t="shared" si="8"/>
        <v>0</v>
      </c>
      <c r="N53" s="61"/>
      <c r="O53" s="61"/>
      <c r="P53" s="49"/>
      <c r="Q53" s="49"/>
    </row>
    <row r="54" spans="1:17" ht="13.5">
      <c r="A54" s="10" t="s">
        <v>244</v>
      </c>
      <c r="E54" s="49">
        <f t="shared" si="0"/>
        <v>0</v>
      </c>
      <c r="I54" s="124">
        <f t="shared" si="6"/>
        <v>0</v>
      </c>
      <c r="J54" s="49">
        <f t="shared" si="3"/>
        <v>0</v>
      </c>
      <c r="K54" s="49">
        <f t="shared" si="7"/>
        <v>0</v>
      </c>
      <c r="L54" s="49">
        <f t="shared" si="5"/>
        <v>0</v>
      </c>
      <c r="M54" s="399">
        <f t="shared" si="8"/>
        <v>0</v>
      </c>
      <c r="N54" s="61"/>
      <c r="O54" s="61"/>
      <c r="P54" s="49"/>
      <c r="Q54" s="49"/>
    </row>
    <row r="55" spans="1:17" ht="13.5">
      <c r="A55" s="10" t="s">
        <v>911</v>
      </c>
      <c r="E55" s="49">
        <f t="shared" si="0"/>
        <v>0</v>
      </c>
      <c r="I55" s="124">
        <f t="shared" si="6"/>
        <v>0</v>
      </c>
      <c r="J55" s="49">
        <f t="shared" si="3"/>
        <v>0</v>
      </c>
      <c r="K55" s="49">
        <f t="shared" si="7"/>
        <v>0</v>
      </c>
      <c r="L55" s="49">
        <f t="shared" si="5"/>
        <v>0</v>
      </c>
      <c r="M55" s="399">
        <f t="shared" si="8"/>
        <v>0</v>
      </c>
      <c r="N55" s="61"/>
      <c r="O55" s="61"/>
      <c r="P55" s="49"/>
      <c r="Q55" s="49"/>
    </row>
    <row r="56" spans="1:17" ht="13.5">
      <c r="A56" s="10" t="s">
        <v>690</v>
      </c>
      <c r="E56" s="49">
        <f t="shared" si="0"/>
        <v>0</v>
      </c>
      <c r="I56" s="124">
        <f t="shared" si="6"/>
        <v>0</v>
      </c>
      <c r="J56" s="49">
        <f t="shared" si="3"/>
        <v>0</v>
      </c>
      <c r="K56" s="49">
        <f t="shared" si="7"/>
        <v>0</v>
      </c>
      <c r="L56" s="49">
        <f t="shared" si="5"/>
        <v>0</v>
      </c>
      <c r="M56" s="399">
        <f t="shared" si="8"/>
        <v>0</v>
      </c>
      <c r="N56" s="61"/>
      <c r="O56" s="61"/>
      <c r="P56" s="49"/>
      <c r="Q56" s="49"/>
    </row>
    <row r="57" spans="1:17" ht="13.5">
      <c r="A57" s="10" t="s">
        <v>759</v>
      </c>
      <c r="E57" s="49">
        <f t="shared" si="0"/>
        <v>0</v>
      </c>
      <c r="I57" s="124">
        <f t="shared" si="6"/>
        <v>0</v>
      </c>
      <c r="J57" s="49">
        <f t="shared" si="3"/>
        <v>0</v>
      </c>
      <c r="K57" s="49">
        <f t="shared" si="7"/>
        <v>0</v>
      </c>
      <c r="L57" s="49">
        <f t="shared" si="5"/>
        <v>0</v>
      </c>
      <c r="M57" s="399">
        <f t="shared" si="8"/>
        <v>0</v>
      </c>
      <c r="N57" s="61"/>
      <c r="O57" s="61"/>
      <c r="P57" s="49"/>
      <c r="Q57" s="49"/>
    </row>
    <row r="58" spans="1:17" ht="13.5">
      <c r="A58" s="10" t="s">
        <v>1142</v>
      </c>
      <c r="E58" s="49">
        <f t="shared" si="0"/>
        <v>0</v>
      </c>
      <c r="I58" s="124">
        <f t="shared" si="6"/>
        <v>0</v>
      </c>
      <c r="J58" s="49">
        <f t="shared" si="3"/>
        <v>0</v>
      </c>
      <c r="K58" s="49">
        <f t="shared" si="7"/>
        <v>0</v>
      </c>
      <c r="L58" s="49">
        <f t="shared" si="5"/>
        <v>0</v>
      </c>
      <c r="M58" s="399">
        <f t="shared" si="8"/>
        <v>0</v>
      </c>
      <c r="N58" s="61"/>
      <c r="O58" s="61"/>
      <c r="P58" s="49"/>
      <c r="Q58" s="49"/>
    </row>
    <row r="59" spans="1:17" ht="13.5">
      <c r="A59" s="10" t="s">
        <v>1143</v>
      </c>
      <c r="E59" s="49">
        <f t="shared" si="0"/>
        <v>0</v>
      </c>
      <c r="I59" s="124">
        <f t="shared" si="6"/>
        <v>0</v>
      </c>
      <c r="J59" s="49">
        <f t="shared" si="3"/>
        <v>0</v>
      </c>
      <c r="K59" s="49">
        <f t="shared" si="7"/>
        <v>0</v>
      </c>
      <c r="L59" s="49">
        <f t="shared" si="5"/>
        <v>0</v>
      </c>
      <c r="M59" s="399">
        <f t="shared" si="8"/>
        <v>0</v>
      </c>
      <c r="N59" s="61"/>
      <c r="O59" s="61"/>
      <c r="P59" s="49"/>
      <c r="Q59" s="49"/>
    </row>
    <row r="60" spans="1:17" ht="13.5">
      <c r="A60" s="10" t="s">
        <v>1144</v>
      </c>
      <c r="E60" s="49">
        <f t="shared" si="0"/>
        <v>0</v>
      </c>
      <c r="I60" s="124">
        <f t="shared" si="6"/>
        <v>0</v>
      </c>
      <c r="J60" s="49">
        <f t="shared" si="3"/>
        <v>0</v>
      </c>
      <c r="K60" s="49">
        <f t="shared" si="7"/>
        <v>0</v>
      </c>
      <c r="L60" s="49">
        <f t="shared" si="5"/>
        <v>0</v>
      </c>
      <c r="M60" s="399">
        <f t="shared" si="8"/>
        <v>0</v>
      </c>
      <c r="N60" s="61"/>
      <c r="O60" s="61"/>
      <c r="P60" s="49"/>
      <c r="Q60" s="49"/>
    </row>
    <row r="61" spans="1:17" ht="13.5">
      <c r="A61" s="10" t="s">
        <v>1145</v>
      </c>
      <c r="E61" s="49">
        <f t="shared" si="0"/>
        <v>0</v>
      </c>
      <c r="I61" s="124">
        <f t="shared" si="6"/>
        <v>0</v>
      </c>
      <c r="J61" s="49">
        <f t="shared" si="3"/>
        <v>0</v>
      </c>
      <c r="K61" s="49">
        <f t="shared" si="7"/>
        <v>0</v>
      </c>
      <c r="L61" s="49">
        <f t="shared" si="5"/>
        <v>0</v>
      </c>
      <c r="M61" s="399">
        <f t="shared" si="8"/>
        <v>0</v>
      </c>
      <c r="N61" s="61"/>
      <c r="O61" s="61"/>
      <c r="P61" s="49"/>
      <c r="Q61" s="49"/>
    </row>
    <row r="62" spans="1:17" ht="13.5">
      <c r="A62" s="10" t="s">
        <v>760</v>
      </c>
      <c r="E62" s="49">
        <f t="shared" si="0"/>
        <v>0</v>
      </c>
      <c r="I62" s="124">
        <f t="shared" si="6"/>
        <v>0</v>
      </c>
      <c r="J62" s="49">
        <f t="shared" si="3"/>
        <v>0</v>
      </c>
      <c r="K62" s="49">
        <f t="shared" si="7"/>
        <v>0</v>
      </c>
      <c r="L62" s="49">
        <f t="shared" si="5"/>
        <v>0</v>
      </c>
      <c r="M62" s="399">
        <f t="shared" si="8"/>
        <v>0</v>
      </c>
      <c r="N62" s="61"/>
      <c r="O62" s="61"/>
      <c r="P62" s="49"/>
      <c r="Q62" s="49"/>
    </row>
    <row r="63" spans="1:17" ht="13.5">
      <c r="A63" s="10" t="s">
        <v>761</v>
      </c>
      <c r="E63" s="49">
        <f t="shared" si="0"/>
        <v>0</v>
      </c>
      <c r="I63" s="124">
        <f t="shared" si="6"/>
        <v>0</v>
      </c>
      <c r="J63" s="49">
        <f t="shared" si="3"/>
        <v>0</v>
      </c>
      <c r="K63" s="49">
        <f t="shared" si="7"/>
        <v>0</v>
      </c>
      <c r="L63" s="49">
        <f t="shared" si="5"/>
        <v>0</v>
      </c>
      <c r="M63" s="399">
        <f t="shared" si="8"/>
        <v>0</v>
      </c>
      <c r="N63" s="61"/>
      <c r="O63" s="61"/>
      <c r="P63" s="49"/>
      <c r="Q63" s="49"/>
    </row>
    <row r="64" spans="1:17" ht="13.5">
      <c r="A64" s="10" t="s">
        <v>762</v>
      </c>
      <c r="E64" s="49">
        <f t="shared" si="0"/>
        <v>0</v>
      </c>
      <c r="I64" s="124">
        <f t="shared" si="6"/>
        <v>0</v>
      </c>
      <c r="J64" s="49">
        <f t="shared" si="3"/>
        <v>0</v>
      </c>
      <c r="K64" s="49">
        <f t="shared" si="7"/>
        <v>0</v>
      </c>
      <c r="L64" s="49">
        <f t="shared" si="5"/>
        <v>0</v>
      </c>
      <c r="M64" s="399">
        <f t="shared" si="8"/>
        <v>0</v>
      </c>
      <c r="N64" s="61"/>
      <c r="O64" s="61"/>
      <c r="P64" s="49"/>
      <c r="Q64" s="49"/>
    </row>
    <row r="65" spans="1:17" ht="13.5">
      <c r="A65" s="10" t="s">
        <v>1012</v>
      </c>
      <c r="E65" s="49">
        <f t="shared" si="0"/>
        <v>0</v>
      </c>
      <c r="I65" s="124">
        <f t="shared" si="6"/>
        <v>0</v>
      </c>
      <c r="J65" s="49">
        <f t="shared" si="3"/>
        <v>0</v>
      </c>
      <c r="K65" s="49">
        <f t="shared" si="7"/>
        <v>0</v>
      </c>
      <c r="L65" s="49">
        <f t="shared" si="5"/>
        <v>0</v>
      </c>
      <c r="M65" s="399">
        <f t="shared" si="8"/>
        <v>0</v>
      </c>
      <c r="N65" s="61"/>
      <c r="O65" s="61"/>
      <c r="P65" s="49"/>
      <c r="Q65" s="49"/>
    </row>
    <row r="66" spans="1:17" ht="13.5">
      <c r="A66" s="10" t="s">
        <v>1680</v>
      </c>
      <c r="E66" s="49">
        <f t="shared" si="0"/>
        <v>0</v>
      </c>
      <c r="I66" s="124">
        <f t="shared" si="6"/>
        <v>0</v>
      </c>
      <c r="J66" s="49">
        <f t="shared" si="3"/>
        <v>0</v>
      </c>
      <c r="K66" s="49">
        <f t="shared" si="7"/>
        <v>0</v>
      </c>
      <c r="L66" s="49">
        <f t="shared" si="5"/>
        <v>0</v>
      </c>
      <c r="M66" s="399">
        <f t="shared" si="8"/>
        <v>0</v>
      </c>
      <c r="N66" s="61"/>
      <c r="O66" s="61"/>
      <c r="P66" s="49"/>
      <c r="Q66" s="49"/>
    </row>
    <row r="67" spans="1:17" ht="13.5">
      <c r="A67" s="10" t="s">
        <v>1681</v>
      </c>
      <c r="E67" s="49">
        <f t="shared" si="0"/>
        <v>0</v>
      </c>
      <c r="I67" s="124">
        <f t="shared" si="6"/>
        <v>0</v>
      </c>
      <c r="J67" s="49">
        <f t="shared" si="3"/>
        <v>0</v>
      </c>
      <c r="K67" s="49">
        <f t="shared" si="7"/>
        <v>0</v>
      </c>
      <c r="L67" s="49">
        <f t="shared" si="5"/>
        <v>0</v>
      </c>
      <c r="M67" s="399">
        <f t="shared" si="8"/>
        <v>0</v>
      </c>
      <c r="N67" s="61"/>
      <c r="O67" s="61"/>
      <c r="P67" s="49"/>
      <c r="Q67" s="49"/>
    </row>
    <row r="68" spans="1:17" ht="13.5">
      <c r="A68" s="10" t="s">
        <v>467</v>
      </c>
      <c r="E68" s="49">
        <f t="shared" si="0"/>
        <v>0</v>
      </c>
      <c r="I68" s="124">
        <f t="shared" si="6"/>
        <v>0</v>
      </c>
      <c r="J68" s="49">
        <f t="shared" si="3"/>
        <v>0</v>
      </c>
      <c r="K68" s="49">
        <f t="shared" si="7"/>
        <v>0</v>
      </c>
      <c r="L68" s="49">
        <f t="shared" si="5"/>
        <v>0</v>
      </c>
      <c r="M68" s="399">
        <f t="shared" si="8"/>
        <v>0</v>
      </c>
      <c r="N68" s="61"/>
      <c r="O68" s="61"/>
      <c r="P68" s="49"/>
      <c r="Q68" s="49"/>
    </row>
    <row r="69" spans="1:17" ht="13.5">
      <c r="A69" s="10" t="s">
        <v>468</v>
      </c>
      <c r="E69" s="49">
        <f t="shared" si="0"/>
        <v>0</v>
      </c>
      <c r="I69" s="124">
        <f t="shared" si="6"/>
        <v>0</v>
      </c>
      <c r="J69" s="49">
        <f t="shared" si="3"/>
        <v>0</v>
      </c>
      <c r="K69" s="49">
        <f t="shared" si="7"/>
        <v>0</v>
      </c>
      <c r="L69" s="49">
        <f t="shared" si="5"/>
        <v>0</v>
      </c>
      <c r="M69" s="399">
        <f t="shared" si="8"/>
        <v>0</v>
      </c>
      <c r="N69" s="61"/>
      <c r="O69" s="61"/>
      <c r="P69" s="49"/>
      <c r="Q69" s="49"/>
    </row>
    <row r="70" spans="1:17" ht="13.5">
      <c r="A70" s="10" t="s">
        <v>1013</v>
      </c>
      <c r="E70" s="49">
        <f t="shared" si="0"/>
        <v>0</v>
      </c>
      <c r="I70" s="124">
        <f t="shared" si="6"/>
        <v>0</v>
      </c>
      <c r="J70" s="49">
        <f t="shared" si="3"/>
        <v>0</v>
      </c>
      <c r="K70" s="49">
        <f t="shared" si="7"/>
        <v>0</v>
      </c>
      <c r="L70" s="49">
        <f t="shared" si="5"/>
        <v>0</v>
      </c>
      <c r="M70" s="399">
        <f t="shared" si="8"/>
        <v>0</v>
      </c>
      <c r="N70" s="61"/>
      <c r="O70" s="61"/>
      <c r="P70" s="49"/>
      <c r="Q70" s="49"/>
    </row>
    <row r="71" spans="1:17" ht="13.5">
      <c r="A71" s="10" t="s">
        <v>1150</v>
      </c>
      <c r="E71" s="49">
        <f t="shared" si="0"/>
        <v>0</v>
      </c>
      <c r="I71" s="124">
        <f t="shared" si="6"/>
        <v>0</v>
      </c>
      <c r="J71" s="49">
        <f t="shared" si="3"/>
        <v>0</v>
      </c>
      <c r="K71" s="49">
        <f t="shared" si="7"/>
        <v>0</v>
      </c>
      <c r="L71" s="49">
        <f t="shared" si="5"/>
        <v>0</v>
      </c>
      <c r="M71" s="399">
        <f t="shared" si="8"/>
        <v>0</v>
      </c>
      <c r="N71" s="61"/>
      <c r="O71" s="61"/>
      <c r="P71" s="49"/>
      <c r="Q71" s="49"/>
    </row>
    <row r="72" spans="1:17" ht="13.5">
      <c r="A72" s="10" t="s">
        <v>1014</v>
      </c>
      <c r="E72" s="49">
        <f t="shared" si="0"/>
        <v>0</v>
      </c>
      <c r="I72" s="124">
        <f t="shared" si="6"/>
        <v>0</v>
      </c>
      <c r="J72" s="49">
        <f t="shared" si="3"/>
        <v>0</v>
      </c>
      <c r="K72" s="49">
        <f t="shared" si="7"/>
        <v>0</v>
      </c>
      <c r="L72" s="49">
        <f t="shared" si="5"/>
        <v>0</v>
      </c>
      <c r="M72" s="399">
        <f t="shared" si="8"/>
        <v>0</v>
      </c>
      <c r="N72" s="61"/>
      <c r="O72" s="61"/>
      <c r="P72" s="49"/>
      <c r="Q72" s="49"/>
    </row>
    <row r="73" spans="1:17" ht="13.5">
      <c r="A73" s="10" t="s">
        <v>79</v>
      </c>
      <c r="E73" s="49">
        <f t="shared" si="0"/>
        <v>0</v>
      </c>
      <c r="I73" s="124">
        <f t="shared" ref="I73:I104" si="9">E73*I$4</f>
        <v>0</v>
      </c>
      <c r="J73" s="49">
        <f t="shared" si="3"/>
        <v>0</v>
      </c>
      <c r="K73" s="49">
        <f t="shared" ref="K73:K104" si="10">E73*K$4</f>
        <v>0</v>
      </c>
      <c r="L73" s="49">
        <f t="shared" si="5"/>
        <v>0</v>
      </c>
      <c r="M73" s="399">
        <f t="shared" ref="M73:M104" si="11">SUM(I73:L73)</f>
        <v>0</v>
      </c>
      <c r="N73" s="61"/>
      <c r="O73" s="61"/>
      <c r="P73" s="49"/>
      <c r="Q73" s="49"/>
    </row>
    <row r="74" spans="1:17" ht="13.5">
      <c r="A74" s="10" t="s">
        <v>81</v>
      </c>
      <c r="E74" s="49">
        <f t="shared" ref="E74:E157" si="12">C74*D74</f>
        <v>0</v>
      </c>
      <c r="I74" s="124">
        <f t="shared" si="9"/>
        <v>0</v>
      </c>
      <c r="J74" s="49">
        <f t="shared" ref="J74:J137" si="13">(SUM(E74:I74)+K74)*J$4</f>
        <v>0</v>
      </c>
      <c r="K74" s="49">
        <f t="shared" si="10"/>
        <v>0</v>
      </c>
      <c r="L74" s="49">
        <f t="shared" ref="L74:L137" si="14">(SUM(E74:G74)+I74)*L$4</f>
        <v>0</v>
      </c>
      <c r="M74" s="399">
        <f t="shared" si="11"/>
        <v>0</v>
      </c>
      <c r="N74" s="61"/>
      <c r="O74" s="61"/>
      <c r="P74" s="49"/>
      <c r="Q74" s="49"/>
    </row>
    <row r="75" spans="1:17" ht="13.5">
      <c r="A75" s="10" t="s">
        <v>1150</v>
      </c>
      <c r="E75" s="49">
        <f t="shared" si="12"/>
        <v>0</v>
      </c>
      <c r="I75" s="124">
        <f t="shared" si="9"/>
        <v>0</v>
      </c>
      <c r="J75" s="49">
        <f t="shared" si="13"/>
        <v>0</v>
      </c>
      <c r="K75" s="49">
        <f t="shared" si="10"/>
        <v>0</v>
      </c>
      <c r="L75" s="49">
        <f t="shared" si="14"/>
        <v>0</v>
      </c>
      <c r="M75" s="399">
        <f t="shared" si="11"/>
        <v>0</v>
      </c>
      <c r="N75" s="61"/>
      <c r="O75" s="61"/>
      <c r="P75" s="49"/>
      <c r="Q75" s="49"/>
    </row>
    <row r="76" spans="1:17" ht="13.5">
      <c r="A76" s="10" t="s">
        <v>82</v>
      </c>
      <c r="E76" s="49">
        <f t="shared" si="12"/>
        <v>0</v>
      </c>
      <c r="I76" s="124">
        <f t="shared" si="9"/>
        <v>0</v>
      </c>
      <c r="J76" s="49">
        <f t="shared" si="13"/>
        <v>0</v>
      </c>
      <c r="K76" s="49">
        <f t="shared" si="10"/>
        <v>0</v>
      </c>
      <c r="L76" s="49">
        <f t="shared" si="14"/>
        <v>0</v>
      </c>
      <c r="M76" s="399">
        <f t="shared" si="11"/>
        <v>0</v>
      </c>
      <c r="N76" s="61"/>
      <c r="O76" s="61"/>
      <c r="P76" s="49"/>
      <c r="Q76" s="49"/>
    </row>
    <row r="77" spans="1:17" ht="13.5">
      <c r="A77" s="10" t="s">
        <v>1790</v>
      </c>
      <c r="E77" s="49">
        <f t="shared" si="12"/>
        <v>0</v>
      </c>
      <c r="I77" s="124">
        <f t="shared" si="9"/>
        <v>0</v>
      </c>
      <c r="J77" s="49">
        <f t="shared" si="13"/>
        <v>0</v>
      </c>
      <c r="K77" s="49">
        <f t="shared" si="10"/>
        <v>0</v>
      </c>
      <c r="L77" s="49">
        <f t="shared" si="14"/>
        <v>0</v>
      </c>
      <c r="M77" s="399">
        <f t="shared" si="11"/>
        <v>0</v>
      </c>
      <c r="N77" s="61"/>
      <c r="O77" s="61"/>
      <c r="P77" s="49"/>
      <c r="Q77" s="49"/>
    </row>
    <row r="78" spans="1:17" ht="13.5">
      <c r="A78" s="10" t="s">
        <v>1162</v>
      </c>
      <c r="E78" s="49">
        <f t="shared" si="12"/>
        <v>0</v>
      </c>
      <c r="I78" s="124">
        <f t="shared" si="9"/>
        <v>0</v>
      </c>
      <c r="J78" s="49">
        <f t="shared" si="13"/>
        <v>0</v>
      </c>
      <c r="K78" s="49">
        <f t="shared" si="10"/>
        <v>0</v>
      </c>
      <c r="L78" s="49">
        <f t="shared" si="14"/>
        <v>0</v>
      </c>
      <c r="M78" s="399">
        <f t="shared" si="11"/>
        <v>0</v>
      </c>
      <c r="N78" s="61"/>
      <c r="O78" s="61"/>
      <c r="P78" s="49"/>
      <c r="Q78" s="49"/>
    </row>
    <row r="79" spans="1:17" ht="13.5">
      <c r="A79" s="10" t="s">
        <v>1884</v>
      </c>
      <c r="E79" s="49">
        <f t="shared" si="12"/>
        <v>0</v>
      </c>
      <c r="I79" s="124">
        <f t="shared" si="9"/>
        <v>0</v>
      </c>
      <c r="J79" s="49">
        <f t="shared" si="13"/>
        <v>0</v>
      </c>
      <c r="K79" s="49">
        <f t="shared" si="10"/>
        <v>0</v>
      </c>
      <c r="L79" s="49">
        <f t="shared" si="14"/>
        <v>0</v>
      </c>
      <c r="M79" s="399">
        <f t="shared" si="11"/>
        <v>0</v>
      </c>
      <c r="N79" s="61"/>
      <c r="O79" s="61"/>
      <c r="P79" s="49"/>
      <c r="Q79" s="49"/>
    </row>
    <row r="80" spans="1:17" ht="13.5">
      <c r="A80" s="10" t="s">
        <v>1885</v>
      </c>
      <c r="E80" s="49">
        <f t="shared" si="12"/>
        <v>0</v>
      </c>
      <c r="I80" s="124">
        <f t="shared" si="9"/>
        <v>0</v>
      </c>
      <c r="J80" s="49">
        <f t="shared" si="13"/>
        <v>0</v>
      </c>
      <c r="K80" s="49">
        <f t="shared" si="10"/>
        <v>0</v>
      </c>
      <c r="L80" s="49">
        <f t="shared" si="14"/>
        <v>0</v>
      </c>
      <c r="M80" s="399">
        <f t="shared" si="11"/>
        <v>0</v>
      </c>
      <c r="N80" s="61"/>
      <c r="O80" s="61"/>
      <c r="P80" s="49"/>
      <c r="Q80" s="49"/>
    </row>
    <row r="81" spans="1:17" ht="13.5">
      <c r="A81" s="10" t="s">
        <v>1886</v>
      </c>
      <c r="E81" s="49">
        <f t="shared" si="12"/>
        <v>0</v>
      </c>
      <c r="I81" s="124">
        <f t="shared" si="9"/>
        <v>0</v>
      </c>
      <c r="J81" s="49">
        <f t="shared" si="13"/>
        <v>0</v>
      </c>
      <c r="K81" s="49">
        <f t="shared" si="10"/>
        <v>0</v>
      </c>
      <c r="L81" s="49">
        <f t="shared" si="14"/>
        <v>0</v>
      </c>
      <c r="M81" s="399">
        <f t="shared" si="11"/>
        <v>0</v>
      </c>
      <c r="N81" s="61"/>
      <c r="O81" s="61"/>
      <c r="P81" s="49"/>
      <c r="Q81" s="49"/>
    </row>
    <row r="82" spans="1:17" ht="13.5">
      <c r="A82" s="10" t="s">
        <v>1018</v>
      </c>
      <c r="E82" s="49">
        <f t="shared" si="12"/>
        <v>0</v>
      </c>
      <c r="I82" s="124">
        <f t="shared" si="9"/>
        <v>0</v>
      </c>
      <c r="J82" s="49">
        <f t="shared" si="13"/>
        <v>0</v>
      </c>
      <c r="K82" s="49">
        <f t="shared" si="10"/>
        <v>0</v>
      </c>
      <c r="L82" s="49">
        <f t="shared" si="14"/>
        <v>0</v>
      </c>
      <c r="M82" s="399">
        <f t="shared" si="11"/>
        <v>0</v>
      </c>
      <c r="N82" s="61"/>
      <c r="O82" s="61"/>
      <c r="P82" s="49"/>
      <c r="Q82" s="49"/>
    </row>
    <row r="83" spans="1:17" ht="13.5">
      <c r="A83" s="10" t="s">
        <v>567</v>
      </c>
      <c r="E83" s="49">
        <f t="shared" si="12"/>
        <v>0</v>
      </c>
      <c r="I83" s="124">
        <f t="shared" si="9"/>
        <v>0</v>
      </c>
      <c r="J83" s="49">
        <f t="shared" si="13"/>
        <v>0</v>
      </c>
      <c r="K83" s="49">
        <f t="shared" si="10"/>
        <v>0</v>
      </c>
      <c r="L83" s="49">
        <f t="shared" si="14"/>
        <v>0</v>
      </c>
      <c r="M83" s="399">
        <f t="shared" si="11"/>
        <v>0</v>
      </c>
      <c r="N83" s="61"/>
      <c r="O83" s="61"/>
      <c r="P83" s="49"/>
      <c r="Q83" s="49"/>
    </row>
    <row r="84" spans="1:17" ht="13.5">
      <c r="A84" s="10" t="s">
        <v>568</v>
      </c>
      <c r="E84" s="49">
        <f t="shared" si="12"/>
        <v>0</v>
      </c>
      <c r="I84" s="124">
        <f t="shared" si="9"/>
        <v>0</v>
      </c>
      <c r="J84" s="49">
        <f t="shared" si="13"/>
        <v>0</v>
      </c>
      <c r="K84" s="49">
        <f t="shared" si="10"/>
        <v>0</v>
      </c>
      <c r="L84" s="49">
        <f t="shared" si="14"/>
        <v>0</v>
      </c>
      <c r="M84" s="399">
        <f t="shared" si="11"/>
        <v>0</v>
      </c>
      <c r="N84" s="61"/>
      <c r="O84" s="61"/>
      <c r="P84" s="49"/>
      <c r="Q84" s="49"/>
    </row>
    <row r="85" spans="1:17" ht="13.5">
      <c r="A85" s="10" t="s">
        <v>569</v>
      </c>
      <c r="E85" s="49">
        <f t="shared" si="12"/>
        <v>0</v>
      </c>
      <c r="I85" s="124">
        <f t="shared" si="9"/>
        <v>0</v>
      </c>
      <c r="J85" s="49">
        <f t="shared" si="13"/>
        <v>0</v>
      </c>
      <c r="K85" s="49">
        <f t="shared" si="10"/>
        <v>0</v>
      </c>
      <c r="L85" s="49">
        <f t="shared" si="14"/>
        <v>0</v>
      </c>
      <c r="M85" s="399">
        <f t="shared" si="11"/>
        <v>0</v>
      </c>
      <c r="N85" s="61"/>
      <c r="O85" s="61"/>
      <c r="P85" s="49"/>
      <c r="Q85" s="49"/>
    </row>
    <row r="86" spans="1:17" ht="13.5">
      <c r="A86" s="10" t="s">
        <v>1887</v>
      </c>
      <c r="E86" s="49">
        <f t="shared" si="12"/>
        <v>0</v>
      </c>
      <c r="I86" s="124">
        <f t="shared" si="9"/>
        <v>0</v>
      </c>
      <c r="J86" s="49">
        <f t="shared" si="13"/>
        <v>0</v>
      </c>
      <c r="K86" s="49">
        <f t="shared" si="10"/>
        <v>0</v>
      </c>
      <c r="L86" s="49">
        <f t="shared" si="14"/>
        <v>0</v>
      </c>
      <c r="M86" s="399">
        <f t="shared" si="11"/>
        <v>0</v>
      </c>
      <c r="N86" s="61"/>
      <c r="O86" s="61"/>
      <c r="P86" s="49"/>
      <c r="Q86" s="49"/>
    </row>
    <row r="87" spans="1:17" ht="13.5">
      <c r="A87" s="10" t="s">
        <v>570</v>
      </c>
      <c r="E87" s="49">
        <f t="shared" si="12"/>
        <v>0</v>
      </c>
      <c r="I87" s="124">
        <f t="shared" si="9"/>
        <v>0</v>
      </c>
      <c r="J87" s="49">
        <f t="shared" si="13"/>
        <v>0</v>
      </c>
      <c r="K87" s="49">
        <f t="shared" si="10"/>
        <v>0</v>
      </c>
      <c r="L87" s="49">
        <f t="shared" si="14"/>
        <v>0</v>
      </c>
      <c r="M87" s="399">
        <f t="shared" si="11"/>
        <v>0</v>
      </c>
      <c r="N87" s="61"/>
      <c r="O87" s="61"/>
      <c r="P87" s="49"/>
      <c r="Q87" s="49"/>
    </row>
    <row r="88" spans="1:17" ht="13.5">
      <c r="A88" s="10" t="s">
        <v>571</v>
      </c>
      <c r="E88" s="49">
        <f t="shared" si="12"/>
        <v>0</v>
      </c>
      <c r="I88" s="124">
        <f t="shared" si="9"/>
        <v>0</v>
      </c>
      <c r="J88" s="49">
        <f t="shared" si="13"/>
        <v>0</v>
      </c>
      <c r="K88" s="49">
        <f t="shared" si="10"/>
        <v>0</v>
      </c>
      <c r="L88" s="49">
        <f t="shared" si="14"/>
        <v>0</v>
      </c>
      <c r="M88" s="399">
        <f t="shared" si="11"/>
        <v>0</v>
      </c>
      <c r="N88" s="61"/>
      <c r="O88" s="61"/>
      <c r="P88" s="49"/>
      <c r="Q88" s="49"/>
    </row>
    <row r="89" spans="1:17" ht="13.5">
      <c r="A89" s="10" t="s">
        <v>1098</v>
      </c>
      <c r="E89" s="49">
        <f t="shared" si="12"/>
        <v>0</v>
      </c>
      <c r="I89" s="124">
        <f t="shared" si="9"/>
        <v>0</v>
      </c>
      <c r="J89" s="49">
        <f t="shared" si="13"/>
        <v>0</v>
      </c>
      <c r="K89" s="49">
        <f t="shared" si="10"/>
        <v>0</v>
      </c>
      <c r="L89" s="49">
        <f t="shared" si="14"/>
        <v>0</v>
      </c>
      <c r="M89" s="399">
        <f t="shared" si="11"/>
        <v>0</v>
      </c>
      <c r="N89" s="61"/>
      <c r="O89" s="61"/>
      <c r="P89" s="49"/>
      <c r="Q89" s="49"/>
    </row>
    <row r="90" spans="1:17" ht="13.5">
      <c r="A90" s="10" t="s">
        <v>1099</v>
      </c>
      <c r="E90" s="49">
        <f t="shared" si="12"/>
        <v>0</v>
      </c>
      <c r="I90" s="124">
        <f t="shared" si="9"/>
        <v>0</v>
      </c>
      <c r="J90" s="49">
        <f t="shared" si="13"/>
        <v>0</v>
      </c>
      <c r="K90" s="49">
        <f t="shared" si="10"/>
        <v>0</v>
      </c>
      <c r="L90" s="49">
        <f t="shared" si="14"/>
        <v>0</v>
      </c>
      <c r="M90" s="399">
        <f t="shared" si="11"/>
        <v>0</v>
      </c>
      <c r="N90" s="61"/>
      <c r="O90" s="61"/>
      <c r="P90" s="49"/>
      <c r="Q90" s="49"/>
    </row>
    <row r="91" spans="1:17" ht="13.5">
      <c r="A91" s="10" t="s">
        <v>899</v>
      </c>
      <c r="E91" s="49">
        <f t="shared" si="12"/>
        <v>0</v>
      </c>
      <c r="I91" s="124">
        <f t="shared" si="9"/>
        <v>0</v>
      </c>
      <c r="J91" s="49">
        <f t="shared" si="13"/>
        <v>0</v>
      </c>
      <c r="K91" s="49">
        <f t="shared" si="10"/>
        <v>0</v>
      </c>
      <c r="L91" s="49">
        <f t="shared" si="14"/>
        <v>0</v>
      </c>
      <c r="M91" s="399">
        <f t="shared" si="11"/>
        <v>0</v>
      </c>
      <c r="N91" s="61"/>
      <c r="O91" s="61"/>
      <c r="P91" s="49"/>
      <c r="Q91" s="49"/>
    </row>
    <row r="92" spans="1:17" ht="13.5">
      <c r="A92" s="10" t="s">
        <v>477</v>
      </c>
      <c r="E92" s="49">
        <f t="shared" si="12"/>
        <v>0</v>
      </c>
      <c r="I92" s="124">
        <f t="shared" si="9"/>
        <v>0</v>
      </c>
      <c r="J92" s="49">
        <f t="shared" si="13"/>
        <v>0</v>
      </c>
      <c r="K92" s="49">
        <f t="shared" si="10"/>
        <v>0</v>
      </c>
      <c r="L92" s="49">
        <f t="shared" si="14"/>
        <v>0</v>
      </c>
      <c r="M92" s="399">
        <f t="shared" si="11"/>
        <v>0</v>
      </c>
      <c r="N92" s="61"/>
      <c r="O92" s="61"/>
      <c r="P92" s="49"/>
      <c r="Q92" s="49"/>
    </row>
    <row r="93" spans="1:17" ht="13.5">
      <c r="A93" s="10" t="s">
        <v>572</v>
      </c>
      <c r="E93" s="49">
        <f t="shared" si="12"/>
        <v>0</v>
      </c>
      <c r="I93" s="124">
        <f t="shared" si="9"/>
        <v>0</v>
      </c>
      <c r="J93" s="49">
        <f t="shared" si="13"/>
        <v>0</v>
      </c>
      <c r="K93" s="49">
        <f t="shared" si="10"/>
        <v>0</v>
      </c>
      <c r="L93" s="49">
        <f t="shared" si="14"/>
        <v>0</v>
      </c>
      <c r="M93" s="399">
        <f t="shared" si="11"/>
        <v>0</v>
      </c>
      <c r="N93" s="61"/>
      <c r="O93" s="61"/>
      <c r="P93" s="49"/>
      <c r="Q93" s="49"/>
    </row>
    <row r="94" spans="1:17" ht="13.5">
      <c r="A94" s="10" t="s">
        <v>573</v>
      </c>
      <c r="E94" s="49">
        <f t="shared" si="12"/>
        <v>0</v>
      </c>
      <c r="I94" s="124">
        <f t="shared" si="9"/>
        <v>0</v>
      </c>
      <c r="J94" s="49">
        <f t="shared" si="13"/>
        <v>0</v>
      </c>
      <c r="K94" s="49">
        <f t="shared" si="10"/>
        <v>0</v>
      </c>
      <c r="L94" s="49">
        <f t="shared" si="14"/>
        <v>0</v>
      </c>
      <c r="M94" s="399">
        <f t="shared" si="11"/>
        <v>0</v>
      </c>
      <c r="N94" s="61"/>
      <c r="O94" s="61"/>
      <c r="P94" s="49"/>
      <c r="Q94" s="49"/>
    </row>
    <row r="95" spans="1:17" ht="13.5">
      <c r="A95" s="10" t="s">
        <v>574</v>
      </c>
      <c r="E95" s="49">
        <f t="shared" si="12"/>
        <v>0</v>
      </c>
      <c r="I95" s="124">
        <f t="shared" si="9"/>
        <v>0</v>
      </c>
      <c r="J95" s="49">
        <f t="shared" si="13"/>
        <v>0</v>
      </c>
      <c r="K95" s="49">
        <f t="shared" si="10"/>
        <v>0</v>
      </c>
      <c r="L95" s="49">
        <f t="shared" si="14"/>
        <v>0</v>
      </c>
      <c r="M95" s="399">
        <f t="shared" si="11"/>
        <v>0</v>
      </c>
      <c r="N95" s="61"/>
      <c r="O95" s="61"/>
      <c r="P95" s="49"/>
      <c r="Q95" s="49"/>
    </row>
    <row r="96" spans="1:17" ht="13.5">
      <c r="A96" s="10" t="s">
        <v>575</v>
      </c>
      <c r="E96" s="49">
        <f t="shared" si="12"/>
        <v>0</v>
      </c>
      <c r="I96" s="124">
        <f t="shared" si="9"/>
        <v>0</v>
      </c>
      <c r="J96" s="49">
        <f t="shared" si="13"/>
        <v>0</v>
      </c>
      <c r="K96" s="49">
        <f t="shared" si="10"/>
        <v>0</v>
      </c>
      <c r="L96" s="49">
        <f t="shared" si="14"/>
        <v>0</v>
      </c>
      <c r="M96" s="399">
        <f t="shared" si="11"/>
        <v>0</v>
      </c>
      <c r="N96" s="61"/>
      <c r="O96" s="61"/>
      <c r="P96" s="49"/>
      <c r="Q96" s="49"/>
    </row>
    <row r="97" spans="1:17" ht="13.5">
      <c r="A97" s="10" t="s">
        <v>1989</v>
      </c>
      <c r="E97" s="49">
        <f t="shared" si="12"/>
        <v>0</v>
      </c>
      <c r="I97" s="124">
        <f t="shared" si="9"/>
        <v>0</v>
      </c>
      <c r="J97" s="49">
        <f t="shared" si="13"/>
        <v>0</v>
      </c>
      <c r="K97" s="49">
        <f t="shared" si="10"/>
        <v>0</v>
      </c>
      <c r="L97" s="49">
        <f t="shared" si="14"/>
        <v>0</v>
      </c>
      <c r="M97" s="399">
        <f t="shared" si="11"/>
        <v>0</v>
      </c>
      <c r="N97" s="61"/>
      <c r="O97" s="61"/>
      <c r="P97" s="49"/>
      <c r="Q97" s="49"/>
    </row>
    <row r="98" spans="1:17" ht="13.5">
      <c r="A98" s="10" t="s">
        <v>1684</v>
      </c>
      <c r="E98" s="49">
        <f t="shared" si="12"/>
        <v>0</v>
      </c>
      <c r="I98" s="124">
        <f t="shared" si="9"/>
        <v>0</v>
      </c>
      <c r="J98" s="49">
        <f t="shared" si="13"/>
        <v>0</v>
      </c>
      <c r="K98" s="49">
        <f t="shared" si="10"/>
        <v>0</v>
      </c>
      <c r="L98" s="49">
        <f t="shared" si="14"/>
        <v>0</v>
      </c>
      <c r="M98" s="399">
        <f t="shared" si="11"/>
        <v>0</v>
      </c>
      <c r="N98" s="61"/>
      <c r="O98" s="61"/>
      <c r="P98" s="49"/>
      <c r="Q98" s="49"/>
    </row>
    <row r="99" spans="1:17" ht="13.5">
      <c r="A99" s="10" t="s">
        <v>628</v>
      </c>
      <c r="E99" s="49">
        <f t="shared" si="12"/>
        <v>0</v>
      </c>
      <c r="I99" s="124">
        <f t="shared" si="9"/>
        <v>0</v>
      </c>
      <c r="J99" s="49">
        <f t="shared" si="13"/>
        <v>0</v>
      </c>
      <c r="K99" s="49">
        <f t="shared" si="10"/>
        <v>0</v>
      </c>
      <c r="L99" s="49">
        <f t="shared" si="14"/>
        <v>0</v>
      </c>
      <c r="M99" s="399">
        <f t="shared" si="11"/>
        <v>0</v>
      </c>
      <c r="N99" s="61"/>
      <c r="O99" s="61"/>
      <c r="P99" s="49"/>
      <c r="Q99" s="49"/>
    </row>
    <row r="100" spans="1:17" ht="13.5">
      <c r="A100" s="10" t="s">
        <v>456</v>
      </c>
      <c r="E100" s="49">
        <f t="shared" si="12"/>
        <v>0</v>
      </c>
      <c r="I100" s="124">
        <f t="shared" si="9"/>
        <v>0</v>
      </c>
      <c r="J100" s="49">
        <f t="shared" si="13"/>
        <v>0</v>
      </c>
      <c r="K100" s="49">
        <f t="shared" si="10"/>
        <v>0</v>
      </c>
      <c r="L100" s="49">
        <f t="shared" si="14"/>
        <v>0</v>
      </c>
      <c r="M100" s="399">
        <f t="shared" si="11"/>
        <v>0</v>
      </c>
      <c r="N100" s="61"/>
      <c r="O100" s="61"/>
      <c r="P100" s="49"/>
      <c r="Q100" s="49"/>
    </row>
    <row r="101" spans="1:17" ht="13.5">
      <c r="A101" s="10" t="s">
        <v>1769</v>
      </c>
      <c r="E101" s="49">
        <f t="shared" si="12"/>
        <v>0</v>
      </c>
      <c r="I101" s="124">
        <f t="shared" si="9"/>
        <v>0</v>
      </c>
      <c r="J101" s="49">
        <f t="shared" si="13"/>
        <v>0</v>
      </c>
      <c r="K101" s="49">
        <f t="shared" si="10"/>
        <v>0</v>
      </c>
      <c r="L101" s="49">
        <f t="shared" si="14"/>
        <v>0</v>
      </c>
      <c r="M101" s="399">
        <f t="shared" si="11"/>
        <v>0</v>
      </c>
      <c r="N101" s="61"/>
      <c r="O101" s="61"/>
      <c r="P101" s="49"/>
      <c r="Q101" s="49"/>
    </row>
    <row r="102" spans="1:17" ht="13.5">
      <c r="A102" s="10" t="s">
        <v>1919</v>
      </c>
      <c r="E102" s="49">
        <f t="shared" si="12"/>
        <v>0</v>
      </c>
      <c r="I102" s="124">
        <f t="shared" si="9"/>
        <v>0</v>
      </c>
      <c r="J102" s="49">
        <f t="shared" si="13"/>
        <v>0</v>
      </c>
      <c r="K102" s="49">
        <f t="shared" si="10"/>
        <v>0</v>
      </c>
      <c r="L102" s="49">
        <f t="shared" si="14"/>
        <v>0</v>
      </c>
      <c r="M102" s="399">
        <f t="shared" si="11"/>
        <v>0</v>
      </c>
      <c r="N102" s="61"/>
      <c r="O102" s="61"/>
      <c r="P102" s="49"/>
      <c r="Q102" s="49"/>
    </row>
    <row r="103" spans="1:17" ht="13.5">
      <c r="A103" s="10" t="s">
        <v>1975</v>
      </c>
      <c r="E103" s="49">
        <f t="shared" si="12"/>
        <v>0</v>
      </c>
      <c r="I103" s="124">
        <f t="shared" si="9"/>
        <v>0</v>
      </c>
      <c r="J103" s="49">
        <f t="shared" si="13"/>
        <v>0</v>
      </c>
      <c r="K103" s="49">
        <f t="shared" si="10"/>
        <v>0</v>
      </c>
      <c r="L103" s="49">
        <f t="shared" si="14"/>
        <v>0</v>
      </c>
      <c r="M103" s="399">
        <f t="shared" si="11"/>
        <v>0</v>
      </c>
      <c r="N103" s="61"/>
      <c r="O103" s="61"/>
      <c r="P103" s="49"/>
      <c r="Q103" s="49"/>
    </row>
    <row r="104" spans="1:17" ht="13.5">
      <c r="A104" s="10" t="s">
        <v>1976</v>
      </c>
      <c r="E104" s="49">
        <f t="shared" si="12"/>
        <v>0</v>
      </c>
      <c r="I104" s="124">
        <f t="shared" si="9"/>
        <v>0</v>
      </c>
      <c r="J104" s="49">
        <f t="shared" si="13"/>
        <v>0</v>
      </c>
      <c r="K104" s="49">
        <f t="shared" si="10"/>
        <v>0</v>
      </c>
      <c r="L104" s="49">
        <f t="shared" si="14"/>
        <v>0</v>
      </c>
      <c r="M104" s="399">
        <f t="shared" si="11"/>
        <v>0</v>
      </c>
      <c r="N104" s="61"/>
      <c r="O104" s="61"/>
      <c r="P104" s="49"/>
      <c r="Q104" s="49"/>
    </row>
    <row r="105" spans="1:17" ht="13.5">
      <c r="A105" s="10" t="s">
        <v>63</v>
      </c>
      <c r="E105" s="49">
        <f t="shared" si="12"/>
        <v>0</v>
      </c>
      <c r="I105" s="124">
        <f t="shared" ref="I105:I155" si="15">E105*I$4</f>
        <v>0</v>
      </c>
      <c r="J105" s="49">
        <f t="shared" si="13"/>
        <v>0</v>
      </c>
      <c r="K105" s="49">
        <f t="shared" ref="K105:K155" si="16">E105*K$4</f>
        <v>0</v>
      </c>
      <c r="L105" s="49">
        <f t="shared" si="14"/>
        <v>0</v>
      </c>
      <c r="M105" s="399">
        <f t="shared" ref="M105:M157" si="17">SUM(I105:L105)</f>
        <v>0</v>
      </c>
      <c r="N105" s="61"/>
      <c r="O105" s="61"/>
      <c r="P105" s="49"/>
      <c r="Q105" s="49"/>
    </row>
    <row r="106" spans="1:17" ht="13.5">
      <c r="A106" s="10" t="s">
        <v>1823</v>
      </c>
      <c r="E106" s="49">
        <f t="shared" si="12"/>
        <v>0</v>
      </c>
      <c r="I106" s="124">
        <f t="shared" si="15"/>
        <v>0</v>
      </c>
      <c r="J106" s="49">
        <f t="shared" si="13"/>
        <v>0</v>
      </c>
      <c r="K106" s="49">
        <f t="shared" si="16"/>
        <v>0</v>
      </c>
      <c r="L106" s="49">
        <f t="shared" si="14"/>
        <v>0</v>
      </c>
      <c r="M106" s="399">
        <f t="shared" si="17"/>
        <v>0</v>
      </c>
      <c r="N106" s="61"/>
      <c r="O106" s="61"/>
      <c r="P106" s="49"/>
      <c r="Q106" s="49"/>
    </row>
    <row r="107" spans="1:17" ht="13.5">
      <c r="A107" s="10" t="s">
        <v>64</v>
      </c>
      <c r="E107" s="49">
        <f t="shared" si="12"/>
        <v>0</v>
      </c>
      <c r="I107" s="124">
        <f t="shared" si="15"/>
        <v>0</v>
      </c>
      <c r="J107" s="49">
        <f t="shared" si="13"/>
        <v>0</v>
      </c>
      <c r="K107" s="49">
        <f t="shared" si="16"/>
        <v>0</v>
      </c>
      <c r="L107" s="49">
        <f t="shared" si="14"/>
        <v>0</v>
      </c>
      <c r="M107" s="399">
        <f t="shared" si="17"/>
        <v>0</v>
      </c>
      <c r="N107" s="61"/>
      <c r="O107" s="61"/>
      <c r="P107" s="49"/>
      <c r="Q107" s="49"/>
    </row>
    <row r="108" spans="1:17" ht="13.5">
      <c r="A108" s="10" t="s">
        <v>184</v>
      </c>
      <c r="E108" s="49">
        <f t="shared" si="12"/>
        <v>0</v>
      </c>
      <c r="I108" s="124">
        <f t="shared" si="15"/>
        <v>0</v>
      </c>
      <c r="J108" s="49">
        <f t="shared" si="13"/>
        <v>0</v>
      </c>
      <c r="K108" s="49">
        <f t="shared" si="16"/>
        <v>0</v>
      </c>
      <c r="L108" s="49">
        <f t="shared" si="14"/>
        <v>0</v>
      </c>
      <c r="M108" s="399">
        <f t="shared" si="17"/>
        <v>0</v>
      </c>
      <c r="N108" s="61"/>
      <c r="O108" s="61"/>
      <c r="P108" s="49"/>
      <c r="Q108" s="49"/>
    </row>
    <row r="109" spans="1:17" ht="13.5">
      <c r="A109" s="10" t="s">
        <v>65</v>
      </c>
      <c r="E109" s="49">
        <f t="shared" si="12"/>
        <v>0</v>
      </c>
      <c r="I109" s="124">
        <f t="shared" si="15"/>
        <v>0</v>
      </c>
      <c r="J109" s="49">
        <f t="shared" si="13"/>
        <v>0</v>
      </c>
      <c r="K109" s="49">
        <f t="shared" si="16"/>
        <v>0</v>
      </c>
      <c r="L109" s="49">
        <f t="shared" si="14"/>
        <v>0</v>
      </c>
      <c r="M109" s="399">
        <f t="shared" si="17"/>
        <v>0</v>
      </c>
      <c r="N109" s="61"/>
      <c r="O109" s="61"/>
      <c r="P109" s="49"/>
      <c r="Q109" s="49"/>
    </row>
    <row r="110" spans="1:17" ht="13.5">
      <c r="A110" s="10" t="s">
        <v>456</v>
      </c>
      <c r="E110" s="49">
        <f t="shared" si="12"/>
        <v>0</v>
      </c>
      <c r="I110" s="124">
        <f t="shared" si="15"/>
        <v>0</v>
      </c>
      <c r="J110" s="49">
        <f t="shared" si="13"/>
        <v>0</v>
      </c>
      <c r="K110" s="49">
        <f t="shared" si="16"/>
        <v>0</v>
      </c>
      <c r="L110" s="49">
        <f t="shared" si="14"/>
        <v>0</v>
      </c>
      <c r="M110" s="399">
        <f t="shared" si="17"/>
        <v>0</v>
      </c>
      <c r="N110" s="61"/>
      <c r="O110" s="61"/>
      <c r="P110" s="49"/>
      <c r="Q110" s="49"/>
    </row>
    <row r="111" spans="1:17" ht="13.5">
      <c r="A111" s="10" t="s">
        <v>66</v>
      </c>
      <c r="E111" s="49">
        <f t="shared" si="12"/>
        <v>0</v>
      </c>
      <c r="I111" s="124">
        <f t="shared" si="15"/>
        <v>0</v>
      </c>
      <c r="J111" s="49">
        <f t="shared" si="13"/>
        <v>0</v>
      </c>
      <c r="K111" s="49">
        <f t="shared" si="16"/>
        <v>0</v>
      </c>
      <c r="L111" s="49">
        <f t="shared" si="14"/>
        <v>0</v>
      </c>
      <c r="M111" s="399">
        <f t="shared" si="17"/>
        <v>0</v>
      </c>
      <c r="N111" s="61"/>
      <c r="O111" s="61"/>
      <c r="P111" s="49"/>
      <c r="Q111" s="49"/>
    </row>
    <row r="112" spans="1:17" ht="13.5">
      <c r="A112" s="10" t="s">
        <v>67</v>
      </c>
      <c r="E112" s="49">
        <f t="shared" si="12"/>
        <v>0</v>
      </c>
      <c r="I112" s="124">
        <f t="shared" si="15"/>
        <v>0</v>
      </c>
      <c r="J112" s="49">
        <f t="shared" si="13"/>
        <v>0</v>
      </c>
      <c r="K112" s="49">
        <f t="shared" si="16"/>
        <v>0</v>
      </c>
      <c r="L112" s="49">
        <f t="shared" si="14"/>
        <v>0</v>
      </c>
      <c r="M112" s="399">
        <f t="shared" si="17"/>
        <v>0</v>
      </c>
      <c r="N112" s="61"/>
      <c r="O112" s="61"/>
      <c r="P112" s="49"/>
      <c r="Q112" s="49"/>
    </row>
    <row r="113" spans="1:17" ht="13.5">
      <c r="A113" s="10" t="s">
        <v>1770</v>
      </c>
      <c r="E113" s="49">
        <f t="shared" si="12"/>
        <v>0</v>
      </c>
      <c r="I113" s="124">
        <f t="shared" si="15"/>
        <v>0</v>
      </c>
      <c r="J113" s="49">
        <f t="shared" si="13"/>
        <v>0</v>
      </c>
      <c r="K113" s="49">
        <f t="shared" si="16"/>
        <v>0</v>
      </c>
      <c r="L113" s="49">
        <f t="shared" si="14"/>
        <v>0</v>
      </c>
      <c r="M113" s="399">
        <f t="shared" si="17"/>
        <v>0</v>
      </c>
      <c r="N113" s="61"/>
      <c r="O113" s="61"/>
      <c r="P113" s="49"/>
      <c r="Q113" s="49"/>
    </row>
    <row r="114" spans="1:17" ht="13.5">
      <c r="A114" s="10" t="s">
        <v>580</v>
      </c>
      <c r="E114" s="49">
        <f t="shared" si="12"/>
        <v>0</v>
      </c>
      <c r="I114" s="124">
        <f t="shared" si="15"/>
        <v>0</v>
      </c>
      <c r="J114" s="49">
        <f t="shared" si="13"/>
        <v>0</v>
      </c>
      <c r="K114" s="49">
        <f t="shared" si="16"/>
        <v>0</v>
      </c>
      <c r="L114" s="49">
        <f t="shared" si="14"/>
        <v>0</v>
      </c>
      <c r="M114" s="399">
        <f t="shared" si="17"/>
        <v>0</v>
      </c>
      <c r="N114" s="61"/>
      <c r="O114" s="61"/>
      <c r="P114" s="49"/>
      <c r="Q114" s="49"/>
    </row>
    <row r="115" spans="1:17" ht="13.5">
      <c r="A115" s="10" t="s">
        <v>581</v>
      </c>
      <c r="E115" s="49">
        <f t="shared" si="12"/>
        <v>0</v>
      </c>
      <c r="I115" s="124">
        <f t="shared" si="15"/>
        <v>0</v>
      </c>
      <c r="J115" s="49">
        <f t="shared" si="13"/>
        <v>0</v>
      </c>
      <c r="K115" s="49">
        <f t="shared" si="16"/>
        <v>0</v>
      </c>
      <c r="L115" s="49">
        <f t="shared" si="14"/>
        <v>0</v>
      </c>
      <c r="M115" s="399">
        <f t="shared" si="17"/>
        <v>0</v>
      </c>
      <c r="N115" s="61"/>
      <c r="O115" s="61"/>
      <c r="P115" s="49"/>
      <c r="Q115" s="49"/>
    </row>
    <row r="116" spans="1:17" ht="13.5">
      <c r="A116" s="10" t="s">
        <v>68</v>
      </c>
      <c r="E116" s="49">
        <f t="shared" si="12"/>
        <v>0</v>
      </c>
      <c r="I116" s="124">
        <f t="shared" si="15"/>
        <v>0</v>
      </c>
      <c r="J116" s="49">
        <f t="shared" si="13"/>
        <v>0</v>
      </c>
      <c r="K116" s="49">
        <f t="shared" si="16"/>
        <v>0</v>
      </c>
      <c r="L116" s="49">
        <f t="shared" si="14"/>
        <v>0</v>
      </c>
      <c r="M116" s="399">
        <f t="shared" si="17"/>
        <v>0</v>
      </c>
      <c r="N116" s="61"/>
      <c r="O116" s="61"/>
      <c r="P116" s="49"/>
      <c r="Q116" s="49"/>
    </row>
    <row r="117" spans="1:17" ht="13.5">
      <c r="A117" s="10" t="s">
        <v>69</v>
      </c>
      <c r="E117" s="49">
        <f t="shared" si="12"/>
        <v>0</v>
      </c>
      <c r="I117" s="124">
        <f t="shared" si="15"/>
        <v>0</v>
      </c>
      <c r="J117" s="49">
        <f t="shared" si="13"/>
        <v>0</v>
      </c>
      <c r="K117" s="49">
        <f t="shared" si="16"/>
        <v>0</v>
      </c>
      <c r="L117" s="49">
        <f t="shared" si="14"/>
        <v>0</v>
      </c>
      <c r="M117" s="399">
        <f t="shared" si="17"/>
        <v>0</v>
      </c>
      <c r="N117" s="61"/>
      <c r="O117" s="61"/>
      <c r="P117" s="49"/>
      <c r="Q117" s="49"/>
    </row>
    <row r="118" spans="1:17" ht="13.5">
      <c r="A118" s="10" t="s">
        <v>70</v>
      </c>
      <c r="E118" s="49">
        <f t="shared" si="12"/>
        <v>0</v>
      </c>
      <c r="I118" s="124">
        <f t="shared" si="15"/>
        <v>0</v>
      </c>
      <c r="J118" s="49">
        <f t="shared" si="13"/>
        <v>0</v>
      </c>
      <c r="K118" s="49">
        <f t="shared" si="16"/>
        <v>0</v>
      </c>
      <c r="L118" s="49">
        <f t="shared" si="14"/>
        <v>0</v>
      </c>
      <c r="M118" s="399">
        <f t="shared" si="17"/>
        <v>0</v>
      </c>
      <c r="N118" s="61"/>
      <c r="O118" s="61"/>
      <c r="P118" s="49"/>
      <c r="Q118" s="49"/>
    </row>
    <row r="119" spans="1:17" ht="13.5">
      <c r="A119" s="10" t="s">
        <v>1918</v>
      </c>
      <c r="E119" s="49">
        <f t="shared" si="12"/>
        <v>0</v>
      </c>
      <c r="I119" s="124">
        <f t="shared" si="15"/>
        <v>0</v>
      </c>
      <c r="J119" s="49">
        <f t="shared" si="13"/>
        <v>0</v>
      </c>
      <c r="K119" s="49">
        <f t="shared" si="16"/>
        <v>0</v>
      </c>
      <c r="L119" s="49">
        <f t="shared" si="14"/>
        <v>0</v>
      </c>
      <c r="M119" s="399">
        <f t="shared" si="17"/>
        <v>0</v>
      </c>
      <c r="N119" s="61"/>
      <c r="O119" s="61"/>
      <c r="P119" s="49"/>
      <c r="Q119" s="49"/>
    </row>
    <row r="120" spans="1:17" ht="13.5">
      <c r="A120" s="10" t="s">
        <v>71</v>
      </c>
      <c r="E120" s="49">
        <f t="shared" ref="E120:E141" si="18">C120*D120</f>
        <v>0</v>
      </c>
      <c r="I120" s="124">
        <f t="shared" ref="I120:I141" si="19">E120*I$4</f>
        <v>0</v>
      </c>
      <c r="J120" s="49">
        <f t="shared" si="13"/>
        <v>0</v>
      </c>
      <c r="K120" s="49">
        <f t="shared" ref="K120:K141" si="20">E120*K$4</f>
        <v>0</v>
      </c>
      <c r="L120" s="49">
        <f t="shared" si="14"/>
        <v>0</v>
      </c>
      <c r="M120" s="399">
        <f t="shared" si="17"/>
        <v>0</v>
      </c>
      <c r="N120" s="61"/>
      <c r="O120" s="61"/>
      <c r="P120" s="49"/>
      <c r="Q120" s="49"/>
    </row>
    <row r="121" spans="1:17" ht="13.5">
      <c r="A121" s="10" t="s">
        <v>72</v>
      </c>
      <c r="E121" s="49">
        <f t="shared" si="18"/>
        <v>0</v>
      </c>
      <c r="I121" s="124">
        <f t="shared" si="19"/>
        <v>0</v>
      </c>
      <c r="J121" s="49">
        <f t="shared" si="13"/>
        <v>0</v>
      </c>
      <c r="K121" s="49">
        <f t="shared" si="20"/>
        <v>0</v>
      </c>
      <c r="L121" s="49">
        <f t="shared" si="14"/>
        <v>0</v>
      </c>
      <c r="M121" s="399">
        <f t="shared" si="17"/>
        <v>0</v>
      </c>
      <c r="N121" s="61"/>
      <c r="O121" s="61"/>
      <c r="P121" s="49"/>
      <c r="Q121" s="49"/>
    </row>
    <row r="122" spans="1:17" ht="13.5">
      <c r="A122" s="10" t="s">
        <v>73</v>
      </c>
      <c r="E122" s="49">
        <f t="shared" si="18"/>
        <v>0</v>
      </c>
      <c r="I122" s="124">
        <f t="shared" si="19"/>
        <v>0</v>
      </c>
      <c r="J122" s="49">
        <f t="shared" si="13"/>
        <v>0</v>
      </c>
      <c r="K122" s="49">
        <f t="shared" si="20"/>
        <v>0</v>
      </c>
      <c r="L122" s="49">
        <f t="shared" si="14"/>
        <v>0</v>
      </c>
      <c r="M122" s="399">
        <f t="shared" si="17"/>
        <v>0</v>
      </c>
      <c r="N122" s="61"/>
      <c r="O122" s="61"/>
      <c r="P122" s="49"/>
      <c r="Q122" s="49"/>
    </row>
    <row r="123" spans="1:17" ht="13.5">
      <c r="A123" s="10" t="s">
        <v>74</v>
      </c>
      <c r="E123" s="49">
        <f t="shared" si="18"/>
        <v>0</v>
      </c>
      <c r="I123" s="124">
        <f t="shared" si="19"/>
        <v>0</v>
      </c>
      <c r="J123" s="49">
        <f t="shared" si="13"/>
        <v>0</v>
      </c>
      <c r="K123" s="49">
        <f t="shared" si="20"/>
        <v>0</v>
      </c>
      <c r="L123" s="49">
        <f t="shared" si="14"/>
        <v>0</v>
      </c>
      <c r="M123" s="399">
        <f t="shared" si="17"/>
        <v>0</v>
      </c>
      <c r="N123" s="61"/>
      <c r="O123" s="61"/>
      <c r="P123" s="49"/>
      <c r="Q123" s="49"/>
    </row>
    <row r="124" spans="1:17" ht="13.5">
      <c r="A124" s="10" t="s">
        <v>75</v>
      </c>
      <c r="E124" s="49">
        <f t="shared" si="18"/>
        <v>0</v>
      </c>
      <c r="I124" s="124">
        <f t="shared" si="19"/>
        <v>0</v>
      </c>
      <c r="J124" s="49">
        <f t="shared" si="13"/>
        <v>0</v>
      </c>
      <c r="K124" s="49">
        <f t="shared" si="20"/>
        <v>0</v>
      </c>
      <c r="L124" s="49">
        <f t="shared" si="14"/>
        <v>0</v>
      </c>
      <c r="M124" s="399">
        <f t="shared" si="17"/>
        <v>0</v>
      </c>
      <c r="N124" s="61"/>
      <c r="O124" s="61"/>
      <c r="P124" s="49"/>
      <c r="Q124" s="49"/>
    </row>
    <row r="125" spans="1:17" ht="13.5">
      <c r="A125" s="10" t="s">
        <v>1929</v>
      </c>
      <c r="E125" s="49">
        <f t="shared" si="18"/>
        <v>0</v>
      </c>
      <c r="I125" s="124">
        <f t="shared" si="19"/>
        <v>0</v>
      </c>
      <c r="J125" s="49">
        <f t="shared" si="13"/>
        <v>0</v>
      </c>
      <c r="K125" s="49">
        <f t="shared" si="20"/>
        <v>0</v>
      </c>
      <c r="L125" s="49">
        <f t="shared" si="14"/>
        <v>0</v>
      </c>
      <c r="M125" s="399">
        <f t="shared" si="17"/>
        <v>0</v>
      </c>
      <c r="N125" s="61"/>
      <c r="O125" s="61"/>
      <c r="P125" s="49"/>
      <c r="Q125" s="49"/>
    </row>
    <row r="126" spans="1:17" ht="13.5">
      <c r="A126" s="10" t="s">
        <v>76</v>
      </c>
      <c r="E126" s="49">
        <f t="shared" si="18"/>
        <v>0</v>
      </c>
      <c r="I126" s="124">
        <f t="shared" si="19"/>
        <v>0</v>
      </c>
      <c r="J126" s="49">
        <f t="shared" si="13"/>
        <v>0</v>
      </c>
      <c r="K126" s="49">
        <f t="shared" si="20"/>
        <v>0</v>
      </c>
      <c r="L126" s="49">
        <f t="shared" si="14"/>
        <v>0</v>
      </c>
      <c r="M126" s="399">
        <f t="shared" si="17"/>
        <v>0</v>
      </c>
      <c r="N126" s="61"/>
      <c r="O126" s="61"/>
      <c r="P126" s="49"/>
      <c r="Q126" s="49"/>
    </row>
    <row r="127" spans="1:17" ht="13.5">
      <c r="A127" s="10" t="s">
        <v>1930</v>
      </c>
      <c r="E127" s="49">
        <f t="shared" si="18"/>
        <v>0</v>
      </c>
      <c r="I127" s="124">
        <f t="shared" si="19"/>
        <v>0</v>
      </c>
      <c r="J127" s="49">
        <f t="shared" si="13"/>
        <v>0</v>
      </c>
      <c r="K127" s="49">
        <f t="shared" si="20"/>
        <v>0</v>
      </c>
      <c r="L127" s="49">
        <f t="shared" si="14"/>
        <v>0</v>
      </c>
      <c r="M127" s="399">
        <f t="shared" si="17"/>
        <v>0</v>
      </c>
      <c r="N127" s="61"/>
      <c r="O127" s="61"/>
      <c r="P127" s="49"/>
      <c r="Q127" s="49"/>
    </row>
    <row r="128" spans="1:17" ht="13.5">
      <c r="A128" s="10" t="s">
        <v>1771</v>
      </c>
      <c r="E128" s="49">
        <f t="shared" si="18"/>
        <v>0</v>
      </c>
      <c r="I128" s="124">
        <f t="shared" si="19"/>
        <v>0</v>
      </c>
      <c r="J128" s="49">
        <f t="shared" si="13"/>
        <v>0</v>
      </c>
      <c r="K128" s="49">
        <f t="shared" si="20"/>
        <v>0</v>
      </c>
      <c r="L128" s="49">
        <f t="shared" si="14"/>
        <v>0</v>
      </c>
      <c r="M128" s="399">
        <f t="shared" si="17"/>
        <v>0</v>
      </c>
      <c r="N128" s="61"/>
      <c r="O128" s="61"/>
      <c r="P128" s="49"/>
      <c r="Q128" s="49"/>
    </row>
    <row r="129" spans="1:17" ht="13.5">
      <c r="A129" s="10" t="s">
        <v>454</v>
      </c>
      <c r="E129" s="49">
        <f t="shared" si="18"/>
        <v>0</v>
      </c>
      <c r="I129" s="124">
        <f t="shared" si="19"/>
        <v>0</v>
      </c>
      <c r="J129" s="49">
        <f t="shared" si="13"/>
        <v>0</v>
      </c>
      <c r="K129" s="49">
        <f t="shared" si="20"/>
        <v>0</v>
      </c>
      <c r="L129" s="49">
        <f t="shared" si="14"/>
        <v>0</v>
      </c>
      <c r="M129" s="399">
        <f t="shared" si="17"/>
        <v>0</v>
      </c>
      <c r="N129" s="61"/>
      <c r="O129" s="61"/>
      <c r="P129" s="49"/>
      <c r="Q129" s="49"/>
    </row>
    <row r="130" spans="1:17" ht="13.5">
      <c r="A130" s="10" t="s">
        <v>1349</v>
      </c>
      <c r="E130" s="49">
        <f t="shared" si="18"/>
        <v>0</v>
      </c>
      <c r="I130" s="124">
        <f t="shared" si="19"/>
        <v>0</v>
      </c>
      <c r="J130" s="49">
        <f t="shared" si="13"/>
        <v>0</v>
      </c>
      <c r="K130" s="49">
        <f t="shared" si="20"/>
        <v>0</v>
      </c>
      <c r="L130" s="49">
        <f t="shared" si="14"/>
        <v>0</v>
      </c>
      <c r="M130" s="399">
        <f t="shared" si="17"/>
        <v>0</v>
      </c>
      <c r="N130" s="61"/>
      <c r="O130" s="61"/>
      <c r="P130" s="49"/>
      <c r="Q130" s="49"/>
    </row>
    <row r="131" spans="1:17" ht="13.5">
      <c r="A131" s="10" t="s">
        <v>455</v>
      </c>
      <c r="E131" s="49">
        <f t="shared" si="18"/>
        <v>0</v>
      </c>
      <c r="I131" s="124">
        <f t="shared" si="19"/>
        <v>0</v>
      </c>
      <c r="J131" s="49">
        <f t="shared" si="13"/>
        <v>0</v>
      </c>
      <c r="K131" s="49">
        <f t="shared" si="20"/>
        <v>0</v>
      </c>
      <c r="L131" s="49">
        <f t="shared" si="14"/>
        <v>0</v>
      </c>
      <c r="M131" s="399">
        <f t="shared" si="17"/>
        <v>0</v>
      </c>
      <c r="N131" s="61"/>
      <c r="O131" s="61"/>
      <c r="P131" s="49"/>
      <c r="Q131" s="49"/>
    </row>
    <row r="132" spans="1:17" ht="13.5">
      <c r="A132" s="10" t="s">
        <v>62</v>
      </c>
      <c r="E132" s="49">
        <f t="shared" si="18"/>
        <v>0</v>
      </c>
      <c r="I132" s="124">
        <f t="shared" si="19"/>
        <v>0</v>
      </c>
      <c r="J132" s="49">
        <f t="shared" si="13"/>
        <v>0</v>
      </c>
      <c r="K132" s="49">
        <f t="shared" si="20"/>
        <v>0</v>
      </c>
      <c r="L132" s="49">
        <f t="shared" si="14"/>
        <v>0</v>
      </c>
      <c r="M132" s="399">
        <f t="shared" si="17"/>
        <v>0</v>
      </c>
      <c r="N132" s="61"/>
      <c r="O132" s="61"/>
      <c r="P132" s="49"/>
      <c r="Q132" s="49"/>
    </row>
    <row r="133" spans="1:17" ht="13.5">
      <c r="A133" s="10" t="s">
        <v>2016</v>
      </c>
      <c r="E133" s="49">
        <f t="shared" si="18"/>
        <v>0</v>
      </c>
      <c r="I133" s="124">
        <f t="shared" si="19"/>
        <v>0</v>
      </c>
      <c r="J133" s="49">
        <f t="shared" si="13"/>
        <v>0</v>
      </c>
      <c r="K133" s="49">
        <f t="shared" si="20"/>
        <v>0</v>
      </c>
      <c r="L133" s="49">
        <f t="shared" si="14"/>
        <v>0</v>
      </c>
      <c r="M133" s="399">
        <f t="shared" si="17"/>
        <v>0</v>
      </c>
      <c r="N133" s="61"/>
      <c r="O133" s="61"/>
      <c r="P133" s="49"/>
      <c r="Q133" s="49"/>
    </row>
    <row r="134" spans="1:17" ht="13.5">
      <c r="A134" s="10" t="s">
        <v>654</v>
      </c>
      <c r="E134" s="49">
        <f t="shared" si="18"/>
        <v>0</v>
      </c>
      <c r="I134" s="124">
        <f t="shared" si="19"/>
        <v>0</v>
      </c>
      <c r="J134" s="49">
        <f t="shared" si="13"/>
        <v>0</v>
      </c>
      <c r="K134" s="49">
        <f t="shared" si="20"/>
        <v>0</v>
      </c>
      <c r="L134" s="49">
        <f t="shared" si="14"/>
        <v>0</v>
      </c>
      <c r="M134" s="399">
        <f t="shared" si="17"/>
        <v>0</v>
      </c>
      <c r="N134" s="61"/>
      <c r="O134" s="61"/>
      <c r="P134" s="49"/>
      <c r="Q134" s="49"/>
    </row>
    <row r="135" spans="1:17" ht="13.5">
      <c r="A135" s="10" t="s">
        <v>655</v>
      </c>
      <c r="E135" s="49">
        <f t="shared" si="18"/>
        <v>0</v>
      </c>
      <c r="I135" s="124">
        <f t="shared" si="19"/>
        <v>0</v>
      </c>
      <c r="J135" s="49">
        <f t="shared" si="13"/>
        <v>0</v>
      </c>
      <c r="K135" s="49">
        <f t="shared" si="20"/>
        <v>0</v>
      </c>
      <c r="L135" s="49">
        <f t="shared" si="14"/>
        <v>0</v>
      </c>
      <c r="M135" s="399">
        <f t="shared" si="17"/>
        <v>0</v>
      </c>
      <c r="N135" s="61"/>
      <c r="O135" s="61"/>
      <c r="P135" s="49"/>
      <c r="Q135" s="49"/>
    </row>
    <row r="136" spans="1:17" ht="13.5">
      <c r="A136" s="10" t="s">
        <v>642</v>
      </c>
      <c r="E136" s="49">
        <f t="shared" si="18"/>
        <v>0</v>
      </c>
      <c r="I136" s="124">
        <f t="shared" si="19"/>
        <v>0</v>
      </c>
      <c r="J136" s="49">
        <f t="shared" si="13"/>
        <v>0</v>
      </c>
      <c r="K136" s="49">
        <f t="shared" si="20"/>
        <v>0</v>
      </c>
      <c r="L136" s="49">
        <f t="shared" si="14"/>
        <v>0</v>
      </c>
      <c r="M136" s="399">
        <f t="shared" si="17"/>
        <v>0</v>
      </c>
      <c r="N136" s="61"/>
      <c r="O136" s="61"/>
      <c r="P136" s="49"/>
      <c r="Q136" s="49"/>
    </row>
    <row r="137" spans="1:17" ht="13.5">
      <c r="A137" s="10" t="s">
        <v>643</v>
      </c>
      <c r="E137" s="49">
        <f t="shared" si="18"/>
        <v>0</v>
      </c>
      <c r="I137" s="124">
        <f t="shared" si="19"/>
        <v>0</v>
      </c>
      <c r="J137" s="49">
        <f t="shared" si="13"/>
        <v>0</v>
      </c>
      <c r="K137" s="49">
        <f t="shared" si="20"/>
        <v>0</v>
      </c>
      <c r="L137" s="49">
        <f t="shared" si="14"/>
        <v>0</v>
      </c>
      <c r="M137" s="399">
        <f t="shared" si="17"/>
        <v>0</v>
      </c>
      <c r="N137" s="61"/>
      <c r="O137" s="61"/>
      <c r="P137" s="49"/>
      <c r="Q137" s="49"/>
    </row>
    <row r="138" spans="1:17" ht="13.5">
      <c r="A138" s="10" t="s">
        <v>848</v>
      </c>
      <c r="E138" s="49">
        <f t="shared" si="18"/>
        <v>0</v>
      </c>
      <c r="I138" s="124">
        <f t="shared" si="19"/>
        <v>0</v>
      </c>
      <c r="J138" s="49">
        <f t="shared" ref="J138:J157" si="21">(SUM(E138:I138)+K138)*J$4</f>
        <v>0</v>
      </c>
      <c r="K138" s="49">
        <f t="shared" si="20"/>
        <v>0</v>
      </c>
      <c r="L138" s="49">
        <f t="shared" ref="L138:L157" si="22">(SUM(E138:G138)+I138)*L$4</f>
        <v>0</v>
      </c>
      <c r="M138" s="399">
        <f t="shared" si="17"/>
        <v>0</v>
      </c>
      <c r="N138" s="61"/>
      <c r="O138" s="61"/>
      <c r="P138" s="49"/>
      <c r="Q138" s="49"/>
    </row>
    <row r="139" spans="1:17" ht="13.5">
      <c r="A139" s="10" t="s">
        <v>644</v>
      </c>
      <c r="E139" s="49">
        <f t="shared" si="18"/>
        <v>0</v>
      </c>
      <c r="I139" s="124">
        <f t="shared" si="19"/>
        <v>0</v>
      </c>
      <c r="J139" s="49">
        <f t="shared" si="21"/>
        <v>0</v>
      </c>
      <c r="K139" s="49">
        <f t="shared" si="20"/>
        <v>0</v>
      </c>
      <c r="L139" s="49">
        <f t="shared" si="22"/>
        <v>0</v>
      </c>
      <c r="M139" s="399">
        <f t="shared" si="17"/>
        <v>0</v>
      </c>
      <c r="N139" s="61"/>
      <c r="O139" s="61"/>
      <c r="P139" s="49"/>
      <c r="Q139" s="49"/>
    </row>
    <row r="140" spans="1:17" ht="13.5">
      <c r="A140" s="10" t="s">
        <v>664</v>
      </c>
      <c r="E140" s="49">
        <f t="shared" si="18"/>
        <v>0</v>
      </c>
      <c r="I140" s="124">
        <f t="shared" si="19"/>
        <v>0</v>
      </c>
      <c r="J140" s="49">
        <f t="shared" si="21"/>
        <v>0</v>
      </c>
      <c r="K140" s="49">
        <f t="shared" si="20"/>
        <v>0</v>
      </c>
      <c r="L140" s="49">
        <f t="shared" si="22"/>
        <v>0</v>
      </c>
      <c r="M140" s="399">
        <f t="shared" si="17"/>
        <v>0</v>
      </c>
      <c r="N140" s="61"/>
      <c r="O140" s="61"/>
      <c r="P140" s="49"/>
      <c r="Q140" s="49"/>
    </row>
    <row r="141" spans="1:17" ht="13.5">
      <c r="A141" s="10" t="s">
        <v>1367</v>
      </c>
      <c r="E141" s="49">
        <f t="shared" si="18"/>
        <v>0</v>
      </c>
      <c r="I141" s="124">
        <f t="shared" si="19"/>
        <v>0</v>
      </c>
      <c r="J141" s="49">
        <f t="shared" si="21"/>
        <v>0</v>
      </c>
      <c r="K141" s="49">
        <f t="shared" si="20"/>
        <v>0</v>
      </c>
      <c r="L141" s="49">
        <f t="shared" si="22"/>
        <v>0</v>
      </c>
      <c r="M141" s="399">
        <f t="shared" si="17"/>
        <v>0</v>
      </c>
      <c r="N141" s="61"/>
      <c r="O141" s="61"/>
      <c r="P141" s="49"/>
      <c r="Q141" s="49"/>
    </row>
    <row r="142" spans="1:17" ht="13.5">
      <c r="A142" s="10" t="s">
        <v>1977</v>
      </c>
      <c r="E142" s="49">
        <f t="shared" si="12"/>
        <v>0</v>
      </c>
      <c r="I142" s="124">
        <f t="shared" si="15"/>
        <v>0</v>
      </c>
      <c r="J142" s="49">
        <f t="shared" si="21"/>
        <v>0</v>
      </c>
      <c r="K142" s="49">
        <f t="shared" si="16"/>
        <v>0</v>
      </c>
      <c r="L142" s="49">
        <f t="shared" si="22"/>
        <v>0</v>
      </c>
      <c r="M142" s="399">
        <f t="shared" si="17"/>
        <v>0</v>
      </c>
      <c r="N142" s="61"/>
      <c r="O142" s="61"/>
      <c r="P142" s="49"/>
      <c r="Q142" s="49"/>
    </row>
    <row r="143" spans="1:17" ht="13.5">
      <c r="A143" s="10" t="s">
        <v>248</v>
      </c>
      <c r="E143" s="49">
        <f t="shared" si="12"/>
        <v>0</v>
      </c>
      <c r="I143" s="124">
        <f t="shared" si="15"/>
        <v>0</v>
      </c>
      <c r="J143" s="49">
        <f t="shared" si="21"/>
        <v>0</v>
      </c>
      <c r="K143" s="49">
        <f t="shared" si="16"/>
        <v>0</v>
      </c>
      <c r="L143" s="49">
        <f t="shared" si="22"/>
        <v>0</v>
      </c>
      <c r="M143" s="399">
        <f t="shared" si="17"/>
        <v>0</v>
      </c>
      <c r="N143" s="61"/>
      <c r="O143" s="61"/>
      <c r="P143" s="49"/>
      <c r="Q143" s="49"/>
    </row>
    <row r="144" spans="1:17" ht="13.5">
      <c r="A144" s="10" t="s">
        <v>249</v>
      </c>
      <c r="E144" s="49">
        <f t="shared" si="12"/>
        <v>0</v>
      </c>
      <c r="I144" s="124">
        <f t="shared" si="15"/>
        <v>0</v>
      </c>
      <c r="J144" s="49">
        <f t="shared" si="21"/>
        <v>0</v>
      </c>
      <c r="K144" s="49">
        <f t="shared" si="16"/>
        <v>0</v>
      </c>
      <c r="L144" s="49">
        <f t="shared" si="22"/>
        <v>0</v>
      </c>
      <c r="M144" s="399">
        <f t="shared" si="17"/>
        <v>0</v>
      </c>
      <c r="N144" s="61"/>
      <c r="O144" s="61"/>
      <c r="P144" s="49"/>
      <c r="Q144" s="49"/>
    </row>
    <row r="145" spans="1:17" ht="13.5">
      <c r="A145" s="10" t="s">
        <v>1027</v>
      </c>
      <c r="E145" s="49">
        <f t="shared" si="12"/>
        <v>0</v>
      </c>
      <c r="I145" s="124">
        <f t="shared" si="15"/>
        <v>0</v>
      </c>
      <c r="J145" s="49">
        <f t="shared" si="21"/>
        <v>0</v>
      </c>
      <c r="K145" s="49">
        <f t="shared" si="16"/>
        <v>0</v>
      </c>
      <c r="L145" s="49">
        <f t="shared" si="22"/>
        <v>0</v>
      </c>
      <c r="M145" s="399">
        <f t="shared" si="17"/>
        <v>0</v>
      </c>
      <c r="N145" s="61"/>
      <c r="O145" s="61"/>
      <c r="P145" s="49"/>
      <c r="Q145" s="49"/>
    </row>
    <row r="146" spans="1:17" ht="13.5">
      <c r="A146" s="10" t="s">
        <v>1118</v>
      </c>
      <c r="E146" s="49">
        <f t="shared" si="12"/>
        <v>0</v>
      </c>
      <c r="I146" s="124">
        <f t="shared" si="15"/>
        <v>0</v>
      </c>
      <c r="J146" s="49">
        <f t="shared" si="21"/>
        <v>0</v>
      </c>
      <c r="K146" s="49">
        <f t="shared" si="16"/>
        <v>0</v>
      </c>
      <c r="L146" s="49">
        <f t="shared" si="22"/>
        <v>0</v>
      </c>
      <c r="M146" s="399">
        <f t="shared" si="17"/>
        <v>0</v>
      </c>
      <c r="N146" s="61"/>
      <c r="O146" s="61"/>
      <c r="P146" s="49"/>
      <c r="Q146" s="49"/>
    </row>
    <row r="147" spans="1:17" ht="13.5">
      <c r="A147" s="10" t="s">
        <v>1119</v>
      </c>
      <c r="E147" s="49">
        <f t="shared" si="12"/>
        <v>0</v>
      </c>
      <c r="I147" s="124">
        <f t="shared" si="15"/>
        <v>0</v>
      </c>
      <c r="J147" s="49">
        <f t="shared" si="21"/>
        <v>0</v>
      </c>
      <c r="K147" s="49">
        <f t="shared" si="16"/>
        <v>0</v>
      </c>
      <c r="L147" s="49">
        <f t="shared" si="22"/>
        <v>0</v>
      </c>
      <c r="M147" s="399">
        <f t="shared" si="17"/>
        <v>0</v>
      </c>
      <c r="N147" s="61"/>
      <c r="O147" s="61"/>
      <c r="P147" s="49"/>
      <c r="Q147" s="49"/>
    </row>
    <row r="148" spans="1:17" ht="13.5">
      <c r="A148" s="10" t="s">
        <v>1165</v>
      </c>
      <c r="E148" s="49">
        <f t="shared" si="12"/>
        <v>0</v>
      </c>
      <c r="I148" s="124">
        <f t="shared" si="15"/>
        <v>0</v>
      </c>
      <c r="J148" s="49">
        <f t="shared" si="21"/>
        <v>0</v>
      </c>
      <c r="K148" s="49">
        <f t="shared" si="16"/>
        <v>0</v>
      </c>
      <c r="L148" s="49">
        <f t="shared" si="22"/>
        <v>0</v>
      </c>
      <c r="M148" s="399">
        <f t="shared" si="17"/>
        <v>0</v>
      </c>
      <c r="N148" s="61"/>
      <c r="O148" s="61"/>
      <c r="P148" s="49"/>
      <c r="Q148" s="49"/>
    </row>
    <row r="149" spans="1:17" ht="13.5">
      <c r="A149" s="10" t="s">
        <v>1166</v>
      </c>
      <c r="E149" s="49">
        <f t="shared" si="12"/>
        <v>0</v>
      </c>
      <c r="I149" s="124">
        <f t="shared" si="15"/>
        <v>0</v>
      </c>
      <c r="J149" s="49">
        <f t="shared" si="21"/>
        <v>0</v>
      </c>
      <c r="K149" s="49">
        <f t="shared" si="16"/>
        <v>0</v>
      </c>
      <c r="L149" s="49">
        <f t="shared" si="22"/>
        <v>0</v>
      </c>
      <c r="M149" s="399">
        <f t="shared" si="17"/>
        <v>0</v>
      </c>
      <c r="N149" s="61"/>
      <c r="O149" s="61"/>
      <c r="P149" s="49"/>
      <c r="Q149" s="49"/>
    </row>
    <row r="150" spans="1:17" ht="13.5">
      <c r="A150" s="10" t="s">
        <v>1120</v>
      </c>
      <c r="E150" s="49">
        <f t="shared" si="12"/>
        <v>0</v>
      </c>
      <c r="I150" s="124">
        <f t="shared" si="15"/>
        <v>0</v>
      </c>
      <c r="J150" s="49">
        <f t="shared" si="21"/>
        <v>0</v>
      </c>
      <c r="K150" s="49">
        <f t="shared" si="16"/>
        <v>0</v>
      </c>
      <c r="L150" s="49">
        <f t="shared" si="22"/>
        <v>0</v>
      </c>
      <c r="M150" s="399">
        <f t="shared" si="17"/>
        <v>0</v>
      </c>
      <c r="N150" s="61"/>
      <c r="O150" s="61"/>
      <c r="P150" s="49"/>
      <c r="Q150" s="49"/>
    </row>
    <row r="151" spans="1:17" ht="13.5">
      <c r="A151" s="10" t="s">
        <v>1167</v>
      </c>
      <c r="E151" s="49">
        <f t="shared" si="12"/>
        <v>0</v>
      </c>
      <c r="I151" s="124">
        <f t="shared" si="15"/>
        <v>0</v>
      </c>
      <c r="J151" s="49">
        <f t="shared" si="21"/>
        <v>0</v>
      </c>
      <c r="K151" s="49">
        <f t="shared" si="16"/>
        <v>0</v>
      </c>
      <c r="L151" s="49">
        <f t="shared" si="22"/>
        <v>0</v>
      </c>
      <c r="M151" s="399">
        <f t="shared" si="17"/>
        <v>0</v>
      </c>
      <c r="N151" s="61"/>
      <c r="O151" s="61"/>
      <c r="P151" s="49"/>
      <c r="Q151" s="49"/>
    </row>
    <row r="152" spans="1:17" ht="13.5">
      <c r="A152" s="10" t="s">
        <v>1168</v>
      </c>
      <c r="E152" s="49">
        <f t="shared" si="12"/>
        <v>0</v>
      </c>
      <c r="I152" s="124">
        <f t="shared" si="15"/>
        <v>0</v>
      </c>
      <c r="J152" s="49">
        <f t="shared" si="21"/>
        <v>0</v>
      </c>
      <c r="K152" s="49">
        <f t="shared" si="16"/>
        <v>0</v>
      </c>
      <c r="L152" s="49">
        <f t="shared" si="22"/>
        <v>0</v>
      </c>
      <c r="M152" s="399">
        <f t="shared" si="17"/>
        <v>0</v>
      </c>
      <c r="N152" s="61"/>
      <c r="O152" s="61"/>
      <c r="P152" s="49"/>
      <c r="Q152" s="49"/>
    </row>
    <row r="153" spans="1:17" ht="13.5">
      <c r="A153" s="10" t="s">
        <v>1169</v>
      </c>
      <c r="E153" s="49">
        <f t="shared" si="12"/>
        <v>0</v>
      </c>
      <c r="I153" s="124">
        <f t="shared" si="15"/>
        <v>0</v>
      </c>
      <c r="J153" s="49">
        <f t="shared" si="21"/>
        <v>0</v>
      </c>
      <c r="K153" s="49">
        <f t="shared" si="16"/>
        <v>0</v>
      </c>
      <c r="L153" s="49">
        <f t="shared" si="22"/>
        <v>0</v>
      </c>
      <c r="M153" s="399">
        <f t="shared" si="17"/>
        <v>0</v>
      </c>
      <c r="N153" s="61"/>
      <c r="O153" s="61"/>
      <c r="P153" s="49"/>
      <c r="Q153" s="49"/>
    </row>
    <row r="154" spans="1:17" ht="13.5">
      <c r="A154" s="10" t="s">
        <v>1170</v>
      </c>
      <c r="E154" s="49">
        <f t="shared" si="12"/>
        <v>0</v>
      </c>
      <c r="I154" s="124">
        <f t="shared" si="15"/>
        <v>0</v>
      </c>
      <c r="J154" s="49">
        <f t="shared" si="21"/>
        <v>0</v>
      </c>
      <c r="K154" s="49">
        <f t="shared" si="16"/>
        <v>0</v>
      </c>
      <c r="L154" s="49">
        <f t="shared" si="22"/>
        <v>0</v>
      </c>
      <c r="M154" s="399">
        <f t="shared" si="17"/>
        <v>0</v>
      </c>
      <c r="N154" s="61"/>
      <c r="O154" s="61"/>
      <c r="P154" s="49"/>
      <c r="Q154" s="49"/>
    </row>
    <row r="155" spans="1:17" ht="13.5">
      <c r="A155" s="10" t="s">
        <v>647</v>
      </c>
      <c r="E155" s="49">
        <f>C155*D155</f>
        <v>0</v>
      </c>
      <c r="I155" s="124">
        <f t="shared" si="15"/>
        <v>0</v>
      </c>
      <c r="J155" s="49">
        <f t="shared" si="21"/>
        <v>0</v>
      </c>
      <c r="K155" s="49">
        <f t="shared" si="16"/>
        <v>0</v>
      </c>
      <c r="L155" s="49">
        <f t="shared" si="22"/>
        <v>0</v>
      </c>
      <c r="M155" s="399">
        <f t="shared" si="17"/>
        <v>0</v>
      </c>
      <c r="N155" s="61"/>
      <c r="O155" s="61"/>
      <c r="P155" s="49"/>
      <c r="Q155" s="49"/>
    </row>
    <row r="156" spans="1:17" ht="13.5">
      <c r="A156" s="39" t="s">
        <v>1147</v>
      </c>
      <c r="E156" s="49">
        <f>C156*D156</f>
        <v>0</v>
      </c>
      <c r="I156" s="124">
        <f>E156*I$4</f>
        <v>0</v>
      </c>
      <c r="J156" s="49">
        <f t="shared" si="21"/>
        <v>0</v>
      </c>
      <c r="K156" s="49">
        <f>E156*K$4</f>
        <v>0</v>
      </c>
      <c r="L156" s="49">
        <f t="shared" si="22"/>
        <v>0</v>
      </c>
      <c r="M156" s="399">
        <f t="shared" si="17"/>
        <v>0</v>
      </c>
      <c r="N156" s="61"/>
      <c r="O156" s="61"/>
      <c r="P156" s="49"/>
      <c r="Q156" s="49"/>
    </row>
    <row r="157" spans="1:17" ht="13.5">
      <c r="A157" s="39" t="s">
        <v>1798</v>
      </c>
      <c r="E157" s="65">
        <f t="shared" si="12"/>
        <v>0</v>
      </c>
      <c r="F157" s="65"/>
      <c r="G157" s="65"/>
      <c r="H157" s="65"/>
      <c r="I157" s="69">
        <f>E157*I$4</f>
        <v>0</v>
      </c>
      <c r="J157" s="65">
        <f t="shared" si="21"/>
        <v>0</v>
      </c>
      <c r="K157" s="65">
        <f>E157*K$4</f>
        <v>0</v>
      </c>
      <c r="L157" s="65">
        <f t="shared" si="22"/>
        <v>0</v>
      </c>
      <c r="M157" s="422">
        <f t="shared" si="17"/>
        <v>0</v>
      </c>
      <c r="N157" s="61"/>
      <c r="O157" s="61"/>
      <c r="P157" s="49"/>
      <c r="Q157" s="49"/>
    </row>
    <row r="158" spans="1:17" s="50" customFormat="1" ht="13.5">
      <c r="A158" s="37" t="s">
        <v>1934</v>
      </c>
      <c r="D158" s="60"/>
      <c r="E158" s="50">
        <f>SUM(E9:E157)</f>
        <v>0</v>
      </c>
      <c r="F158" s="50">
        <f t="shared" ref="F158:M158" si="23">SUM(F9:F157)</f>
        <v>0</v>
      </c>
      <c r="G158" s="50">
        <f t="shared" si="23"/>
        <v>0</v>
      </c>
      <c r="H158" s="50">
        <f t="shared" si="23"/>
        <v>0</v>
      </c>
      <c r="I158" s="419">
        <f t="shared" si="23"/>
        <v>0</v>
      </c>
      <c r="J158" s="413">
        <f>SUM(J9:J157)</f>
        <v>0</v>
      </c>
      <c r="K158" s="414">
        <f>SUM(K9:K157)</f>
        <v>0</v>
      </c>
      <c r="L158" s="416">
        <f t="shared" si="23"/>
        <v>0</v>
      </c>
      <c r="M158" s="404">
        <f t="shared" si="23"/>
        <v>0</v>
      </c>
      <c r="N158" s="61">
        <f>SUM(F158:L158)</f>
        <v>0</v>
      </c>
      <c r="O158" s="61" t="s">
        <v>1969</v>
      </c>
    </row>
    <row r="159" spans="1:17">
      <c r="A159" s="49" t="s">
        <v>1970</v>
      </c>
      <c r="N159" s="61"/>
      <c r="O159" s="61"/>
      <c r="P159" s="49"/>
      <c r="Q159" s="49"/>
    </row>
    <row r="160" spans="1:17" s="58" customFormat="1">
      <c r="D160" s="59"/>
      <c r="N160" s="62"/>
      <c r="O160" s="62"/>
    </row>
    <row r="161" spans="1:6">
      <c r="A161" s="77" t="s">
        <v>1958</v>
      </c>
      <c r="B161" s="50" t="s">
        <v>1478</v>
      </c>
    </row>
    <row r="162" spans="1:6" ht="14.25" customHeight="1">
      <c r="B162" s="49" t="s">
        <v>1972</v>
      </c>
      <c r="E162" s="411">
        <f>I158</f>
        <v>0</v>
      </c>
    </row>
    <row r="163" spans="1:6" ht="14.25" customHeight="1">
      <c r="B163" s="49" t="s">
        <v>271</v>
      </c>
    </row>
    <row r="164" spans="1:6" ht="14.25" customHeight="1">
      <c r="B164" s="49" t="s">
        <v>1973</v>
      </c>
      <c r="E164" s="412">
        <f>J158</f>
        <v>0</v>
      </c>
    </row>
    <row r="165" spans="1:6" ht="14.25" customHeight="1">
      <c r="B165" s="49" t="s">
        <v>1476</v>
      </c>
      <c r="E165" s="426"/>
    </row>
    <row r="166" spans="1:6">
      <c r="B166" s="49" t="s">
        <v>1959</v>
      </c>
      <c r="F166" s="49" t="s">
        <v>1956</v>
      </c>
    </row>
    <row r="167" spans="1:6">
      <c r="B167" s="49" t="s">
        <v>1294</v>
      </c>
      <c r="E167" s="415">
        <f>K158</f>
        <v>0</v>
      </c>
    </row>
    <row r="168" spans="1:6">
      <c r="B168" s="61" t="s">
        <v>1475</v>
      </c>
    </row>
    <row r="169" spans="1:6">
      <c r="B169" s="49" t="s">
        <v>1474</v>
      </c>
    </row>
    <row r="170" spans="1:6">
      <c r="B170" s="49" t="s">
        <v>1705</v>
      </c>
      <c r="E170" s="417">
        <f>L158</f>
        <v>0</v>
      </c>
    </row>
    <row r="171" spans="1:6">
      <c r="B171" s="49" t="s">
        <v>1477</v>
      </c>
    </row>
  </sheetData>
  <mergeCells count="1">
    <mergeCell ref="A1:O1"/>
  </mergeCells>
  <phoneticPr fontId="3" type="noConversion"/>
  <printOptions gridLines="1"/>
  <pageMargins left="0.39370078740157483" right="0.31496062992125984" top="0.47244094488188981" bottom="0.43307086614173229" header="0.47244094488188981" footer="0.23622047244094491"/>
  <pageSetup paperSize="9" scale="84" fitToHeight="7" orientation="landscape" r:id="rId1"/>
  <headerFooter alignWithMargins="0">
    <oddFooter>&amp;C&amp;"Arial,Regular"&amp;8&amp;F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defaultColWidth="8.7109375"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pageSetUpPr fitToPage="1"/>
  </sheetPr>
  <dimension ref="A1:BX1591"/>
  <sheetViews>
    <sheetView tabSelected="1" view="pageBreakPreview" topLeftCell="A383" zoomScale="124" zoomScaleNormal="124" zoomScaleSheetLayoutView="124" zoomScalePageLayoutView="124" workbookViewId="0">
      <selection activeCell="G402" sqref="G402"/>
    </sheetView>
  </sheetViews>
  <sheetFormatPr defaultColWidth="11.42578125" defaultRowHeight="13.5"/>
  <cols>
    <col min="1" max="1" width="6.28515625" style="32" customWidth="1"/>
    <col min="2" max="2" width="4.140625" style="10" customWidth="1"/>
    <col min="3" max="3" width="1.85546875" style="10" customWidth="1"/>
    <col min="4" max="4" width="21.7109375" style="10" customWidth="1"/>
    <col min="5" max="5" width="7" style="49" customWidth="1"/>
    <col min="6" max="6" width="4.42578125" style="6" customWidth="1"/>
    <col min="7" max="7" width="10.7109375" style="11" customWidth="1"/>
    <col min="8" max="8" width="3.85546875" style="6" customWidth="1"/>
    <col min="9" max="9" width="10.7109375" style="11" customWidth="1"/>
    <col min="10" max="10" width="4.28515625" style="6" customWidth="1"/>
    <col min="11" max="16" width="10.7109375" style="11" customWidth="1"/>
    <col min="17" max="17" width="62.140625" style="219" customWidth="1"/>
    <col min="18" max="18" width="17.42578125" style="6" customWidth="1"/>
    <col min="19" max="21" width="11.42578125" style="6"/>
    <col min="22" max="22" width="11.85546875" style="6" customWidth="1"/>
    <col min="23" max="75" width="11.42578125" style="6"/>
    <col min="76" max="16384" width="11.42578125" style="10"/>
  </cols>
  <sheetData>
    <row r="1" spans="1:75" s="2" customFormat="1" ht="40.5">
      <c r="A1" s="758"/>
      <c r="B1" s="1319" t="str">
        <f>Cover!D3</f>
        <v>Project title</v>
      </c>
      <c r="C1" s="1319"/>
      <c r="D1" s="1319"/>
      <c r="E1" s="1319"/>
      <c r="F1" s="13" t="s">
        <v>1766</v>
      </c>
      <c r="G1" s="19"/>
      <c r="H1" s="13" t="s">
        <v>838</v>
      </c>
      <c r="I1" s="19"/>
      <c r="J1" s="13" t="s">
        <v>1927</v>
      </c>
      <c r="K1" s="19"/>
      <c r="L1" s="9" t="s">
        <v>1928</v>
      </c>
      <c r="M1" s="677" t="s">
        <v>1584</v>
      </c>
      <c r="N1" s="406" t="s">
        <v>955</v>
      </c>
      <c r="O1" s="406" t="s">
        <v>2161</v>
      </c>
      <c r="P1" s="790" t="s">
        <v>1586</v>
      </c>
      <c r="Q1" s="718" t="s">
        <v>952</v>
      </c>
      <c r="R1" s="706"/>
      <c r="S1" s="6"/>
      <c r="T1" s="6"/>
      <c r="U1" s="7"/>
      <c r="V1" s="8"/>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row>
    <row r="2" spans="1:75" s="2" customFormat="1">
      <c r="A2" s="31" t="s">
        <v>277</v>
      </c>
      <c r="B2" s="1"/>
      <c r="C2" s="1"/>
      <c r="D2" s="1" t="s">
        <v>278</v>
      </c>
      <c r="E2" s="102" t="s">
        <v>1283</v>
      </c>
      <c r="F2" s="36" t="s">
        <v>1436</v>
      </c>
      <c r="G2" s="9" t="s">
        <v>1437</v>
      </c>
      <c r="H2" s="36" t="s">
        <v>1436</v>
      </c>
      <c r="I2" s="9" t="s">
        <v>1437</v>
      </c>
      <c r="J2" s="36" t="s">
        <v>1436</v>
      </c>
      <c r="K2" s="9" t="s">
        <v>1437</v>
      </c>
      <c r="L2" s="3"/>
      <c r="M2" s="678"/>
      <c r="N2" s="15"/>
      <c r="O2" s="15"/>
      <c r="P2" s="680"/>
      <c r="Q2" s="719" t="s">
        <v>953</v>
      </c>
      <c r="R2" s="5"/>
      <c r="S2" s="6"/>
      <c r="T2" s="6"/>
      <c r="U2" s="7"/>
      <c r="V2" s="7"/>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1:75" s="2" customFormat="1">
      <c r="A3" s="30"/>
      <c r="B3" s="842"/>
      <c r="C3" s="839"/>
      <c r="D3" s="840" t="s">
        <v>859</v>
      </c>
      <c r="E3" s="841">
        <f>Cover!J26</f>
        <v>0</v>
      </c>
      <c r="F3" s="5"/>
      <c r="G3" s="4"/>
      <c r="H3" s="5"/>
      <c r="I3" s="4"/>
      <c r="J3" s="5"/>
      <c r="K3" s="4"/>
      <c r="L3" s="592" t="s">
        <v>385</v>
      </c>
      <c r="M3" s="679">
        <f>M1561</f>
        <v>0</v>
      </c>
      <c r="N3" s="791"/>
      <c r="O3" s="791"/>
      <c r="P3" s="792"/>
      <c r="Q3" s="720" t="s">
        <v>94</v>
      </c>
      <c r="R3" s="6"/>
      <c r="S3" s="6"/>
      <c r="T3" s="6"/>
      <c r="U3" s="7"/>
      <c r="V3" s="7"/>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row>
    <row r="4" spans="1:75" s="2" customFormat="1" ht="88.5" customHeight="1">
      <c r="A4" s="30"/>
      <c r="B4" s="1"/>
      <c r="C4" s="1322" t="s">
        <v>2264</v>
      </c>
      <c r="D4" s="1323"/>
      <c r="E4" s="1323"/>
      <c r="F4" s="1323"/>
      <c r="G4" s="1323"/>
      <c r="H4" s="1323"/>
      <c r="I4" s="1323"/>
      <c r="J4" s="1323"/>
      <c r="K4" s="1323"/>
      <c r="L4" s="1324"/>
      <c r="M4" s="679"/>
      <c r="N4" s="791"/>
      <c r="O4" s="791"/>
      <c r="P4" s="792"/>
      <c r="Q4" s="221"/>
      <c r="R4" s="6"/>
      <c r="S4" s="6"/>
      <c r="T4" s="6"/>
      <c r="U4" s="7"/>
      <c r="V4" s="7"/>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row>
    <row r="5" spans="1:75" ht="18" customHeight="1">
      <c r="B5" s="673" t="s">
        <v>1809</v>
      </c>
      <c r="C5" s="582"/>
      <c r="D5" s="674"/>
      <c r="E5" s="675"/>
      <c r="F5" s="674"/>
      <c r="G5" s="17"/>
      <c r="H5" s="674"/>
      <c r="I5" s="17"/>
      <c r="J5" s="674"/>
      <c r="K5" s="17"/>
      <c r="L5" s="17"/>
      <c r="M5" s="676"/>
      <c r="N5" s="17"/>
      <c r="O5" s="17"/>
      <c r="P5" s="676"/>
      <c r="Q5" s="591" t="s">
        <v>579</v>
      </c>
      <c r="U5" s="7"/>
      <c r="V5" s="7"/>
    </row>
    <row r="6" spans="1:75" ht="17.25" customHeight="1">
      <c r="B6" s="2" t="s">
        <v>1438</v>
      </c>
      <c r="C6" s="2" t="s">
        <v>1439</v>
      </c>
      <c r="M6" s="468"/>
      <c r="P6" s="468"/>
      <c r="Q6" s="721" t="s">
        <v>1015</v>
      </c>
      <c r="U6" s="7"/>
      <c r="V6" s="7"/>
    </row>
    <row r="7" spans="1:75" s="786" customFormat="1" ht="12.75" customHeight="1">
      <c r="A7" s="785"/>
      <c r="B7" s="2"/>
      <c r="C7" s="2"/>
      <c r="D7" s="627" t="s">
        <v>2175</v>
      </c>
      <c r="E7" s="426"/>
      <c r="F7" s="354"/>
      <c r="G7" s="129"/>
      <c r="H7" s="354"/>
      <c r="I7" s="129"/>
      <c r="J7" s="354"/>
      <c r="K7" s="129"/>
      <c r="L7" s="129"/>
      <c r="M7" s="468"/>
      <c r="N7" s="11"/>
      <c r="O7" s="11"/>
      <c r="P7" s="468"/>
      <c r="Q7" s="789" t="s">
        <v>956</v>
      </c>
      <c r="R7" s="787"/>
      <c r="S7" s="787"/>
      <c r="T7" s="787"/>
      <c r="U7" s="788"/>
      <c r="V7" s="788"/>
      <c r="W7" s="787"/>
      <c r="X7" s="787"/>
      <c r="Y7" s="787"/>
      <c r="Z7" s="787"/>
      <c r="AA7" s="787"/>
      <c r="AB7" s="787"/>
      <c r="AC7" s="787"/>
      <c r="AD7" s="787"/>
      <c r="AE7" s="787"/>
      <c r="AF7" s="787"/>
      <c r="AG7" s="787"/>
      <c r="AH7" s="787"/>
      <c r="AI7" s="787"/>
      <c r="AJ7" s="787"/>
      <c r="AK7" s="787"/>
      <c r="AL7" s="787"/>
      <c r="AM7" s="787"/>
      <c r="AN7" s="787"/>
      <c r="AO7" s="787"/>
      <c r="AP7" s="787"/>
      <c r="AQ7" s="787"/>
      <c r="AR7" s="787"/>
      <c r="AS7" s="787"/>
      <c r="AT7" s="787"/>
      <c r="AU7" s="787"/>
      <c r="AV7" s="787"/>
      <c r="AW7" s="787"/>
      <c r="AX7" s="787"/>
      <c r="AY7" s="787"/>
      <c r="AZ7" s="787"/>
      <c r="BA7" s="787"/>
      <c r="BB7" s="787"/>
      <c r="BC7" s="787"/>
      <c r="BD7" s="787"/>
      <c r="BE7" s="787"/>
      <c r="BF7" s="787"/>
      <c r="BG7" s="787"/>
      <c r="BH7" s="787"/>
      <c r="BI7" s="787"/>
      <c r="BJ7" s="787"/>
      <c r="BK7" s="787"/>
      <c r="BL7" s="787"/>
      <c r="BM7" s="787"/>
      <c r="BN7" s="787"/>
      <c r="BO7" s="787"/>
      <c r="BP7" s="787"/>
      <c r="BQ7" s="787"/>
      <c r="BR7" s="787"/>
      <c r="BS7" s="787"/>
      <c r="BT7" s="787"/>
      <c r="BU7" s="787"/>
      <c r="BV7" s="787"/>
      <c r="BW7" s="787"/>
    </row>
    <row r="8" spans="1:75" ht="12.75" customHeight="1">
      <c r="B8" s="2"/>
      <c r="C8" s="2"/>
      <c r="D8" s="10" t="s">
        <v>2049</v>
      </c>
      <c r="E8" s="426"/>
      <c r="F8" s="354"/>
      <c r="G8" s="129">
        <f>F8*E8</f>
        <v>0</v>
      </c>
      <c r="H8" s="354"/>
      <c r="I8" s="129"/>
      <c r="J8" s="354"/>
      <c r="K8" s="129"/>
      <c r="L8" s="129">
        <f>G8+I8+K8</f>
        <v>0</v>
      </c>
      <c r="M8" s="468"/>
      <c r="P8" s="468">
        <f>SUM(L8-N8-O8)</f>
        <v>0</v>
      </c>
      <c r="Q8" s="759"/>
      <c r="U8" s="7"/>
      <c r="V8" s="7"/>
    </row>
    <row r="9" spans="1:75" ht="12.75" customHeight="1">
      <c r="B9" s="2"/>
      <c r="C9" s="2"/>
      <c r="D9" s="627" t="s">
        <v>1592</v>
      </c>
      <c r="E9" s="426"/>
      <c r="F9" s="354"/>
      <c r="G9" s="129">
        <f>F9*E9</f>
        <v>0</v>
      </c>
      <c r="H9" s="354"/>
      <c r="I9" s="129"/>
      <c r="J9" s="354"/>
      <c r="K9" s="129"/>
      <c r="L9" s="129">
        <f>G9+I9+K9</f>
        <v>0</v>
      </c>
      <c r="M9" s="468"/>
      <c r="O9" s="11">
        <f>L9</f>
        <v>0</v>
      </c>
      <c r="P9" s="468">
        <f>SUM(L9-N9-O9)</f>
        <v>0</v>
      </c>
      <c r="Q9" s="723" t="s">
        <v>2155</v>
      </c>
      <c r="U9" s="7"/>
      <c r="V9" s="7"/>
    </row>
    <row r="10" spans="1:75">
      <c r="B10" s="2"/>
      <c r="C10" s="2"/>
      <c r="D10" s="627" t="s">
        <v>1837</v>
      </c>
      <c r="E10" s="426"/>
      <c r="F10" s="354"/>
      <c r="G10" s="129"/>
      <c r="H10" s="354"/>
      <c r="I10" s="129"/>
      <c r="J10" s="354"/>
      <c r="K10" s="129"/>
      <c r="L10" s="10"/>
      <c r="M10" s="588"/>
      <c r="N10" s="10"/>
      <c r="O10" s="10"/>
      <c r="P10" s="588"/>
      <c r="Q10" s="221" t="s">
        <v>1</v>
      </c>
      <c r="R10" s="5"/>
      <c r="U10" s="7"/>
      <c r="V10" s="20"/>
    </row>
    <row r="11" spans="1:75">
      <c r="B11" s="2"/>
      <c r="C11" s="2"/>
      <c r="D11" s="10" t="s">
        <v>2049</v>
      </c>
      <c r="E11" s="426"/>
      <c r="F11" s="354"/>
      <c r="G11" s="129">
        <f>F11*E11</f>
        <v>0</v>
      </c>
      <c r="H11" s="354"/>
      <c r="I11" s="129"/>
      <c r="J11" s="354"/>
      <c r="K11" s="129"/>
      <c r="L11" s="129">
        <f t="shared" ref="L11:L26" si="0">G11+I11+K11</f>
        <v>0</v>
      </c>
      <c r="M11" s="468"/>
      <c r="P11" s="468">
        <f>SUM(L11-N11-O11)</f>
        <v>0</v>
      </c>
      <c r="Q11" s="844" t="s">
        <v>2211</v>
      </c>
      <c r="R11" s="5"/>
      <c r="U11" s="7"/>
      <c r="V11" s="20"/>
    </row>
    <row r="12" spans="1:75">
      <c r="B12" s="2"/>
      <c r="C12" s="2"/>
      <c r="D12" s="627" t="s">
        <v>1592</v>
      </c>
      <c r="E12" s="426"/>
      <c r="F12" s="354"/>
      <c r="G12" s="129">
        <f>F12*E12</f>
        <v>0</v>
      </c>
      <c r="H12" s="354"/>
      <c r="I12" s="129"/>
      <c r="J12" s="354"/>
      <c r="K12" s="129"/>
      <c r="L12" s="129">
        <f t="shared" si="0"/>
        <v>0</v>
      </c>
      <c r="M12" s="468"/>
      <c r="O12" s="11">
        <f>L12</f>
        <v>0</v>
      </c>
      <c r="P12" s="468">
        <f>SUM(L12-N12-O12)</f>
        <v>0</v>
      </c>
      <c r="Q12" s="724" t="s">
        <v>988</v>
      </c>
      <c r="R12" s="5"/>
      <c r="U12" s="7"/>
      <c r="V12" s="20"/>
    </row>
    <row r="13" spans="1:75">
      <c r="B13" s="2"/>
      <c r="C13" s="2"/>
      <c r="D13" s="627" t="s">
        <v>1838</v>
      </c>
      <c r="E13" s="426"/>
      <c r="F13" s="354"/>
      <c r="G13" s="129"/>
      <c r="H13" s="354"/>
      <c r="I13" s="129"/>
      <c r="J13" s="354"/>
      <c r="K13" s="129"/>
      <c r="L13" s="129">
        <f t="shared" si="0"/>
        <v>0</v>
      </c>
      <c r="M13" s="468"/>
      <c r="P13" s="588"/>
      <c r="Q13" s="221" t="s">
        <v>1254</v>
      </c>
      <c r="R13" s="5"/>
      <c r="U13" s="7"/>
      <c r="V13" s="20"/>
    </row>
    <row r="14" spans="1:75">
      <c r="B14" s="2"/>
      <c r="C14" s="2"/>
      <c r="D14" s="10" t="s">
        <v>2049</v>
      </c>
      <c r="E14" s="426"/>
      <c r="F14" s="354"/>
      <c r="G14" s="129">
        <f>F14*E14</f>
        <v>0</v>
      </c>
      <c r="H14" s="354"/>
      <c r="I14" s="129"/>
      <c r="J14" s="354"/>
      <c r="K14" s="129"/>
      <c r="L14" s="129">
        <f t="shared" si="0"/>
        <v>0</v>
      </c>
      <c r="M14" s="468"/>
      <c r="P14" s="468">
        <f>SUM(L14-N14-O14)</f>
        <v>0</v>
      </c>
      <c r="Q14" s="221"/>
      <c r="R14" s="5"/>
      <c r="U14" s="7"/>
      <c r="V14" s="20"/>
    </row>
    <row r="15" spans="1:75">
      <c r="B15" s="2"/>
      <c r="C15" s="2"/>
      <c r="D15" s="627" t="s">
        <v>1592</v>
      </c>
      <c r="E15" s="426"/>
      <c r="F15" s="354"/>
      <c r="G15" s="129">
        <f>F15*E15</f>
        <v>0</v>
      </c>
      <c r="H15" s="354"/>
      <c r="I15" s="129"/>
      <c r="J15" s="354"/>
      <c r="K15" s="129"/>
      <c r="L15" s="129">
        <f t="shared" si="0"/>
        <v>0</v>
      </c>
      <c r="M15" s="468"/>
      <c r="O15" s="11">
        <f>L15</f>
        <v>0</v>
      </c>
      <c r="P15" s="468">
        <f>SUM(L15-N15-O15)</f>
        <v>0</v>
      </c>
      <c r="Q15" s="221"/>
      <c r="R15" s="5"/>
      <c r="U15" s="7"/>
      <c r="V15" s="20"/>
    </row>
    <row r="16" spans="1:75">
      <c r="B16" s="2"/>
      <c r="C16" s="2"/>
      <c r="D16" s="627" t="s">
        <v>1839</v>
      </c>
      <c r="E16" s="426"/>
      <c r="F16" s="354"/>
      <c r="G16" s="129"/>
      <c r="H16" s="354"/>
      <c r="I16" s="129"/>
      <c r="J16" s="354"/>
      <c r="K16" s="129"/>
      <c r="L16" s="129">
        <f t="shared" si="0"/>
        <v>0</v>
      </c>
      <c r="M16" s="468"/>
      <c r="P16" s="588"/>
      <c r="Q16" s="221"/>
      <c r="R16" s="5"/>
      <c r="U16" s="7"/>
      <c r="V16" s="20"/>
    </row>
    <row r="17" spans="2:22">
      <c r="B17" s="2"/>
      <c r="C17" s="2"/>
      <c r="D17" s="10" t="s">
        <v>2049</v>
      </c>
      <c r="E17" s="426"/>
      <c r="F17" s="354"/>
      <c r="G17" s="129">
        <f>F17*E17</f>
        <v>0</v>
      </c>
      <c r="H17" s="354"/>
      <c r="I17" s="129"/>
      <c r="J17" s="354"/>
      <c r="K17" s="129"/>
      <c r="L17" s="129">
        <f t="shared" si="0"/>
        <v>0</v>
      </c>
      <c r="M17" s="468"/>
      <c r="P17" s="468">
        <f>SUM(L17-N17-O17)</f>
        <v>0</v>
      </c>
      <c r="Q17" s="221"/>
      <c r="R17" s="5"/>
      <c r="U17" s="7"/>
      <c r="V17" s="20"/>
    </row>
    <row r="18" spans="2:22">
      <c r="B18" s="2"/>
      <c r="C18" s="2"/>
      <c r="D18" s="627" t="s">
        <v>1592</v>
      </c>
      <c r="E18" s="426"/>
      <c r="F18" s="354"/>
      <c r="G18" s="129">
        <f>F18*E18</f>
        <v>0</v>
      </c>
      <c r="H18" s="354"/>
      <c r="I18" s="129"/>
      <c r="J18" s="354"/>
      <c r="K18" s="129"/>
      <c r="L18" s="129">
        <f t="shared" si="0"/>
        <v>0</v>
      </c>
      <c r="M18" s="468"/>
      <c r="O18" s="11">
        <f>L18</f>
        <v>0</v>
      </c>
      <c r="P18" s="468">
        <f>SUM(L18-N18-O18)</f>
        <v>0</v>
      </c>
      <c r="Q18" s="221"/>
      <c r="R18" s="5"/>
      <c r="U18" s="7"/>
      <c r="V18" s="20"/>
    </row>
    <row r="19" spans="2:22">
      <c r="B19" s="2"/>
      <c r="C19" s="2"/>
      <c r="D19" s="627" t="s">
        <v>844</v>
      </c>
      <c r="E19" s="426"/>
      <c r="F19" s="354"/>
      <c r="G19" s="129">
        <f>F19*E19</f>
        <v>0</v>
      </c>
      <c r="H19" s="354"/>
      <c r="I19" s="129"/>
      <c r="J19" s="354"/>
      <c r="K19" s="129"/>
      <c r="L19" s="129">
        <f t="shared" si="0"/>
        <v>0</v>
      </c>
      <c r="M19" s="468"/>
      <c r="P19" s="468">
        <f>SUM(L19-N19-O19)</f>
        <v>0</v>
      </c>
      <c r="Q19" s="220"/>
      <c r="R19" s="5"/>
      <c r="U19" s="7"/>
      <c r="V19" s="7"/>
    </row>
    <row r="20" spans="2:22">
      <c r="B20" s="2"/>
      <c r="C20" s="2"/>
      <c r="D20" s="627" t="s">
        <v>843</v>
      </c>
      <c r="E20" s="426"/>
      <c r="F20" s="354"/>
      <c r="G20" s="129">
        <f>F20*E20</f>
        <v>0</v>
      </c>
      <c r="H20" s="354"/>
      <c r="I20" s="129"/>
      <c r="J20" s="354"/>
      <c r="K20" s="129"/>
      <c r="L20" s="129">
        <f t="shared" si="0"/>
        <v>0</v>
      </c>
      <c r="M20" s="468"/>
      <c r="P20" s="468">
        <f>SUM(L20-N20-O20)</f>
        <v>0</v>
      </c>
      <c r="Q20" s="220"/>
      <c r="R20" s="5"/>
      <c r="U20" s="7"/>
      <c r="V20" s="7"/>
    </row>
    <row r="21" spans="2:22">
      <c r="B21" s="2"/>
      <c r="C21" s="2"/>
      <c r="D21" s="627" t="s">
        <v>1306</v>
      </c>
      <c r="E21" s="426"/>
      <c r="F21" s="354"/>
      <c r="G21" s="129">
        <f>F21*E21</f>
        <v>0</v>
      </c>
      <c r="H21" s="354"/>
      <c r="I21" s="129"/>
      <c r="J21" s="354"/>
      <c r="K21" s="129"/>
      <c r="L21" s="129">
        <f t="shared" si="0"/>
        <v>0</v>
      </c>
      <c r="M21" s="468"/>
      <c r="P21" s="468">
        <f>SUM(L21-N21-O21)</f>
        <v>0</v>
      </c>
      <c r="Q21" s="220"/>
      <c r="R21" s="5"/>
      <c r="U21" s="7"/>
      <c r="V21" s="7"/>
    </row>
    <row r="22" spans="2:22">
      <c r="B22" s="2"/>
      <c r="C22" s="2"/>
      <c r="D22" s="10" t="s">
        <v>1840</v>
      </c>
      <c r="E22" s="426"/>
      <c r="F22" s="354"/>
      <c r="G22" s="129"/>
      <c r="H22" s="354"/>
      <c r="I22" s="129"/>
      <c r="J22" s="354"/>
      <c r="K22" s="129"/>
      <c r="L22" s="129">
        <f t="shared" si="0"/>
        <v>0</v>
      </c>
      <c r="M22" s="468"/>
      <c r="P22" s="468"/>
      <c r="Q22" s="591" t="s">
        <v>1577</v>
      </c>
      <c r="R22" s="5"/>
      <c r="U22" s="7"/>
      <c r="V22" s="7"/>
    </row>
    <row r="23" spans="2:22">
      <c r="B23" s="2"/>
      <c r="C23" s="2"/>
      <c r="D23" s="10" t="s">
        <v>2049</v>
      </c>
      <c r="E23" s="426"/>
      <c r="F23" s="354"/>
      <c r="G23" s="129">
        <f>F23*E23</f>
        <v>0</v>
      </c>
      <c r="H23" s="354"/>
      <c r="I23" s="129"/>
      <c r="J23" s="354"/>
      <c r="K23" s="129"/>
      <c r="L23" s="129">
        <f t="shared" si="0"/>
        <v>0</v>
      </c>
      <c r="M23" s="468"/>
      <c r="P23" s="468">
        <f>SUM(L23-N23-O23)</f>
        <v>0</v>
      </c>
      <c r="Q23" s="721"/>
      <c r="R23" s="5"/>
      <c r="U23" s="7"/>
      <c r="V23" s="7"/>
    </row>
    <row r="24" spans="2:22">
      <c r="B24" s="2"/>
      <c r="C24" s="2"/>
      <c r="D24" s="627" t="s">
        <v>1592</v>
      </c>
      <c r="E24" s="426"/>
      <c r="F24" s="354"/>
      <c r="G24" s="129">
        <f>F24*E24</f>
        <v>0</v>
      </c>
      <c r="H24" s="354"/>
      <c r="I24" s="129"/>
      <c r="J24" s="354"/>
      <c r="K24" s="129"/>
      <c r="L24" s="129">
        <f t="shared" si="0"/>
        <v>0</v>
      </c>
      <c r="M24" s="468"/>
      <c r="O24" s="11">
        <f>L24</f>
        <v>0</v>
      </c>
      <c r="P24" s="468">
        <f>SUM(L24-N24-O24)</f>
        <v>0</v>
      </c>
      <c r="Q24" s="721"/>
      <c r="R24" s="5"/>
      <c r="U24" s="7"/>
      <c r="V24" s="7"/>
    </row>
    <row r="25" spans="2:22">
      <c r="B25" s="2"/>
      <c r="C25" s="2"/>
      <c r="D25" s="627" t="s">
        <v>475</v>
      </c>
      <c r="E25" s="426"/>
      <c r="F25" s="354"/>
      <c r="G25" s="129">
        <f>F25*E25</f>
        <v>0</v>
      </c>
      <c r="H25" s="354"/>
      <c r="I25" s="129"/>
      <c r="J25" s="354"/>
      <c r="K25" s="129"/>
      <c r="L25" s="129">
        <f t="shared" si="0"/>
        <v>0</v>
      </c>
      <c r="M25" s="468"/>
      <c r="P25" s="468">
        <f>SUM(L25-N25-O25)</f>
        <v>0</v>
      </c>
      <c r="Q25" s="725" t="s">
        <v>1057</v>
      </c>
      <c r="U25" s="7"/>
      <c r="V25" s="7"/>
    </row>
    <row r="26" spans="2:22">
      <c r="B26" s="2"/>
      <c r="C26" s="2"/>
      <c r="D26" s="627" t="s">
        <v>2108</v>
      </c>
      <c r="E26" s="426"/>
      <c r="F26" s="354"/>
      <c r="G26" s="129">
        <f>F26*E26</f>
        <v>0</v>
      </c>
      <c r="H26" s="354"/>
      <c r="I26" s="129"/>
      <c r="J26" s="354"/>
      <c r="K26" s="129"/>
      <c r="L26" s="129">
        <f t="shared" si="0"/>
        <v>0</v>
      </c>
      <c r="M26" s="468"/>
      <c r="P26" s="468">
        <f>SUM(L26-N26-O26)</f>
        <v>0</v>
      </c>
      <c r="Q26" s="760" t="s">
        <v>2109</v>
      </c>
      <c r="U26" s="7"/>
      <c r="V26" s="7"/>
    </row>
    <row r="27" spans="2:22">
      <c r="B27" s="2"/>
      <c r="C27" s="2" t="s">
        <v>1932</v>
      </c>
      <c r="D27" s="628"/>
      <c r="E27" s="426"/>
      <c r="F27" s="354"/>
      <c r="G27" s="629">
        <f>SUM(G7:G26)</f>
        <v>0</v>
      </c>
      <c r="H27" s="354"/>
      <c r="I27" s="629">
        <f>SUM(I7:I26)</f>
        <v>0</v>
      </c>
      <c r="J27" s="354"/>
      <c r="K27" s="629">
        <f>SUM(K7:K26)</f>
        <v>0</v>
      </c>
      <c r="L27" s="629">
        <f t="shared" ref="L27" si="1">G27+I27+K27</f>
        <v>0</v>
      </c>
      <c r="M27" s="680">
        <f>SUM(L7:L26)</f>
        <v>0</v>
      </c>
      <c r="N27" s="15">
        <f>SUM(N7:N26)</f>
        <v>0</v>
      </c>
      <c r="O27" s="15">
        <f>SUM(O7:O26)</f>
        <v>0</v>
      </c>
      <c r="P27" s="15">
        <f>SUM(P7:P26)</f>
        <v>0</v>
      </c>
      <c r="Q27" s="752" t="s">
        <v>1055</v>
      </c>
      <c r="U27" s="7"/>
      <c r="V27" s="7"/>
    </row>
    <row r="28" spans="2:22" ht="18" customHeight="1">
      <c r="B28" s="2" t="s">
        <v>1933</v>
      </c>
      <c r="C28" s="2" t="s">
        <v>1642</v>
      </c>
      <c r="D28" s="627"/>
      <c r="E28" s="630" t="s">
        <v>534</v>
      </c>
      <c r="F28" s="354"/>
      <c r="G28" s="129"/>
      <c r="H28" s="354"/>
      <c r="I28" s="129"/>
      <c r="J28" s="354"/>
      <c r="K28" s="129"/>
      <c r="L28" s="129"/>
      <c r="M28" s="468"/>
      <c r="P28" s="468"/>
      <c r="Q28" s="221" t="s">
        <v>910</v>
      </c>
      <c r="U28" s="7"/>
      <c r="V28" s="7"/>
    </row>
    <row r="29" spans="2:22" ht="14.25" customHeight="1">
      <c r="B29" s="2"/>
      <c r="C29" s="2"/>
      <c r="D29" s="627"/>
      <c r="E29" s="630"/>
      <c r="F29" s="354"/>
      <c r="G29" s="129"/>
      <c r="H29" s="354"/>
      <c r="I29" s="129"/>
      <c r="J29" s="354"/>
      <c r="K29" s="129"/>
      <c r="L29" s="129"/>
      <c r="M29" s="468"/>
      <c r="P29" s="468"/>
      <c r="Q29" s="722" t="s">
        <v>956</v>
      </c>
      <c r="U29" s="7"/>
      <c r="V29" s="7"/>
    </row>
    <row r="30" spans="2:22" ht="13.5" customHeight="1">
      <c r="B30" s="2"/>
      <c r="C30" s="2"/>
      <c r="D30" s="627" t="s">
        <v>1314</v>
      </c>
      <c r="E30" s="426"/>
      <c r="F30" s="354"/>
      <c r="G30" s="129"/>
      <c r="H30" s="354"/>
      <c r="I30" s="129"/>
      <c r="J30" s="354"/>
      <c r="K30" s="129"/>
      <c r="L30" s="129"/>
      <c r="M30" s="468"/>
      <c r="P30" s="468"/>
      <c r="Q30" s="723" t="s">
        <v>2046</v>
      </c>
      <c r="U30" s="7"/>
      <c r="V30" s="7"/>
    </row>
    <row r="31" spans="2:22" ht="13.5" customHeight="1">
      <c r="B31" s="2"/>
      <c r="C31" s="2"/>
      <c r="D31" s="583" t="s">
        <v>1218</v>
      </c>
      <c r="E31" s="426"/>
      <c r="F31" s="354"/>
      <c r="G31" s="129">
        <f>F31*E31</f>
        <v>0</v>
      </c>
      <c r="H31" s="354"/>
      <c r="I31" s="129"/>
      <c r="J31" s="354"/>
      <c r="K31" s="129"/>
      <c r="L31" s="129">
        <f t="shared" ref="L31:L61" si="2">G31+I31+K31</f>
        <v>0</v>
      </c>
      <c r="M31" s="468"/>
      <c r="P31" s="468">
        <f t="shared" ref="P31:P61" si="3">SUM(L31-N31-O31)</f>
        <v>0</v>
      </c>
      <c r="Q31" s="753" t="s">
        <v>6</v>
      </c>
      <c r="U31" s="7"/>
      <c r="V31" s="7"/>
    </row>
    <row r="32" spans="2:22" ht="13.5" customHeight="1">
      <c r="B32" s="2"/>
      <c r="C32" s="2"/>
      <c r="D32" s="583" t="s">
        <v>780</v>
      </c>
      <c r="E32" s="426"/>
      <c r="F32" s="354"/>
      <c r="G32" s="129">
        <v>0</v>
      </c>
      <c r="H32" s="354"/>
      <c r="I32" s="129"/>
      <c r="J32" s="354"/>
      <c r="K32" s="129"/>
      <c r="L32" s="129">
        <f t="shared" si="2"/>
        <v>0</v>
      </c>
      <c r="M32" s="468"/>
      <c r="P32" s="468">
        <f t="shared" si="3"/>
        <v>0</v>
      </c>
      <c r="Q32" s="754" t="s">
        <v>30</v>
      </c>
      <c r="U32" s="7"/>
      <c r="V32" s="7"/>
    </row>
    <row r="33" spans="2:22" ht="13.5" customHeight="1">
      <c r="B33" s="2"/>
      <c r="C33" s="2"/>
      <c r="D33" s="583" t="s">
        <v>1219</v>
      </c>
      <c r="E33" s="426"/>
      <c r="F33" s="354"/>
      <c r="G33" s="129">
        <v>0</v>
      </c>
      <c r="H33" s="354"/>
      <c r="I33" s="129"/>
      <c r="J33" s="354"/>
      <c r="K33" s="129"/>
      <c r="L33" s="129">
        <f t="shared" si="2"/>
        <v>0</v>
      </c>
      <c r="M33" s="468"/>
      <c r="P33" s="468">
        <f t="shared" si="3"/>
        <v>0</v>
      </c>
      <c r="Q33" s="221"/>
      <c r="R33" s="10"/>
      <c r="U33" s="7"/>
      <c r="V33" s="7"/>
    </row>
    <row r="34" spans="2:22" ht="13.5" customHeight="1">
      <c r="B34" s="2"/>
      <c r="C34" s="2"/>
      <c r="D34" s="583" t="s">
        <v>844</v>
      </c>
      <c r="E34" s="426"/>
      <c r="F34" s="354"/>
      <c r="G34" s="129">
        <f>F34*E34</f>
        <v>0</v>
      </c>
      <c r="H34" s="354"/>
      <c r="I34" s="129"/>
      <c r="J34" s="354"/>
      <c r="K34" s="129"/>
      <c r="L34" s="129">
        <f t="shared" si="2"/>
        <v>0</v>
      </c>
      <c r="M34" s="468"/>
      <c r="P34" s="468">
        <f t="shared" si="3"/>
        <v>0</v>
      </c>
      <c r="Q34" s="221"/>
      <c r="R34" s="10"/>
      <c r="U34" s="7"/>
      <c r="V34" s="7"/>
    </row>
    <row r="35" spans="2:22" ht="13.5" customHeight="1">
      <c r="B35" s="2"/>
      <c r="C35" s="2"/>
      <c r="D35" s="583" t="s">
        <v>1777</v>
      </c>
      <c r="E35" s="426"/>
      <c r="F35" s="354"/>
      <c r="G35" s="129">
        <f>F35*E35</f>
        <v>0</v>
      </c>
      <c r="H35" s="354"/>
      <c r="I35" s="129"/>
      <c r="J35" s="354"/>
      <c r="K35" s="129"/>
      <c r="L35" s="129">
        <f t="shared" si="2"/>
        <v>0</v>
      </c>
      <c r="M35" s="468"/>
      <c r="P35" s="468">
        <f t="shared" si="3"/>
        <v>0</v>
      </c>
      <c r="Q35" s="760" t="s">
        <v>1008</v>
      </c>
      <c r="U35" s="7"/>
      <c r="V35" s="7"/>
    </row>
    <row r="36" spans="2:22">
      <c r="B36" s="2"/>
      <c r="C36" s="2"/>
      <c r="D36" s="627" t="s">
        <v>1978</v>
      </c>
      <c r="E36" s="426"/>
      <c r="F36" s="354"/>
      <c r="G36" s="129">
        <v>0</v>
      </c>
      <c r="H36" s="354"/>
      <c r="I36" s="129"/>
      <c r="J36" s="354"/>
      <c r="K36" s="129"/>
      <c r="L36" s="129">
        <f t="shared" si="2"/>
        <v>0</v>
      </c>
      <c r="M36" s="468"/>
      <c r="N36" s="11">
        <f>L36</f>
        <v>0</v>
      </c>
      <c r="P36" s="468">
        <f t="shared" si="3"/>
        <v>0</v>
      </c>
      <c r="Q36" s="221" t="s">
        <v>915</v>
      </c>
      <c r="U36" s="7"/>
      <c r="V36" s="7"/>
    </row>
    <row r="37" spans="2:22">
      <c r="B37" s="2"/>
      <c r="C37" s="2"/>
      <c r="D37" s="627" t="s">
        <v>1591</v>
      </c>
      <c r="E37" s="426"/>
      <c r="F37" s="354"/>
      <c r="G37" s="129">
        <f>F37*E37</f>
        <v>0</v>
      </c>
      <c r="H37" s="354"/>
      <c r="I37" s="129"/>
      <c r="J37" s="354"/>
      <c r="K37" s="129"/>
      <c r="L37" s="129">
        <f t="shared" si="2"/>
        <v>0</v>
      </c>
      <c r="M37" s="468"/>
      <c r="N37" s="11">
        <f>L37</f>
        <v>0</v>
      </c>
      <c r="P37" s="468">
        <f t="shared" si="3"/>
        <v>0</v>
      </c>
      <c r="Q37" s="691"/>
      <c r="R37" s="354"/>
      <c r="U37" s="7"/>
      <c r="V37" s="7"/>
    </row>
    <row r="38" spans="2:22">
      <c r="B38" s="2"/>
      <c r="C38" s="2"/>
      <c r="D38" s="627" t="s">
        <v>1258</v>
      </c>
      <c r="E38" s="426"/>
      <c r="F38" s="354"/>
      <c r="G38" s="129">
        <v>0</v>
      </c>
      <c r="H38" s="354"/>
      <c r="I38" s="129"/>
      <c r="J38" s="354"/>
      <c r="K38" s="129"/>
      <c r="L38" s="129">
        <f t="shared" si="2"/>
        <v>0</v>
      </c>
      <c r="M38" s="468"/>
      <c r="N38" s="11">
        <f>L38</f>
        <v>0</v>
      </c>
      <c r="P38" s="468">
        <f t="shared" si="3"/>
        <v>0</v>
      </c>
      <c r="Q38" s="691"/>
      <c r="U38" s="7"/>
      <c r="V38" s="7"/>
    </row>
    <row r="39" spans="2:22">
      <c r="B39" s="634"/>
      <c r="C39" s="634"/>
      <c r="D39" s="627" t="s">
        <v>1778</v>
      </c>
      <c r="E39" s="426"/>
      <c r="F39" s="354"/>
      <c r="G39" s="129">
        <f>F39*E39</f>
        <v>0</v>
      </c>
      <c r="H39" s="354"/>
      <c r="I39" s="129"/>
      <c r="J39" s="354"/>
      <c r="K39" s="129"/>
      <c r="L39" s="129">
        <f t="shared" si="2"/>
        <v>0</v>
      </c>
      <c r="M39" s="468"/>
      <c r="N39" s="129"/>
      <c r="O39" s="129"/>
      <c r="P39" s="710">
        <f t="shared" si="3"/>
        <v>0</v>
      </c>
      <c r="Q39" s="722" t="s">
        <v>956</v>
      </c>
      <c r="U39" s="7"/>
      <c r="V39" s="7"/>
    </row>
    <row r="40" spans="2:22">
      <c r="B40" s="2"/>
      <c r="C40" s="2"/>
      <c r="D40" s="627" t="s">
        <v>1223</v>
      </c>
      <c r="E40" s="426"/>
      <c r="F40" s="354"/>
      <c r="G40" s="129">
        <v>0</v>
      </c>
      <c r="H40" s="354"/>
      <c r="I40" s="129"/>
      <c r="J40" s="354"/>
      <c r="K40" s="129"/>
      <c r="L40" s="129">
        <f t="shared" si="2"/>
        <v>0</v>
      </c>
      <c r="M40" s="468"/>
      <c r="P40" s="468">
        <f t="shared" si="3"/>
        <v>0</v>
      </c>
      <c r="Q40" s="723" t="s">
        <v>31</v>
      </c>
      <c r="U40" s="7"/>
      <c r="V40" s="7"/>
    </row>
    <row r="41" spans="2:22">
      <c r="B41" s="2"/>
      <c r="C41" s="2"/>
      <c r="D41" s="627" t="s">
        <v>0</v>
      </c>
      <c r="E41" s="426"/>
      <c r="F41" s="354"/>
      <c r="G41" s="129">
        <f>F41*E41</f>
        <v>0</v>
      </c>
      <c r="H41" s="354"/>
      <c r="I41" s="129"/>
      <c r="J41" s="354"/>
      <c r="K41" s="129"/>
      <c r="L41" s="129">
        <f t="shared" si="2"/>
        <v>0</v>
      </c>
      <c r="M41" s="468"/>
      <c r="P41" s="468">
        <f t="shared" si="3"/>
        <v>0</v>
      </c>
      <c r="Q41" s="221"/>
      <c r="U41" s="7"/>
      <c r="V41" s="7"/>
    </row>
    <row r="42" spans="2:22">
      <c r="B42" s="2"/>
      <c r="C42" s="2"/>
      <c r="D42" s="627" t="s">
        <v>845</v>
      </c>
      <c r="E42" s="426"/>
      <c r="F42" s="354"/>
      <c r="G42" s="129"/>
      <c r="H42" s="354"/>
      <c r="I42" s="129"/>
      <c r="J42" s="354"/>
      <c r="K42" s="129"/>
      <c r="L42" s="129">
        <f t="shared" si="2"/>
        <v>0</v>
      </c>
      <c r="M42" s="468"/>
      <c r="P42" s="468">
        <f t="shared" si="3"/>
        <v>0</v>
      </c>
      <c r="Q42" s="221" t="s">
        <v>1687</v>
      </c>
      <c r="U42" s="7"/>
      <c r="V42" s="7"/>
    </row>
    <row r="43" spans="2:22">
      <c r="B43" s="2"/>
      <c r="C43" s="2"/>
      <c r="D43" s="627" t="s">
        <v>991</v>
      </c>
      <c r="E43" s="426"/>
      <c r="F43" s="354"/>
      <c r="G43" s="129">
        <v>0</v>
      </c>
      <c r="H43" s="354"/>
      <c r="I43" s="129"/>
      <c r="J43" s="354"/>
      <c r="K43" s="129"/>
      <c r="L43" s="129">
        <f t="shared" si="2"/>
        <v>0</v>
      </c>
      <c r="M43" s="468"/>
      <c r="P43" s="468">
        <f t="shared" si="3"/>
        <v>0</v>
      </c>
      <c r="Q43" s="221"/>
      <c r="U43" s="7"/>
      <c r="V43" s="7"/>
    </row>
    <row r="44" spans="2:22">
      <c r="B44" s="2"/>
      <c r="C44" s="2"/>
      <c r="D44" s="627" t="s">
        <v>992</v>
      </c>
      <c r="E44" s="426"/>
      <c r="F44" s="354"/>
      <c r="G44" s="129">
        <f>F44*E44</f>
        <v>0</v>
      </c>
      <c r="H44" s="354"/>
      <c r="I44" s="129"/>
      <c r="J44" s="354"/>
      <c r="K44" s="129"/>
      <c r="L44" s="129">
        <f t="shared" si="2"/>
        <v>0</v>
      </c>
      <c r="M44" s="468"/>
      <c r="O44" s="11">
        <f>L44</f>
        <v>0</v>
      </c>
      <c r="P44" s="468">
        <f t="shared" si="3"/>
        <v>0</v>
      </c>
      <c r="Q44" s="756" t="s">
        <v>33</v>
      </c>
      <c r="U44" s="7"/>
      <c r="V44" s="7"/>
    </row>
    <row r="45" spans="2:22">
      <c r="B45" s="2"/>
      <c r="C45" s="2"/>
      <c r="D45" s="627" t="s">
        <v>2</v>
      </c>
      <c r="E45" s="426"/>
      <c r="F45" s="354" t="s">
        <v>851</v>
      </c>
      <c r="G45" s="129">
        <v>0</v>
      </c>
      <c r="H45" s="354"/>
      <c r="I45" s="129"/>
      <c r="J45" s="354"/>
      <c r="K45" s="129"/>
      <c r="L45" s="129">
        <f t="shared" si="2"/>
        <v>0</v>
      </c>
      <c r="M45" s="468"/>
      <c r="P45" s="468">
        <f t="shared" si="3"/>
        <v>0</v>
      </c>
      <c r="Q45" s="221"/>
      <c r="U45" s="7"/>
      <c r="V45" s="7"/>
    </row>
    <row r="46" spans="2:22">
      <c r="B46" s="2"/>
      <c r="C46" s="2"/>
      <c r="D46" s="627" t="s">
        <v>1593</v>
      </c>
      <c r="E46" s="426"/>
      <c r="F46" s="354"/>
      <c r="G46" s="129"/>
      <c r="H46" s="354"/>
      <c r="I46" s="129"/>
      <c r="J46" s="354"/>
      <c r="K46" s="129"/>
      <c r="L46" s="129">
        <f t="shared" si="2"/>
        <v>0</v>
      </c>
      <c r="M46" s="468"/>
      <c r="P46" s="468">
        <f t="shared" si="3"/>
        <v>0</v>
      </c>
      <c r="Q46" s="221"/>
      <c r="U46" s="7"/>
      <c r="V46" s="7"/>
    </row>
    <row r="47" spans="2:22">
      <c r="B47" s="2"/>
      <c r="C47" s="2"/>
      <c r="D47" s="627" t="s">
        <v>2163</v>
      </c>
      <c r="E47" s="426"/>
      <c r="F47" s="354"/>
      <c r="G47" s="129">
        <v>0</v>
      </c>
      <c r="H47" s="354"/>
      <c r="I47" s="129"/>
      <c r="J47" s="354"/>
      <c r="K47" s="129"/>
      <c r="L47" s="129">
        <f t="shared" si="2"/>
        <v>0</v>
      </c>
      <c r="M47" s="468"/>
      <c r="P47" s="468">
        <f t="shared" si="3"/>
        <v>0</v>
      </c>
      <c r="Q47" s="726" t="s">
        <v>2162</v>
      </c>
      <c r="R47" s="354"/>
      <c r="U47" s="7"/>
      <c r="V47" s="7"/>
    </row>
    <row r="48" spans="2:22">
      <c r="B48" s="2"/>
      <c r="C48" s="2"/>
      <c r="D48" s="627" t="s">
        <v>2164</v>
      </c>
      <c r="E48" s="426"/>
      <c r="F48" s="354"/>
      <c r="G48" s="129">
        <v>0</v>
      </c>
      <c r="H48" s="354"/>
      <c r="I48" s="129"/>
      <c r="J48" s="354"/>
      <c r="K48" s="129"/>
      <c r="L48" s="129">
        <f t="shared" si="2"/>
        <v>0</v>
      </c>
      <c r="M48" s="468"/>
      <c r="P48" s="468">
        <f t="shared" si="3"/>
        <v>0</v>
      </c>
      <c r="Q48" s="726" t="s">
        <v>2050</v>
      </c>
      <c r="U48" s="7"/>
      <c r="V48" s="7"/>
    </row>
    <row r="49" spans="1:75">
      <c r="B49" s="2"/>
      <c r="C49" s="2"/>
      <c r="D49" s="627" t="s">
        <v>1594</v>
      </c>
      <c r="E49" s="426"/>
      <c r="F49" s="354"/>
      <c r="G49" s="129"/>
      <c r="H49" s="354"/>
      <c r="I49" s="129"/>
      <c r="J49" s="354"/>
      <c r="K49" s="129"/>
      <c r="L49" s="129">
        <f t="shared" si="2"/>
        <v>0</v>
      </c>
      <c r="M49" s="468"/>
      <c r="P49" s="468">
        <f t="shared" si="3"/>
        <v>0</v>
      </c>
      <c r="Q49" s="221"/>
      <c r="U49" s="7"/>
      <c r="V49" s="7"/>
    </row>
    <row r="50" spans="1:75">
      <c r="B50" s="2"/>
      <c r="C50" s="2"/>
      <c r="D50" s="10" t="s">
        <v>990</v>
      </c>
      <c r="F50" s="354"/>
      <c r="G50" s="129">
        <v>0</v>
      </c>
      <c r="H50" s="354"/>
      <c r="I50" s="129"/>
      <c r="J50" s="354"/>
      <c r="K50" s="129"/>
      <c r="L50" s="129">
        <f t="shared" si="2"/>
        <v>0</v>
      </c>
      <c r="M50" s="468"/>
      <c r="O50" s="11">
        <f>L50</f>
        <v>0</v>
      </c>
      <c r="P50" s="468">
        <f t="shared" si="3"/>
        <v>0</v>
      </c>
      <c r="Q50" s="221"/>
      <c r="U50" s="7"/>
      <c r="V50" s="7"/>
    </row>
    <row r="51" spans="1:75">
      <c r="B51" s="2"/>
      <c r="C51" s="2"/>
      <c r="D51" s="10" t="s">
        <v>989</v>
      </c>
      <c r="E51" s="426"/>
      <c r="F51" s="354"/>
      <c r="G51" s="129">
        <v>0</v>
      </c>
      <c r="H51" s="354"/>
      <c r="I51" s="129"/>
      <c r="J51" s="354"/>
      <c r="K51" s="129"/>
      <c r="L51" s="129">
        <f t="shared" si="2"/>
        <v>0</v>
      </c>
      <c r="M51" s="468"/>
      <c r="P51" s="468">
        <f t="shared" si="3"/>
        <v>0</v>
      </c>
      <c r="Q51" s="726" t="s">
        <v>2162</v>
      </c>
      <c r="U51" s="7"/>
      <c r="V51" s="7"/>
    </row>
    <row r="52" spans="1:75">
      <c r="B52" s="2"/>
      <c r="C52" s="2"/>
      <c r="D52" s="627" t="s">
        <v>2165</v>
      </c>
      <c r="E52" s="426"/>
      <c r="F52" s="354"/>
      <c r="G52" s="129">
        <v>0</v>
      </c>
      <c r="H52" s="354"/>
      <c r="I52" s="129"/>
      <c r="J52" s="354"/>
      <c r="K52" s="129"/>
      <c r="L52" s="129">
        <f t="shared" si="2"/>
        <v>0</v>
      </c>
      <c r="M52" s="468"/>
      <c r="O52" s="11">
        <f>L52</f>
        <v>0</v>
      </c>
      <c r="P52" s="468">
        <f t="shared" si="3"/>
        <v>0</v>
      </c>
      <c r="Q52" s="691"/>
      <c r="U52" s="7"/>
      <c r="V52" s="7"/>
    </row>
    <row r="53" spans="1:75">
      <c r="B53" s="2"/>
      <c r="C53" s="2"/>
      <c r="D53" s="627" t="s">
        <v>2166</v>
      </c>
      <c r="E53" s="426"/>
      <c r="F53" s="354"/>
      <c r="G53" s="129">
        <v>0</v>
      </c>
      <c r="H53" s="354"/>
      <c r="I53" s="129"/>
      <c r="J53" s="354"/>
      <c r="K53" s="129"/>
      <c r="L53" s="129">
        <f t="shared" si="2"/>
        <v>0</v>
      </c>
      <c r="M53" s="468"/>
      <c r="O53" s="11">
        <f>L53</f>
        <v>0</v>
      </c>
      <c r="P53" s="468">
        <f t="shared" si="3"/>
        <v>0</v>
      </c>
      <c r="Q53" s="221"/>
      <c r="U53" s="7"/>
      <c r="V53" s="7"/>
    </row>
    <row r="54" spans="1:75">
      <c r="B54" s="2"/>
      <c r="C54" s="2"/>
      <c r="D54" s="627" t="s">
        <v>8</v>
      </c>
      <c r="E54" s="426"/>
      <c r="F54" s="354"/>
      <c r="G54" s="129"/>
      <c r="H54" s="354"/>
      <c r="I54" s="129"/>
      <c r="J54" s="354"/>
      <c r="K54" s="129"/>
      <c r="L54" s="129">
        <f t="shared" si="2"/>
        <v>0</v>
      </c>
      <c r="M54" s="468"/>
      <c r="P54" s="468">
        <f t="shared" si="3"/>
        <v>0</v>
      </c>
      <c r="Q54" s="221" t="s">
        <v>927</v>
      </c>
      <c r="U54" s="7"/>
      <c r="V54" s="7"/>
    </row>
    <row r="55" spans="1:75">
      <c r="B55" s="2"/>
      <c r="C55" s="2"/>
      <c r="D55" s="627" t="s">
        <v>2049</v>
      </c>
      <c r="E55" s="426"/>
      <c r="F55" s="354"/>
      <c r="G55" s="129">
        <v>0</v>
      </c>
      <c r="H55" s="354"/>
      <c r="I55" s="129"/>
      <c r="J55" s="354"/>
      <c r="K55" s="129"/>
      <c r="L55" s="129">
        <f t="shared" si="2"/>
        <v>0</v>
      </c>
      <c r="M55" s="468"/>
      <c r="P55" s="468">
        <f t="shared" si="3"/>
        <v>0</v>
      </c>
      <c r="Q55" s="221"/>
      <c r="U55" s="7"/>
      <c r="V55" s="7"/>
    </row>
    <row r="56" spans="1:75">
      <c r="B56" s="2"/>
      <c r="C56" s="2"/>
      <c r="D56" s="627" t="s">
        <v>1592</v>
      </c>
      <c r="E56" s="426"/>
      <c r="F56" s="354"/>
      <c r="G56" s="129">
        <v>0</v>
      </c>
      <c r="H56" s="354"/>
      <c r="I56" s="129"/>
      <c r="J56" s="354"/>
      <c r="K56" s="129"/>
      <c r="L56" s="129">
        <f t="shared" si="2"/>
        <v>0</v>
      </c>
      <c r="M56" s="468"/>
      <c r="O56" s="11">
        <f>L56</f>
        <v>0</v>
      </c>
      <c r="P56" s="468">
        <f t="shared" si="3"/>
        <v>0</v>
      </c>
      <c r="Q56" s="726" t="s">
        <v>2162</v>
      </c>
      <c r="U56" s="7"/>
      <c r="V56" s="7"/>
    </row>
    <row r="57" spans="1:75">
      <c r="B57" s="2"/>
      <c r="C57" s="2"/>
      <c r="D57" s="10" t="s">
        <v>741</v>
      </c>
      <c r="F57" s="354"/>
      <c r="G57" s="129">
        <v>0</v>
      </c>
      <c r="H57" s="354"/>
      <c r="I57" s="129"/>
      <c r="J57" s="354"/>
      <c r="K57" s="129"/>
      <c r="L57" s="129">
        <f t="shared" si="2"/>
        <v>0</v>
      </c>
      <c r="M57" s="468"/>
      <c r="O57" s="11">
        <f>L57</f>
        <v>0</v>
      </c>
      <c r="P57" s="468">
        <f t="shared" si="3"/>
        <v>0</v>
      </c>
      <c r="Q57" s="691"/>
      <c r="U57" s="7"/>
      <c r="V57" s="7"/>
    </row>
    <row r="58" spans="1:75" ht="14.25" thickBot="1">
      <c r="B58" s="2"/>
      <c r="C58" s="2"/>
      <c r="D58" s="10" t="s">
        <v>740</v>
      </c>
      <c r="E58" s="426"/>
      <c r="F58" s="354"/>
      <c r="G58" s="129">
        <v>0</v>
      </c>
      <c r="H58" s="354"/>
      <c r="I58" s="129"/>
      <c r="J58" s="354"/>
      <c r="K58" s="129"/>
      <c r="L58" s="129">
        <f t="shared" si="2"/>
        <v>0</v>
      </c>
      <c r="M58" s="468"/>
      <c r="P58" s="468">
        <f t="shared" si="3"/>
        <v>0</v>
      </c>
      <c r="Q58" s="690"/>
      <c r="U58" s="7"/>
      <c r="V58" s="7"/>
    </row>
    <row r="59" spans="1:75" ht="14.25" thickBot="1">
      <c r="B59" s="2"/>
      <c r="C59" s="2"/>
      <c r="D59" s="627" t="s">
        <v>1776</v>
      </c>
      <c r="E59" s="426"/>
      <c r="F59" s="354"/>
      <c r="G59" s="129">
        <v>0</v>
      </c>
      <c r="H59" s="354"/>
      <c r="I59" s="129"/>
      <c r="J59" s="354"/>
      <c r="K59" s="129"/>
      <c r="L59" s="129">
        <f t="shared" si="2"/>
        <v>0</v>
      </c>
      <c r="M59" s="468"/>
      <c r="P59" s="807">
        <f>SUM(L59-N59-O59)</f>
        <v>0</v>
      </c>
      <c r="Q59" s="808" t="s">
        <v>2176</v>
      </c>
      <c r="R59" s="809"/>
      <c r="U59" s="7"/>
      <c r="V59" s="7"/>
    </row>
    <row r="60" spans="1:75">
      <c r="B60" s="2"/>
      <c r="C60" s="2"/>
      <c r="D60" s="627" t="s">
        <v>2047</v>
      </c>
      <c r="E60" s="10"/>
      <c r="F60" s="10"/>
      <c r="G60" s="10">
        <v>0</v>
      </c>
      <c r="H60" s="10"/>
      <c r="I60" s="10"/>
      <c r="J60" s="10"/>
      <c r="K60" s="10"/>
      <c r="L60" s="129">
        <f t="shared" si="2"/>
        <v>0</v>
      </c>
      <c r="M60" s="588"/>
      <c r="N60" s="10"/>
      <c r="O60" s="10"/>
      <c r="P60" s="468">
        <f t="shared" si="3"/>
        <v>0</v>
      </c>
      <c r="Q60" s="760" t="s">
        <v>1008</v>
      </c>
      <c r="U60" s="7"/>
      <c r="V60" s="7"/>
    </row>
    <row r="61" spans="1:75">
      <c r="B61" s="2"/>
      <c r="C61" s="2"/>
      <c r="D61" s="10" t="s">
        <v>2048</v>
      </c>
      <c r="E61" s="426"/>
      <c r="F61" s="354"/>
      <c r="G61" s="129">
        <v>0</v>
      </c>
      <c r="H61" s="354"/>
      <c r="I61" s="129"/>
      <c r="J61" s="354"/>
      <c r="K61" s="129"/>
      <c r="L61" s="129">
        <f t="shared" si="2"/>
        <v>0</v>
      </c>
      <c r="M61" s="468"/>
      <c r="N61" s="11">
        <f>L61</f>
        <v>0</v>
      </c>
      <c r="P61" s="468">
        <f t="shared" si="3"/>
        <v>0</v>
      </c>
      <c r="Q61" s="760"/>
      <c r="R61" s="354"/>
      <c r="U61" s="7"/>
      <c r="V61" s="7"/>
    </row>
    <row r="62" spans="1:75">
      <c r="B62" s="2"/>
      <c r="C62" s="2" t="s">
        <v>1932</v>
      </c>
      <c r="D62" s="628"/>
      <c r="E62" s="426"/>
      <c r="F62" s="354"/>
      <c r="G62" s="629">
        <f>SUM(G30:G61)</f>
        <v>0</v>
      </c>
      <c r="H62" s="354"/>
      <c r="I62" s="629">
        <f>SUM(I30:I61)</f>
        <v>0</v>
      </c>
      <c r="J62" s="354"/>
      <c r="K62" s="629">
        <f>SUM(K30:K61)</f>
        <v>0</v>
      </c>
      <c r="L62" s="629">
        <f>G62+I62+K62</f>
        <v>0</v>
      </c>
      <c r="M62" s="680">
        <f>SUM(L30:L61)</f>
        <v>0</v>
      </c>
      <c r="N62" s="629">
        <f>SUM(N30:N61)</f>
        <v>0</v>
      </c>
      <c r="O62" s="629">
        <f>SUM(O30:O61)</f>
        <v>0</v>
      </c>
      <c r="P62" s="794">
        <f>SUM(P30:P61)</f>
        <v>0</v>
      </c>
      <c r="Q62" s="221"/>
      <c r="U62" s="7"/>
      <c r="V62" s="7"/>
    </row>
    <row r="63" spans="1:75" s="2" customFormat="1" ht="17.25" customHeight="1">
      <c r="A63" s="30"/>
      <c r="B63" s="1" t="s">
        <v>1779</v>
      </c>
      <c r="C63" s="1" t="s">
        <v>1780</v>
      </c>
      <c r="D63" s="631"/>
      <c r="F63" s="632"/>
      <c r="G63" s="633"/>
      <c r="H63" s="632"/>
      <c r="I63" s="633"/>
      <c r="J63" s="632"/>
      <c r="K63" s="633"/>
      <c r="L63" s="129"/>
      <c r="M63" s="678"/>
      <c r="N63" s="3"/>
      <c r="O63" s="3"/>
      <c r="P63" s="678"/>
      <c r="Q63" s="724" t="s">
        <v>956</v>
      </c>
      <c r="R63" s="5"/>
      <c r="S63" s="6"/>
      <c r="T63" s="6"/>
      <c r="U63" s="7"/>
      <c r="V63" s="7"/>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row>
    <row r="64" spans="1:75" ht="14.25" thickBot="1">
      <c r="B64" s="2"/>
      <c r="C64" s="2"/>
      <c r="D64" s="634" t="s">
        <v>1781</v>
      </c>
      <c r="E64" s="426"/>
      <c r="F64" s="354"/>
      <c r="G64" s="129"/>
      <c r="H64" s="354"/>
      <c r="I64" s="129"/>
      <c r="J64" s="354"/>
      <c r="K64" s="129"/>
      <c r="L64" s="129"/>
      <c r="M64" s="468"/>
      <c r="P64" s="468"/>
      <c r="Q64" s="221" t="s">
        <v>1316</v>
      </c>
      <c r="U64" s="7"/>
      <c r="V64" s="7"/>
    </row>
    <row r="65" spans="1:75" s="627" customFormat="1">
      <c r="A65" s="766"/>
      <c r="B65" s="634"/>
      <c r="C65" s="634"/>
      <c r="D65" s="627" t="s">
        <v>2167</v>
      </c>
      <c r="E65" s="426"/>
      <c r="F65" s="354"/>
      <c r="G65" s="129">
        <f t="shared" ref="G65:G74" si="4">F65*$E65</f>
        <v>0</v>
      </c>
      <c r="H65" s="354"/>
      <c r="I65" s="129">
        <f>H65*$E65</f>
        <v>0</v>
      </c>
      <c r="J65" s="354"/>
      <c r="K65" s="129">
        <f t="shared" ref="K65:K73" si="5">J65*E65</f>
        <v>0</v>
      </c>
      <c r="L65" s="129">
        <f t="shared" ref="L65:L99" si="6">G65+I65+K65</f>
        <v>0</v>
      </c>
      <c r="M65" s="710"/>
      <c r="N65" s="129"/>
      <c r="O65" s="129"/>
      <c r="P65" s="710">
        <f t="shared" ref="P65:P74" si="7">SUM(L65-N65-O65)</f>
        <v>0</v>
      </c>
      <c r="Q65" s="1210" t="s">
        <v>916</v>
      </c>
      <c r="R65" s="354"/>
      <c r="S65" s="354"/>
      <c r="T65" s="354"/>
      <c r="U65" s="353"/>
      <c r="V65" s="353"/>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c r="BM65" s="354"/>
      <c r="BN65" s="354"/>
      <c r="BO65" s="354"/>
      <c r="BP65" s="354"/>
      <c r="BQ65" s="354"/>
      <c r="BR65" s="354"/>
      <c r="BS65" s="354"/>
      <c r="BT65" s="354"/>
      <c r="BU65" s="354"/>
      <c r="BV65" s="354"/>
      <c r="BW65" s="354"/>
    </row>
    <row r="66" spans="1:75">
      <c r="B66" s="2"/>
      <c r="C66" s="2"/>
      <c r="D66" s="627" t="s">
        <v>993</v>
      </c>
      <c r="E66" s="426">
        <v>0</v>
      </c>
      <c r="F66" s="354"/>
      <c r="G66" s="129">
        <f t="shared" si="4"/>
        <v>0</v>
      </c>
      <c r="H66" s="354"/>
      <c r="I66" s="129">
        <f t="shared" ref="I66:I73" si="8">H66*E66</f>
        <v>0</v>
      </c>
      <c r="J66" s="354">
        <v>0</v>
      </c>
      <c r="K66" s="129">
        <f>J66*E66</f>
        <v>0</v>
      </c>
      <c r="L66" s="129">
        <f t="shared" si="6"/>
        <v>0</v>
      </c>
      <c r="M66" s="468"/>
      <c r="P66" s="468">
        <f t="shared" si="7"/>
        <v>0</v>
      </c>
      <c r="Q66" s="879" t="s">
        <v>2260</v>
      </c>
      <c r="R66" s="354"/>
      <c r="U66" s="7"/>
      <c r="V66" s="7"/>
    </row>
    <row r="67" spans="1:75">
      <c r="B67" s="2"/>
      <c r="C67" s="2"/>
      <c r="D67" s="627" t="s">
        <v>995</v>
      </c>
      <c r="E67" s="426"/>
      <c r="F67" s="354"/>
      <c r="G67" s="129">
        <v>0</v>
      </c>
      <c r="H67" s="354"/>
      <c r="I67" s="129">
        <f t="shared" si="8"/>
        <v>0</v>
      </c>
      <c r="J67" s="354"/>
      <c r="K67" s="129">
        <f>J67*E67</f>
        <v>0</v>
      </c>
      <c r="L67" s="129">
        <f t="shared" si="6"/>
        <v>0</v>
      </c>
      <c r="M67" s="468"/>
      <c r="O67" s="11">
        <f>L67</f>
        <v>0</v>
      </c>
      <c r="P67" s="468">
        <f t="shared" si="7"/>
        <v>0</v>
      </c>
      <c r="Q67" s="879" t="s">
        <v>2261</v>
      </c>
      <c r="R67" s="354"/>
      <c r="U67" s="7"/>
      <c r="V67" s="7"/>
    </row>
    <row r="68" spans="1:75" ht="14.25" thickBot="1">
      <c r="B68" s="2"/>
      <c r="C68" s="2"/>
      <c r="D68" s="627" t="s">
        <v>994</v>
      </c>
      <c r="E68" s="426">
        <v>0</v>
      </c>
      <c r="F68" s="354"/>
      <c r="G68" s="129">
        <f t="shared" si="4"/>
        <v>0</v>
      </c>
      <c r="H68" s="354"/>
      <c r="I68" s="129">
        <f t="shared" si="8"/>
        <v>0</v>
      </c>
      <c r="J68" s="354">
        <v>0</v>
      </c>
      <c r="K68" s="129">
        <f>J68*E68</f>
        <v>0</v>
      </c>
      <c r="L68" s="129">
        <f t="shared" si="6"/>
        <v>0</v>
      </c>
      <c r="M68" s="468"/>
      <c r="O68" s="11">
        <f>L68</f>
        <v>0</v>
      </c>
      <c r="P68" s="468">
        <f t="shared" si="7"/>
        <v>0</v>
      </c>
      <c r="Q68" s="880" t="s">
        <v>93</v>
      </c>
      <c r="R68" s="354"/>
      <c r="U68" s="7"/>
      <c r="V68" s="7"/>
    </row>
    <row r="69" spans="1:75">
      <c r="B69" s="2"/>
      <c r="C69" s="2"/>
      <c r="D69" s="627" t="s">
        <v>998</v>
      </c>
      <c r="E69" s="129"/>
      <c r="F69" s="354"/>
      <c r="G69" s="129">
        <v>0</v>
      </c>
      <c r="H69" s="354"/>
      <c r="I69" s="129">
        <f t="shared" si="8"/>
        <v>0</v>
      </c>
      <c r="J69" s="354"/>
      <c r="K69" s="129">
        <f t="shared" si="5"/>
        <v>0</v>
      </c>
      <c r="L69" s="129">
        <f t="shared" si="6"/>
        <v>0</v>
      </c>
      <c r="M69" s="468"/>
      <c r="P69" s="468">
        <f t="shared" si="7"/>
        <v>0</v>
      </c>
      <c r="Q69" s="692"/>
      <c r="R69" s="354"/>
      <c r="U69" s="7"/>
      <c r="V69" s="7"/>
    </row>
    <row r="70" spans="1:75">
      <c r="B70" s="2"/>
      <c r="C70" s="2"/>
      <c r="D70" s="627" t="s">
        <v>1343</v>
      </c>
      <c r="E70" s="426"/>
      <c r="F70" s="354"/>
      <c r="G70" s="129">
        <v>0</v>
      </c>
      <c r="H70" s="354"/>
      <c r="I70" s="129">
        <f t="shared" si="8"/>
        <v>0</v>
      </c>
      <c r="J70" s="354"/>
      <c r="K70" s="129">
        <f t="shared" si="5"/>
        <v>0</v>
      </c>
      <c r="L70" s="129">
        <f t="shared" si="6"/>
        <v>0</v>
      </c>
      <c r="M70" s="468"/>
      <c r="P70" s="468">
        <f t="shared" si="7"/>
        <v>0</v>
      </c>
      <c r="Q70" s="726" t="s">
        <v>2050</v>
      </c>
      <c r="R70" s="354"/>
      <c r="U70" s="7"/>
      <c r="V70" s="7"/>
    </row>
    <row r="71" spans="1:75">
      <c r="B71" s="2"/>
      <c r="C71" s="2"/>
      <c r="D71" s="10" t="s">
        <v>692</v>
      </c>
      <c r="G71" s="129">
        <f t="shared" si="4"/>
        <v>0</v>
      </c>
      <c r="I71" s="11">
        <f t="shared" si="8"/>
        <v>0</v>
      </c>
      <c r="K71" s="11">
        <f t="shared" si="5"/>
        <v>0</v>
      </c>
      <c r="L71" s="129">
        <f t="shared" si="6"/>
        <v>0</v>
      </c>
      <c r="M71" s="468"/>
      <c r="P71" s="468">
        <f t="shared" si="7"/>
        <v>0</v>
      </c>
      <c r="Q71" s="760" t="s">
        <v>913</v>
      </c>
      <c r="R71" s="354"/>
      <c r="U71" s="7"/>
      <c r="V71" s="7"/>
    </row>
    <row r="72" spans="1:75">
      <c r="B72" s="2"/>
      <c r="C72" s="2"/>
      <c r="D72" s="10" t="s">
        <v>1782</v>
      </c>
      <c r="E72" s="49">
        <v>0</v>
      </c>
      <c r="F72" s="6">
        <v>0</v>
      </c>
      <c r="G72" s="129">
        <f t="shared" si="4"/>
        <v>0</v>
      </c>
      <c r="H72" s="6">
        <f>$E$3</f>
        <v>0</v>
      </c>
      <c r="I72" s="11">
        <f t="shared" si="8"/>
        <v>0</v>
      </c>
      <c r="J72" s="6">
        <v>0</v>
      </c>
      <c r="K72" s="11">
        <f t="shared" si="5"/>
        <v>0</v>
      </c>
      <c r="L72" s="129">
        <f t="shared" si="6"/>
        <v>0</v>
      </c>
      <c r="M72" s="468"/>
      <c r="P72" s="468">
        <f t="shared" si="7"/>
        <v>0</v>
      </c>
      <c r="Q72" s="760" t="s">
        <v>913</v>
      </c>
      <c r="R72" s="354"/>
      <c r="U72" s="7"/>
      <c r="V72" s="7"/>
    </row>
    <row r="73" spans="1:75">
      <c r="B73" s="2"/>
      <c r="C73" s="2"/>
      <c r="D73" s="10" t="s">
        <v>1979</v>
      </c>
      <c r="G73" s="129">
        <f t="shared" si="4"/>
        <v>0</v>
      </c>
      <c r="I73" s="11">
        <f t="shared" si="8"/>
        <v>0</v>
      </c>
      <c r="K73" s="11">
        <f t="shared" si="5"/>
        <v>0</v>
      </c>
      <c r="L73" s="129">
        <f t="shared" si="6"/>
        <v>0</v>
      </c>
      <c r="M73" s="468"/>
      <c r="P73" s="468">
        <f t="shared" si="7"/>
        <v>0</v>
      </c>
      <c r="Q73" s="760" t="s">
        <v>913</v>
      </c>
      <c r="R73" s="354"/>
      <c r="U73" s="7"/>
      <c r="V73" s="7"/>
    </row>
    <row r="74" spans="1:75">
      <c r="B74" s="2"/>
      <c r="C74" s="2"/>
      <c r="D74" s="10" t="s">
        <v>2110</v>
      </c>
      <c r="G74" s="129">
        <f t="shared" si="4"/>
        <v>0</v>
      </c>
      <c r="L74" s="129">
        <f t="shared" si="6"/>
        <v>0</v>
      </c>
      <c r="M74" s="468"/>
      <c r="P74" s="468">
        <f t="shared" si="7"/>
        <v>0</v>
      </c>
      <c r="Q74" s="760" t="s">
        <v>2109</v>
      </c>
      <c r="R74" s="354"/>
      <c r="U74" s="7"/>
      <c r="V74" s="7"/>
    </row>
    <row r="75" spans="1:75">
      <c r="B75" s="2"/>
      <c r="C75" s="2"/>
      <c r="L75" s="129">
        <f t="shared" si="6"/>
        <v>0</v>
      </c>
      <c r="M75" s="468"/>
      <c r="P75" s="468"/>
      <c r="Q75" s="221"/>
      <c r="R75" s="354"/>
      <c r="U75" s="7"/>
      <c r="V75" s="7"/>
    </row>
    <row r="76" spans="1:75">
      <c r="B76" s="2"/>
      <c r="C76" s="2"/>
      <c r="D76" s="2" t="s">
        <v>999</v>
      </c>
      <c r="L76" s="129">
        <f t="shared" si="6"/>
        <v>0</v>
      </c>
      <c r="M76" s="468"/>
      <c r="P76" s="468"/>
      <c r="Q76" s="221"/>
      <c r="R76" s="354"/>
      <c r="U76" s="7"/>
      <c r="V76" s="7"/>
    </row>
    <row r="77" spans="1:75">
      <c r="B77" s="2"/>
      <c r="C77" s="2"/>
      <c r="D77" s="2" t="s">
        <v>34</v>
      </c>
      <c r="L77" s="129">
        <f t="shared" si="6"/>
        <v>0</v>
      </c>
      <c r="M77" s="468"/>
      <c r="P77" s="468"/>
      <c r="Q77" s="760" t="s">
        <v>1505</v>
      </c>
      <c r="R77" s="354"/>
      <c r="U77" s="7"/>
      <c r="V77" s="7"/>
    </row>
    <row r="78" spans="1:75">
      <c r="B78" s="2"/>
      <c r="C78" s="2"/>
      <c r="D78" s="10" t="s">
        <v>741</v>
      </c>
      <c r="F78" s="354"/>
      <c r="G78" s="129">
        <v>0</v>
      </c>
      <c r="H78" s="354"/>
      <c r="I78" s="129"/>
      <c r="J78" s="354"/>
      <c r="K78" s="129"/>
      <c r="L78" s="129">
        <f t="shared" si="6"/>
        <v>0</v>
      </c>
      <c r="M78" s="468"/>
      <c r="O78" s="11">
        <f>L78</f>
        <v>0</v>
      </c>
      <c r="P78" s="468">
        <f t="shared" ref="P78:P90" si="9">SUM(L78-N78-O78)</f>
        <v>0</v>
      </c>
      <c r="Q78" s="726" t="s">
        <v>2162</v>
      </c>
      <c r="R78" s="354"/>
      <c r="U78" s="7"/>
      <c r="V78" s="7"/>
    </row>
    <row r="79" spans="1:75">
      <c r="B79" s="2"/>
      <c r="C79" s="2"/>
      <c r="D79" s="10" t="s">
        <v>740</v>
      </c>
      <c r="F79" s="354"/>
      <c r="G79" s="129">
        <v>0</v>
      </c>
      <c r="H79" s="354"/>
      <c r="I79" s="129"/>
      <c r="J79" s="354"/>
      <c r="K79" s="129"/>
      <c r="L79" s="129">
        <f t="shared" si="6"/>
        <v>0</v>
      </c>
      <c r="M79" s="468"/>
      <c r="P79" s="468">
        <f t="shared" si="9"/>
        <v>0</v>
      </c>
      <c r="Q79" s="726" t="s">
        <v>2050</v>
      </c>
      <c r="U79" s="7"/>
      <c r="V79" s="7"/>
    </row>
    <row r="80" spans="1:75">
      <c r="B80" s="2"/>
      <c r="C80" s="2"/>
      <c r="D80" s="10" t="s">
        <v>862</v>
      </c>
      <c r="F80" s="354"/>
      <c r="G80" s="129">
        <v>0</v>
      </c>
      <c r="H80" s="354"/>
      <c r="I80" s="129"/>
      <c r="J80" s="354"/>
      <c r="K80" s="129"/>
      <c r="L80" s="129">
        <f t="shared" si="6"/>
        <v>0</v>
      </c>
      <c r="M80" s="468"/>
      <c r="O80" s="11">
        <f>L80</f>
        <v>0</v>
      </c>
      <c r="P80" s="468">
        <f t="shared" si="9"/>
        <v>0</v>
      </c>
      <c r="Q80" s="221"/>
      <c r="U80" s="7"/>
      <c r="V80" s="7"/>
    </row>
    <row r="81" spans="2:22">
      <c r="B81" s="2"/>
      <c r="C81" s="2"/>
      <c r="D81" s="10" t="s">
        <v>852</v>
      </c>
      <c r="F81" s="354"/>
      <c r="G81" s="129">
        <v>0</v>
      </c>
      <c r="H81" s="354"/>
      <c r="I81" s="129"/>
      <c r="J81" s="354"/>
      <c r="K81" s="129"/>
      <c r="L81" s="129">
        <f t="shared" si="6"/>
        <v>0</v>
      </c>
      <c r="M81" s="468"/>
      <c r="O81" s="11">
        <f>L81</f>
        <v>0</v>
      </c>
      <c r="P81" s="468">
        <f t="shared" si="9"/>
        <v>0</v>
      </c>
      <c r="Q81" s="221"/>
      <c r="U81" s="7"/>
      <c r="V81" s="7"/>
    </row>
    <row r="82" spans="2:22">
      <c r="B82" s="2"/>
      <c r="C82" s="2"/>
      <c r="D82" s="10" t="s">
        <v>853</v>
      </c>
      <c r="F82" s="354"/>
      <c r="G82" s="129">
        <v>0</v>
      </c>
      <c r="H82" s="354"/>
      <c r="I82" s="129"/>
      <c r="J82" s="354"/>
      <c r="K82" s="129"/>
      <c r="L82" s="129">
        <f t="shared" si="6"/>
        <v>0</v>
      </c>
      <c r="M82" s="468"/>
      <c r="O82" s="11">
        <f>L82</f>
        <v>0</v>
      </c>
      <c r="P82" s="468">
        <f t="shared" si="9"/>
        <v>0</v>
      </c>
      <c r="Q82" s="221"/>
      <c r="U82" s="7"/>
      <c r="V82" s="7"/>
    </row>
    <row r="83" spans="2:22">
      <c r="B83" s="2"/>
      <c r="C83" s="2"/>
      <c r="L83" s="129">
        <f t="shared" si="6"/>
        <v>0</v>
      </c>
      <c r="M83" s="468"/>
      <c r="P83" s="468">
        <f t="shared" si="9"/>
        <v>0</v>
      </c>
      <c r="Q83" s="221"/>
      <c r="U83" s="7"/>
      <c r="V83" s="7"/>
    </row>
    <row r="84" spans="2:22">
      <c r="B84" s="2"/>
      <c r="C84" s="2"/>
      <c r="D84" s="2" t="s">
        <v>1000</v>
      </c>
      <c r="L84" s="129">
        <f t="shared" si="6"/>
        <v>0</v>
      </c>
      <c r="M84" s="468"/>
      <c r="P84" s="468">
        <f t="shared" si="9"/>
        <v>0</v>
      </c>
      <c r="Q84" s="221"/>
      <c r="U84" s="7"/>
      <c r="V84" s="7"/>
    </row>
    <row r="85" spans="2:22">
      <c r="B85" s="2"/>
      <c r="C85" s="2"/>
      <c r="D85" s="2" t="s">
        <v>34</v>
      </c>
      <c r="L85" s="129">
        <f t="shared" si="6"/>
        <v>0</v>
      </c>
      <c r="M85" s="468"/>
      <c r="P85" s="468">
        <f t="shared" si="9"/>
        <v>0</v>
      </c>
      <c r="Q85" s="221"/>
      <c r="U85" s="7"/>
      <c r="V85" s="7"/>
    </row>
    <row r="86" spans="2:22">
      <c r="B86" s="2"/>
      <c r="C86" s="2"/>
      <c r="D86" s="10" t="s">
        <v>741</v>
      </c>
      <c r="F86" s="354"/>
      <c r="G86" s="129">
        <v>0</v>
      </c>
      <c r="H86" s="354"/>
      <c r="I86" s="129"/>
      <c r="J86" s="354"/>
      <c r="K86" s="129"/>
      <c r="L86" s="129">
        <f t="shared" si="6"/>
        <v>0</v>
      </c>
      <c r="M86" s="468"/>
      <c r="P86" s="468">
        <f t="shared" si="9"/>
        <v>0</v>
      </c>
      <c r="Q86" s="221"/>
      <c r="U86" s="7"/>
      <c r="V86" s="7"/>
    </row>
    <row r="87" spans="2:22">
      <c r="C87" s="2"/>
      <c r="D87" s="10" t="s">
        <v>740</v>
      </c>
      <c r="F87" s="354"/>
      <c r="G87" s="129">
        <v>0</v>
      </c>
      <c r="H87" s="354"/>
      <c r="I87" s="129"/>
      <c r="J87" s="354"/>
      <c r="K87" s="129"/>
      <c r="L87" s="129">
        <f t="shared" si="6"/>
        <v>0</v>
      </c>
      <c r="M87" s="468"/>
      <c r="P87" s="468">
        <f t="shared" si="9"/>
        <v>0</v>
      </c>
      <c r="Q87" s="221"/>
      <c r="U87" s="7"/>
      <c r="V87" s="7"/>
    </row>
    <row r="88" spans="2:22">
      <c r="B88" s="2"/>
      <c r="C88" s="2"/>
      <c r="D88" s="10" t="s">
        <v>862</v>
      </c>
      <c r="F88" s="354"/>
      <c r="G88" s="129">
        <v>0</v>
      </c>
      <c r="H88" s="354"/>
      <c r="I88" s="129"/>
      <c r="J88" s="354"/>
      <c r="K88" s="129"/>
      <c r="L88" s="129">
        <f t="shared" si="6"/>
        <v>0</v>
      </c>
      <c r="M88" s="468"/>
      <c r="P88" s="468">
        <f t="shared" si="9"/>
        <v>0</v>
      </c>
      <c r="Q88" s="221"/>
      <c r="U88" s="7"/>
      <c r="V88" s="7"/>
    </row>
    <row r="89" spans="2:22">
      <c r="B89" s="2"/>
      <c r="C89" s="2"/>
      <c r="D89" s="10" t="s">
        <v>852</v>
      </c>
      <c r="F89" s="354"/>
      <c r="G89" s="129">
        <v>0</v>
      </c>
      <c r="H89" s="354"/>
      <c r="I89" s="129"/>
      <c r="J89" s="354"/>
      <c r="K89" s="129"/>
      <c r="L89" s="129">
        <f t="shared" si="6"/>
        <v>0</v>
      </c>
      <c r="M89" s="468"/>
      <c r="P89" s="468">
        <f t="shared" si="9"/>
        <v>0</v>
      </c>
      <c r="Q89" s="221"/>
      <c r="U89" s="7"/>
      <c r="V89" s="7"/>
    </row>
    <row r="90" spans="2:22">
      <c r="B90" s="2"/>
      <c r="C90" s="2"/>
      <c r="D90" s="10" t="s">
        <v>951</v>
      </c>
      <c r="F90" s="354"/>
      <c r="G90" s="129">
        <v>0</v>
      </c>
      <c r="H90" s="354"/>
      <c r="I90" s="129"/>
      <c r="J90" s="354"/>
      <c r="K90" s="129"/>
      <c r="L90" s="129">
        <f t="shared" si="6"/>
        <v>0</v>
      </c>
      <c r="M90" s="468"/>
      <c r="P90" s="468">
        <f t="shared" si="9"/>
        <v>0</v>
      </c>
      <c r="Q90" s="221"/>
      <c r="U90" s="7"/>
      <c r="V90" s="7"/>
    </row>
    <row r="91" spans="2:22">
      <c r="B91" s="2"/>
      <c r="C91" s="2"/>
      <c r="L91" s="129">
        <f t="shared" si="6"/>
        <v>0</v>
      </c>
      <c r="M91" s="468"/>
      <c r="P91" s="468"/>
      <c r="Q91" s="221"/>
      <c r="U91" s="7"/>
      <c r="V91" s="7"/>
    </row>
    <row r="92" spans="2:22">
      <c r="B92" s="2"/>
      <c r="C92" s="2"/>
      <c r="D92" s="2" t="s">
        <v>743</v>
      </c>
      <c r="L92" s="129">
        <f t="shared" si="6"/>
        <v>0</v>
      </c>
      <c r="M92" s="468"/>
      <c r="P92" s="468"/>
      <c r="Q92" s="221"/>
      <c r="U92" s="7"/>
      <c r="V92" s="7"/>
    </row>
    <row r="93" spans="2:22">
      <c r="B93" s="2"/>
      <c r="C93" s="2"/>
      <c r="D93" s="2" t="s">
        <v>919</v>
      </c>
      <c r="L93" s="129">
        <f t="shared" si="6"/>
        <v>0</v>
      </c>
      <c r="M93" s="468"/>
      <c r="P93" s="468"/>
      <c r="Q93" s="221"/>
      <c r="U93" s="7"/>
      <c r="V93" s="7"/>
    </row>
    <row r="94" spans="2:22" ht="12.75" customHeight="1">
      <c r="B94" s="2"/>
      <c r="C94" s="2"/>
      <c r="D94" s="10" t="s">
        <v>996</v>
      </c>
      <c r="F94" s="354"/>
      <c r="G94" s="129">
        <v>0</v>
      </c>
      <c r="H94" s="354"/>
      <c r="I94" s="129"/>
      <c r="J94" s="354"/>
      <c r="K94" s="129"/>
      <c r="L94" s="129">
        <f t="shared" si="6"/>
        <v>0</v>
      </c>
      <c r="M94" s="468"/>
      <c r="P94" s="468">
        <f t="shared" ref="P94:P99" si="10">SUM(L94-N94-O94)</f>
        <v>0</v>
      </c>
      <c r="Q94" s="726" t="s">
        <v>2050</v>
      </c>
      <c r="U94" s="7"/>
      <c r="V94" s="7"/>
    </row>
    <row r="95" spans="2:22">
      <c r="B95" s="2"/>
      <c r="C95" s="2"/>
      <c r="D95" s="10" t="s">
        <v>862</v>
      </c>
      <c r="F95" s="354"/>
      <c r="G95" s="129">
        <v>0</v>
      </c>
      <c r="H95" s="354"/>
      <c r="I95" s="129"/>
      <c r="J95" s="354"/>
      <c r="K95" s="129"/>
      <c r="L95" s="129">
        <f t="shared" si="6"/>
        <v>0</v>
      </c>
      <c r="M95" s="468"/>
      <c r="P95" s="468">
        <f t="shared" si="10"/>
        <v>0</v>
      </c>
      <c r="Q95" s="221"/>
      <c r="U95" s="7"/>
      <c r="V95" s="7"/>
    </row>
    <row r="96" spans="2:22">
      <c r="B96" s="2"/>
      <c r="C96" s="2"/>
      <c r="D96" s="10" t="s">
        <v>852</v>
      </c>
      <c r="F96" s="354"/>
      <c r="G96" s="129">
        <v>0</v>
      </c>
      <c r="H96" s="354"/>
      <c r="I96" s="129"/>
      <c r="J96" s="354"/>
      <c r="K96" s="129"/>
      <c r="L96" s="129">
        <f t="shared" si="6"/>
        <v>0</v>
      </c>
      <c r="M96" s="468"/>
      <c r="P96" s="468">
        <f t="shared" si="10"/>
        <v>0</v>
      </c>
      <c r="Q96" s="221"/>
      <c r="U96" s="7"/>
      <c r="V96" s="7"/>
    </row>
    <row r="97" spans="2:22">
      <c r="B97" s="2"/>
      <c r="C97" s="2"/>
      <c r="D97" s="10" t="s">
        <v>853</v>
      </c>
      <c r="F97" s="354"/>
      <c r="G97" s="129">
        <v>0</v>
      </c>
      <c r="H97" s="354"/>
      <c r="I97" s="129"/>
      <c r="J97" s="354"/>
      <c r="K97" s="129"/>
      <c r="L97" s="129">
        <f t="shared" si="6"/>
        <v>0</v>
      </c>
      <c r="M97" s="468"/>
      <c r="P97" s="468">
        <f t="shared" si="10"/>
        <v>0</v>
      </c>
      <c r="Q97" s="221"/>
      <c r="U97" s="7"/>
      <c r="V97" s="7"/>
    </row>
    <row r="98" spans="2:22">
      <c r="B98" s="2"/>
      <c r="C98" s="2"/>
      <c r="D98" s="10" t="s">
        <v>828</v>
      </c>
      <c r="F98" s="354"/>
      <c r="G98" s="129">
        <v>0</v>
      </c>
      <c r="H98" s="354"/>
      <c r="I98" s="129"/>
      <c r="J98" s="354"/>
      <c r="K98" s="129"/>
      <c r="L98" s="129">
        <f t="shared" si="6"/>
        <v>0</v>
      </c>
      <c r="M98" s="468"/>
      <c r="N98" s="11">
        <f>L98</f>
        <v>0</v>
      </c>
      <c r="P98" s="468">
        <f t="shared" si="10"/>
        <v>0</v>
      </c>
      <c r="Q98" s="221" t="s">
        <v>829</v>
      </c>
      <c r="U98" s="7"/>
      <c r="V98" s="7"/>
    </row>
    <row r="99" spans="2:22">
      <c r="B99" s="2"/>
      <c r="C99" s="2"/>
      <c r="D99" s="10" t="s">
        <v>755</v>
      </c>
      <c r="F99" s="354"/>
      <c r="G99" s="129">
        <v>0</v>
      </c>
      <c r="H99" s="354"/>
      <c r="I99" s="129"/>
      <c r="J99" s="354"/>
      <c r="K99" s="129"/>
      <c r="L99" s="129">
        <f t="shared" si="6"/>
        <v>0</v>
      </c>
      <c r="M99" s="468"/>
      <c r="P99" s="468">
        <f t="shared" si="10"/>
        <v>0</v>
      </c>
      <c r="Q99" s="221"/>
      <c r="U99" s="7"/>
      <c r="V99" s="7"/>
    </row>
    <row r="100" spans="2:22">
      <c r="B100" s="2"/>
      <c r="C100" s="2" t="s">
        <v>1932</v>
      </c>
      <c r="D100" s="14"/>
      <c r="G100" s="15">
        <f>SUM(G64:G99)</f>
        <v>0</v>
      </c>
      <c r="I100" s="15">
        <f>SUM(I64:I99)</f>
        <v>0</v>
      </c>
      <c r="K100" s="15">
        <f>SUM(K64:K99)</f>
        <v>0</v>
      </c>
      <c r="L100" s="15">
        <f>G100+I100+K100</f>
        <v>0</v>
      </c>
      <c r="M100" s="680">
        <f>SUM(L64:L99)</f>
        <v>0</v>
      </c>
      <c r="N100" s="15">
        <f>SUM(N64:N99)</f>
        <v>0</v>
      </c>
      <c r="O100" s="15">
        <f>SUM(O64:O99)</f>
        <v>0</v>
      </c>
      <c r="P100" s="680">
        <f>SUM(P64:P99)</f>
        <v>0</v>
      </c>
      <c r="Q100" s="221"/>
      <c r="U100" s="7"/>
      <c r="V100" s="7"/>
    </row>
    <row r="101" spans="2:22" ht="18" customHeight="1">
      <c r="B101" s="2" t="s">
        <v>1784</v>
      </c>
      <c r="C101" s="2" t="s">
        <v>997</v>
      </c>
      <c r="M101" s="468"/>
      <c r="P101" s="468"/>
      <c r="Q101" s="221" t="s">
        <v>1315</v>
      </c>
      <c r="U101" s="7"/>
      <c r="V101" s="7"/>
    </row>
    <row r="102" spans="2:22">
      <c r="B102" s="2"/>
      <c r="C102" s="2"/>
      <c r="D102" s="2" t="s">
        <v>1781</v>
      </c>
      <c r="M102" s="468"/>
      <c r="P102" s="468"/>
      <c r="Q102" s="718" t="s">
        <v>952</v>
      </c>
      <c r="U102" s="7"/>
      <c r="V102" s="7"/>
    </row>
    <row r="103" spans="2:22">
      <c r="B103" s="2"/>
      <c r="C103" s="2"/>
      <c r="D103" s="627" t="s">
        <v>1786</v>
      </c>
      <c r="G103" s="129">
        <f>F103*$E103</f>
        <v>0</v>
      </c>
      <c r="I103" s="11">
        <f>H103*E103</f>
        <v>0</v>
      </c>
      <c r="K103" s="11">
        <f>J103*E103</f>
        <v>0</v>
      </c>
      <c r="L103" s="129">
        <f t="shared" ref="L103:L128" si="11">G103+I103+K103</f>
        <v>0</v>
      </c>
      <c r="M103" s="468"/>
      <c r="P103" s="468">
        <f>SUM(L103-N103-O103)</f>
        <v>0</v>
      </c>
      <c r="Q103" s="719" t="s">
        <v>953</v>
      </c>
      <c r="U103" s="7"/>
      <c r="V103" s="7"/>
    </row>
    <row r="104" spans="2:22">
      <c r="B104" s="2"/>
      <c r="C104" s="2"/>
      <c r="D104" s="10" t="s">
        <v>785</v>
      </c>
      <c r="G104" s="129">
        <f>F104*$E104</f>
        <v>0</v>
      </c>
      <c r="I104" s="11">
        <f>H104*E104</f>
        <v>0</v>
      </c>
      <c r="K104" s="11">
        <f>J104*E104</f>
        <v>0</v>
      </c>
      <c r="L104" s="129">
        <f t="shared" si="11"/>
        <v>0</v>
      </c>
      <c r="M104" s="468"/>
      <c r="P104" s="468">
        <f>SUM(L104-N104-O104)</f>
        <v>0</v>
      </c>
      <c r="Q104" s="720" t="s">
        <v>94</v>
      </c>
      <c r="U104" s="7"/>
      <c r="V104" s="7"/>
    </row>
    <row r="105" spans="2:22">
      <c r="B105" s="2"/>
      <c r="C105" s="2"/>
      <c r="D105" s="10" t="s">
        <v>2111</v>
      </c>
      <c r="G105" s="129">
        <f>F105*$E105</f>
        <v>0</v>
      </c>
      <c r="L105" s="129">
        <f t="shared" si="11"/>
        <v>0</v>
      </c>
      <c r="M105" s="468"/>
      <c r="P105" s="468">
        <f>SUM(L105-N105-O105)</f>
        <v>0</v>
      </c>
      <c r="Q105" s="760" t="s">
        <v>2109</v>
      </c>
      <c r="R105" s="5"/>
      <c r="U105" s="7"/>
      <c r="V105" s="8"/>
    </row>
    <row r="106" spans="2:22">
      <c r="B106" s="2"/>
      <c r="C106" s="2"/>
      <c r="G106" s="11" t="s">
        <v>1687</v>
      </c>
      <c r="L106" s="129"/>
      <c r="M106" s="468"/>
      <c r="P106" s="468"/>
      <c r="Q106" s="691"/>
      <c r="R106" s="5"/>
      <c r="U106" s="7"/>
      <c r="V106" s="8"/>
    </row>
    <row r="107" spans="2:22">
      <c r="B107" s="2"/>
      <c r="C107" s="2"/>
      <c r="D107" s="2" t="s">
        <v>921</v>
      </c>
      <c r="L107" s="129">
        <f t="shared" si="11"/>
        <v>0</v>
      </c>
      <c r="M107" s="468"/>
      <c r="P107" s="468"/>
      <c r="Q107" s="220"/>
      <c r="R107" s="5"/>
      <c r="U107" s="7"/>
      <c r="V107" s="7"/>
    </row>
    <row r="108" spans="2:22">
      <c r="B108" s="2"/>
      <c r="C108" s="2"/>
      <c r="D108" s="2" t="s">
        <v>917</v>
      </c>
      <c r="L108" s="129">
        <f t="shared" si="11"/>
        <v>0</v>
      </c>
      <c r="M108" s="468"/>
      <c r="P108" s="468"/>
      <c r="Q108" s="760" t="s">
        <v>1505</v>
      </c>
      <c r="R108" s="5"/>
      <c r="U108" s="7"/>
      <c r="V108" s="7"/>
    </row>
    <row r="109" spans="2:22">
      <c r="B109" s="2"/>
      <c r="C109" s="2"/>
      <c r="D109" s="10" t="s">
        <v>741</v>
      </c>
      <c r="G109" s="11">
        <v>0</v>
      </c>
      <c r="K109" s="11">
        <f>J109*E109</f>
        <v>0</v>
      </c>
      <c r="L109" s="129">
        <f t="shared" si="11"/>
        <v>0</v>
      </c>
      <c r="M109" s="468"/>
      <c r="O109" s="11">
        <f>L109</f>
        <v>0</v>
      </c>
      <c r="P109" s="468">
        <f>SUM(L109-N109-O109)</f>
        <v>0</v>
      </c>
      <c r="Q109" s="726" t="s">
        <v>2162</v>
      </c>
      <c r="U109" s="7"/>
      <c r="V109" s="7"/>
    </row>
    <row r="110" spans="2:22">
      <c r="B110" s="2"/>
      <c r="C110" s="2"/>
      <c r="D110" s="10" t="s">
        <v>740</v>
      </c>
      <c r="G110" s="11">
        <v>0</v>
      </c>
      <c r="K110" s="11">
        <f>J110*E110</f>
        <v>0</v>
      </c>
      <c r="L110" s="129">
        <f t="shared" si="11"/>
        <v>0</v>
      </c>
      <c r="M110" s="468"/>
      <c r="P110" s="468">
        <f>SUM(L110-N110-O110)</f>
        <v>0</v>
      </c>
      <c r="Q110" s="726" t="s">
        <v>954</v>
      </c>
      <c r="U110" s="7"/>
      <c r="V110" s="7"/>
    </row>
    <row r="111" spans="2:22" ht="14.25" thickBot="1">
      <c r="B111" s="2"/>
      <c r="C111" s="2"/>
      <c r="D111" s="10" t="s">
        <v>862</v>
      </c>
      <c r="G111" s="11">
        <v>0</v>
      </c>
      <c r="K111" s="11">
        <f>J111*E111</f>
        <v>0</v>
      </c>
      <c r="L111" s="129">
        <f t="shared" si="11"/>
        <v>0</v>
      </c>
      <c r="M111" s="468"/>
      <c r="O111" s="11">
        <f>L111</f>
        <v>0</v>
      </c>
      <c r="P111" s="468">
        <f>SUM(L111-N111-O111)</f>
        <v>0</v>
      </c>
      <c r="Q111" s="221"/>
      <c r="U111" s="7"/>
      <c r="V111" s="7"/>
    </row>
    <row r="112" spans="2:22">
      <c r="B112" s="2"/>
      <c r="C112" s="2"/>
      <c r="D112" s="10" t="s">
        <v>852</v>
      </c>
      <c r="G112" s="11">
        <v>0</v>
      </c>
      <c r="K112" s="11">
        <f>J112*E112</f>
        <v>0</v>
      </c>
      <c r="L112" s="129">
        <f t="shared" si="11"/>
        <v>0</v>
      </c>
      <c r="M112" s="468"/>
      <c r="O112" s="11">
        <f>L112</f>
        <v>0</v>
      </c>
      <c r="P112" s="468">
        <f>SUM(L112-N112-O112)</f>
        <v>0</v>
      </c>
      <c r="Q112" s="878" t="s">
        <v>916</v>
      </c>
      <c r="U112" s="7"/>
      <c r="V112" s="7"/>
    </row>
    <row r="113" spans="2:22">
      <c r="B113" s="2"/>
      <c r="C113" s="2"/>
      <c r="D113" s="10" t="s">
        <v>853</v>
      </c>
      <c r="G113" s="11">
        <v>0</v>
      </c>
      <c r="K113" s="11">
        <f>J113*E113</f>
        <v>0</v>
      </c>
      <c r="L113" s="129">
        <f t="shared" si="11"/>
        <v>0</v>
      </c>
      <c r="M113" s="468"/>
      <c r="O113" s="11">
        <f>L113</f>
        <v>0</v>
      </c>
      <c r="P113" s="468">
        <f>SUM(L113-N113-O113)</f>
        <v>0</v>
      </c>
      <c r="Q113" s="879" t="s">
        <v>2260</v>
      </c>
      <c r="U113" s="7"/>
      <c r="V113" s="7"/>
    </row>
    <row r="114" spans="2:22">
      <c r="B114" s="2"/>
      <c r="C114" s="2"/>
      <c r="L114" s="129">
        <f t="shared" si="11"/>
        <v>0</v>
      </c>
      <c r="M114" s="468"/>
      <c r="P114" s="468"/>
      <c r="Q114" s="879" t="s">
        <v>2261</v>
      </c>
      <c r="U114" s="7"/>
      <c r="V114" s="7"/>
    </row>
    <row r="115" spans="2:22" ht="14.25" thickBot="1">
      <c r="B115" s="2"/>
      <c r="C115" s="2"/>
      <c r="D115" s="2" t="s">
        <v>1000</v>
      </c>
      <c r="L115" s="129">
        <f t="shared" si="11"/>
        <v>0</v>
      </c>
      <c r="M115" s="468"/>
      <c r="P115" s="468"/>
      <c r="Q115" s="880" t="s">
        <v>93</v>
      </c>
      <c r="U115" s="7"/>
      <c r="V115" s="7"/>
    </row>
    <row r="116" spans="2:22">
      <c r="B116" s="2"/>
      <c r="C116" s="2"/>
      <c r="D116" s="2" t="s">
        <v>917</v>
      </c>
      <c r="L116" s="129">
        <f t="shared" si="11"/>
        <v>0</v>
      </c>
      <c r="M116" s="468"/>
      <c r="P116" s="468"/>
      <c r="Q116" s="760" t="s">
        <v>1505</v>
      </c>
      <c r="U116" s="7"/>
      <c r="V116" s="7"/>
    </row>
    <row r="117" spans="2:22">
      <c r="B117" s="2"/>
      <c r="C117" s="2"/>
      <c r="D117" s="10" t="s">
        <v>740</v>
      </c>
      <c r="G117" s="11">
        <v>0</v>
      </c>
      <c r="I117" s="11">
        <f>H117*E117</f>
        <v>0</v>
      </c>
      <c r="L117" s="129">
        <f t="shared" si="11"/>
        <v>0</v>
      </c>
      <c r="M117" s="468"/>
      <c r="P117" s="468">
        <f>SUM(L117-N117-O117)</f>
        <v>0</v>
      </c>
      <c r="Q117" s="221"/>
      <c r="U117" s="7"/>
      <c r="V117" s="7"/>
    </row>
    <row r="118" spans="2:22">
      <c r="B118" s="2"/>
      <c r="C118" s="2"/>
      <c r="D118" s="10" t="s">
        <v>741</v>
      </c>
      <c r="G118" s="11">
        <v>0</v>
      </c>
      <c r="I118" s="11">
        <f>H118*E118</f>
        <v>0</v>
      </c>
      <c r="L118" s="129">
        <f t="shared" si="11"/>
        <v>0</v>
      </c>
      <c r="M118" s="468"/>
      <c r="P118" s="468">
        <f>SUM(L118-N118-O118)</f>
        <v>0</v>
      </c>
      <c r="Q118" s="221"/>
      <c r="U118" s="7"/>
      <c r="V118" s="7"/>
    </row>
    <row r="119" spans="2:22">
      <c r="B119" s="2"/>
      <c r="C119" s="2"/>
      <c r="D119" s="10" t="s">
        <v>862</v>
      </c>
      <c r="G119" s="11">
        <v>0</v>
      </c>
      <c r="I119" s="11">
        <f>H119*E119</f>
        <v>0</v>
      </c>
      <c r="L119" s="129">
        <f t="shared" si="11"/>
        <v>0</v>
      </c>
      <c r="M119" s="468"/>
      <c r="P119" s="468">
        <f>SUM(L119-N119-O119)</f>
        <v>0</v>
      </c>
      <c r="Q119" s="221"/>
      <c r="U119" s="7"/>
      <c r="V119" s="7"/>
    </row>
    <row r="120" spans="2:22">
      <c r="B120" s="2"/>
      <c r="C120" s="2"/>
      <c r="D120" s="10" t="s">
        <v>852</v>
      </c>
      <c r="G120" s="11">
        <v>0</v>
      </c>
      <c r="I120" s="11">
        <f>H120*E120</f>
        <v>0</v>
      </c>
      <c r="L120" s="129">
        <f t="shared" si="11"/>
        <v>0</v>
      </c>
      <c r="M120" s="468"/>
      <c r="P120" s="468">
        <f>SUM(L120-N120-O120)</f>
        <v>0</v>
      </c>
      <c r="Q120" s="221"/>
      <c r="U120" s="7"/>
      <c r="V120" s="7"/>
    </row>
    <row r="121" spans="2:22">
      <c r="B121" s="2"/>
      <c r="C121" s="2"/>
      <c r="D121" s="10" t="s">
        <v>853</v>
      </c>
      <c r="G121" s="11">
        <v>0</v>
      </c>
      <c r="I121" s="11">
        <f>H121*E121</f>
        <v>0</v>
      </c>
      <c r="L121" s="129">
        <f t="shared" si="11"/>
        <v>0</v>
      </c>
      <c r="M121" s="468"/>
      <c r="P121" s="468">
        <f>SUM(L121-N121-O121)</f>
        <v>0</v>
      </c>
      <c r="Q121" s="221"/>
      <c r="U121" s="7"/>
      <c r="V121" s="7"/>
    </row>
    <row r="122" spans="2:22">
      <c r="B122" s="2"/>
      <c r="C122" s="2"/>
      <c r="L122" s="129">
        <f t="shared" si="11"/>
        <v>0</v>
      </c>
      <c r="M122" s="468"/>
      <c r="P122" s="468"/>
      <c r="Q122" s="221"/>
      <c r="U122" s="7"/>
      <c r="V122" s="7"/>
    </row>
    <row r="123" spans="2:22">
      <c r="B123" s="2"/>
      <c r="C123" s="2"/>
      <c r="D123" s="2" t="s">
        <v>920</v>
      </c>
      <c r="L123" s="129">
        <f t="shared" si="11"/>
        <v>0</v>
      </c>
      <c r="M123" s="468"/>
      <c r="P123" s="468"/>
      <c r="Q123" s="760" t="s">
        <v>1505</v>
      </c>
      <c r="U123" s="7"/>
      <c r="V123" s="7"/>
    </row>
    <row r="124" spans="2:22">
      <c r="B124" s="2"/>
      <c r="C124" s="2"/>
      <c r="D124" s="634" t="s">
        <v>1158</v>
      </c>
      <c r="L124" s="129">
        <f t="shared" si="11"/>
        <v>0</v>
      </c>
      <c r="M124" s="468"/>
      <c r="P124" s="468"/>
      <c r="Q124" s="221"/>
      <c r="U124" s="7"/>
      <c r="V124" s="7"/>
    </row>
    <row r="125" spans="2:22">
      <c r="B125" s="2"/>
      <c r="C125" s="2"/>
      <c r="D125" s="10" t="s">
        <v>996</v>
      </c>
      <c r="G125" s="11">
        <v>0</v>
      </c>
      <c r="I125" s="11">
        <f>H125*E125</f>
        <v>0</v>
      </c>
      <c r="K125" s="11">
        <f>J125*E125</f>
        <v>0</v>
      </c>
      <c r="L125" s="129">
        <f t="shared" si="11"/>
        <v>0</v>
      </c>
      <c r="M125" s="468"/>
      <c r="P125" s="468">
        <f>SUM(L125-N125-O125)</f>
        <v>0</v>
      </c>
      <c r="Q125" s="221"/>
      <c r="U125" s="7"/>
      <c r="V125" s="7"/>
    </row>
    <row r="126" spans="2:22">
      <c r="B126" s="2"/>
      <c r="C126" s="2"/>
      <c r="D126" s="10" t="s">
        <v>862</v>
      </c>
      <c r="G126" s="11">
        <v>0</v>
      </c>
      <c r="I126" s="11">
        <f>H126*E126</f>
        <v>0</v>
      </c>
      <c r="K126" s="11">
        <f>J126*E126</f>
        <v>0</v>
      </c>
      <c r="L126" s="129">
        <f t="shared" si="11"/>
        <v>0</v>
      </c>
      <c r="M126" s="468"/>
      <c r="P126" s="468">
        <f>SUM(L126-N126-O126)</f>
        <v>0</v>
      </c>
      <c r="Q126" s="221"/>
      <c r="U126" s="7"/>
      <c r="V126" s="7"/>
    </row>
    <row r="127" spans="2:22">
      <c r="B127" s="2"/>
      <c r="C127" s="2"/>
      <c r="D127" s="10" t="s">
        <v>852</v>
      </c>
      <c r="G127" s="11">
        <v>0</v>
      </c>
      <c r="I127" s="11">
        <f>H127*E127</f>
        <v>0</v>
      </c>
      <c r="K127" s="11">
        <f>J127*E127</f>
        <v>0</v>
      </c>
      <c r="L127" s="129">
        <f t="shared" si="11"/>
        <v>0</v>
      </c>
      <c r="M127" s="468"/>
      <c r="P127" s="468">
        <f>SUM(L127-N127-O127)</f>
        <v>0</v>
      </c>
      <c r="Q127" s="221"/>
      <c r="U127" s="7"/>
      <c r="V127" s="7"/>
    </row>
    <row r="128" spans="2:22">
      <c r="B128" s="2"/>
      <c r="C128" s="2"/>
      <c r="D128" s="10" t="s">
        <v>853</v>
      </c>
      <c r="G128" s="11">
        <v>0</v>
      </c>
      <c r="I128" s="11">
        <f>H128*E128</f>
        <v>0</v>
      </c>
      <c r="K128" s="11">
        <f>J128*E128</f>
        <v>0</v>
      </c>
      <c r="L128" s="129">
        <f t="shared" si="11"/>
        <v>0</v>
      </c>
      <c r="M128" s="468"/>
      <c r="P128" s="468">
        <f>SUM(L128-N128-O128)</f>
        <v>0</v>
      </c>
      <c r="Q128" s="221"/>
      <c r="U128" s="7"/>
      <c r="V128" s="7"/>
    </row>
    <row r="129" spans="2:22">
      <c r="B129" s="2"/>
      <c r="C129" s="2" t="s">
        <v>1932</v>
      </c>
      <c r="G129" s="15">
        <f>SUM(G102:G128)</f>
        <v>0</v>
      </c>
      <c r="I129" s="15">
        <f>SUM(I102:I128)</f>
        <v>0</v>
      </c>
      <c r="K129" s="15">
        <f>SUM(K102:K128)</f>
        <v>0</v>
      </c>
      <c r="L129" s="15">
        <f>G129+I129+K129</f>
        <v>0</v>
      </c>
      <c r="M129" s="680">
        <f>SUM(L102:L128)</f>
        <v>0</v>
      </c>
      <c r="N129" s="15">
        <f>SUM(N102:N128)</f>
        <v>0</v>
      </c>
      <c r="O129" s="15">
        <f>SUM(O102:O128)</f>
        <v>0</v>
      </c>
      <c r="P129" s="680">
        <f>SUM(P102:P128)</f>
        <v>0</v>
      </c>
      <c r="Q129" s="221"/>
      <c r="U129" s="7"/>
      <c r="V129" s="7"/>
    </row>
    <row r="130" spans="2:22" ht="18" customHeight="1" thickBot="1">
      <c r="B130" s="25" t="s">
        <v>436</v>
      </c>
      <c r="C130" s="25" t="s">
        <v>1787</v>
      </c>
      <c r="D130" s="24"/>
      <c r="M130" s="468"/>
      <c r="P130" s="468"/>
      <c r="Q130" s="221"/>
      <c r="U130" s="7"/>
      <c r="V130" s="7"/>
    </row>
    <row r="131" spans="2:22">
      <c r="B131" s="2" t="s">
        <v>2020</v>
      </c>
      <c r="C131" s="2"/>
      <c r="D131" s="2" t="s">
        <v>510</v>
      </c>
      <c r="M131" s="468"/>
      <c r="P131" s="468"/>
      <c r="Q131" s="878" t="s">
        <v>916</v>
      </c>
      <c r="U131" s="7"/>
      <c r="V131" s="7"/>
    </row>
    <row r="132" spans="2:22">
      <c r="B132" s="2"/>
      <c r="C132" s="2"/>
      <c r="D132" s="10" t="s">
        <v>92</v>
      </c>
      <c r="M132" s="468"/>
      <c r="P132" s="468"/>
      <c r="Q132" s="879" t="s">
        <v>2260</v>
      </c>
      <c r="U132" s="7"/>
      <c r="V132" s="7"/>
    </row>
    <row r="133" spans="2:22">
      <c r="B133" s="2"/>
      <c r="C133" s="2"/>
      <c r="D133" s="2" t="s">
        <v>1378</v>
      </c>
      <c r="M133" s="468"/>
      <c r="P133" s="468"/>
      <c r="Q133" s="879" t="s">
        <v>2261</v>
      </c>
      <c r="U133" s="7"/>
      <c r="V133" s="7"/>
    </row>
    <row r="134" spans="2:22" ht="14.25" thickBot="1">
      <c r="B134" s="2"/>
      <c r="C134" s="2"/>
      <c r="D134" s="10" t="s">
        <v>1813</v>
      </c>
      <c r="G134" s="129">
        <v>0</v>
      </c>
      <c r="I134" s="11">
        <f>H134*E134</f>
        <v>0</v>
      </c>
      <c r="K134" s="11">
        <f>J134*E134</f>
        <v>0</v>
      </c>
      <c r="L134" s="129">
        <f t="shared" ref="L134:L171" si="12">G134+I134+K134</f>
        <v>0</v>
      </c>
      <c r="M134" s="468"/>
      <c r="P134" s="468">
        <f>SUM(L134-N134-O134)</f>
        <v>0</v>
      </c>
      <c r="Q134" s="880" t="s">
        <v>93</v>
      </c>
      <c r="U134" s="7"/>
      <c r="V134" s="7"/>
    </row>
    <row r="135" spans="2:22">
      <c r="B135" s="2"/>
      <c r="C135" s="2"/>
      <c r="D135" s="10" t="s">
        <v>1506</v>
      </c>
      <c r="E135" s="49">
        <v>0</v>
      </c>
      <c r="F135" s="6">
        <v>0</v>
      </c>
      <c r="G135" s="11">
        <f>F135*E135</f>
        <v>0</v>
      </c>
      <c r="H135" s="6">
        <v>0</v>
      </c>
      <c r="I135" s="11">
        <f>H135*E135</f>
        <v>0</v>
      </c>
      <c r="J135" s="6">
        <v>0</v>
      </c>
      <c r="K135" s="11">
        <f>J135*E135</f>
        <v>0</v>
      </c>
      <c r="L135" s="129">
        <f t="shared" si="12"/>
        <v>0</v>
      </c>
      <c r="M135" s="468"/>
      <c r="P135" s="468">
        <f>SUM(L135-N135-O135)</f>
        <v>0</v>
      </c>
      <c r="Q135" s="691"/>
      <c r="U135" s="7"/>
      <c r="V135" s="7"/>
    </row>
    <row r="136" spans="2:22">
      <c r="B136" s="2"/>
      <c r="C136" s="2"/>
      <c r="D136" s="10" t="s">
        <v>2173</v>
      </c>
      <c r="E136" s="49">
        <v>0</v>
      </c>
      <c r="F136" s="6">
        <v>0</v>
      </c>
      <c r="G136" s="11">
        <f>F136*E136</f>
        <v>0</v>
      </c>
      <c r="H136" s="6">
        <v>0</v>
      </c>
      <c r="I136" s="11">
        <f>H136*E136</f>
        <v>0</v>
      </c>
      <c r="J136" s="6">
        <v>1</v>
      </c>
      <c r="K136" s="11">
        <f>J136*E136</f>
        <v>0</v>
      </c>
      <c r="L136" s="129">
        <f t="shared" si="12"/>
        <v>0</v>
      </c>
      <c r="M136" s="468"/>
      <c r="O136" s="11">
        <f>L136</f>
        <v>0</v>
      </c>
      <c r="P136" s="468">
        <f>SUM(L136-N136-O136)</f>
        <v>0</v>
      </c>
      <c r="Q136" s="691"/>
      <c r="U136" s="7"/>
      <c r="V136" s="7"/>
    </row>
    <row r="137" spans="2:22">
      <c r="B137" s="2"/>
      <c r="C137" s="2"/>
      <c r="D137" s="10" t="s">
        <v>1375</v>
      </c>
      <c r="E137" s="49">
        <v>0</v>
      </c>
      <c r="F137" s="6">
        <v>0</v>
      </c>
      <c r="G137" s="11">
        <f>F137*E137</f>
        <v>0</v>
      </c>
      <c r="H137" s="6">
        <v>0</v>
      </c>
      <c r="I137" s="11">
        <f>H137*E137</f>
        <v>0</v>
      </c>
      <c r="J137" s="6">
        <v>0</v>
      </c>
      <c r="K137" s="11">
        <f>J137*E137</f>
        <v>0</v>
      </c>
      <c r="L137" s="129">
        <f t="shared" si="12"/>
        <v>0</v>
      </c>
      <c r="M137" s="468"/>
      <c r="P137" s="468">
        <f>SUM(L137-N137-O137)</f>
        <v>0</v>
      </c>
      <c r="Q137" s="221"/>
      <c r="U137" s="7"/>
      <c r="V137" s="7"/>
    </row>
    <row r="138" spans="2:22">
      <c r="B138" s="2"/>
      <c r="C138" s="2"/>
      <c r="D138" s="10" t="s">
        <v>1377</v>
      </c>
      <c r="E138" s="49">
        <v>0</v>
      </c>
      <c r="F138" s="6">
        <v>0</v>
      </c>
      <c r="G138" s="11">
        <f>F138*E138</f>
        <v>0</v>
      </c>
      <c r="H138" s="6">
        <v>0</v>
      </c>
      <c r="I138" s="11">
        <f>H138*E138</f>
        <v>0</v>
      </c>
      <c r="J138" s="6">
        <v>0</v>
      </c>
      <c r="K138" s="11">
        <f>J138*E138</f>
        <v>0</v>
      </c>
      <c r="L138" s="129">
        <f t="shared" si="12"/>
        <v>0</v>
      </c>
      <c r="M138" s="468"/>
      <c r="P138" s="468">
        <f>SUM(L138-N138-O138)</f>
        <v>0</v>
      </c>
      <c r="Q138" s="760" t="s">
        <v>2109</v>
      </c>
      <c r="R138" s="5"/>
      <c r="U138" s="7"/>
      <c r="V138" s="8"/>
    </row>
    <row r="139" spans="2:22">
      <c r="B139" s="2"/>
      <c r="C139" s="2"/>
      <c r="D139" s="2" t="s">
        <v>742</v>
      </c>
      <c r="L139" s="129">
        <f t="shared" si="12"/>
        <v>0</v>
      </c>
      <c r="M139" s="468"/>
      <c r="P139" s="468"/>
      <c r="Q139" s="760" t="s">
        <v>1505</v>
      </c>
      <c r="R139" s="5"/>
      <c r="U139" s="7"/>
      <c r="V139" s="8"/>
    </row>
    <row r="140" spans="2:22">
      <c r="B140" s="2"/>
      <c r="C140" s="2"/>
      <c r="D140" s="10" t="s">
        <v>740</v>
      </c>
      <c r="E140" s="49">
        <v>0</v>
      </c>
      <c r="F140" s="6">
        <v>0</v>
      </c>
      <c r="G140" s="11">
        <f>F140*E140</f>
        <v>0</v>
      </c>
      <c r="H140" s="6">
        <v>0</v>
      </c>
      <c r="I140" s="11">
        <f>H140*E140</f>
        <v>0</v>
      </c>
      <c r="J140" s="6">
        <v>0</v>
      </c>
      <c r="K140" s="11">
        <f>J140*E140</f>
        <v>0</v>
      </c>
      <c r="L140" s="129">
        <f t="shared" si="12"/>
        <v>0</v>
      </c>
      <c r="M140" s="468"/>
      <c r="P140" s="468">
        <f>SUM(L140-N140-O140)</f>
        <v>0</v>
      </c>
      <c r="Q140" s="726" t="s">
        <v>2162</v>
      </c>
      <c r="R140" s="5"/>
      <c r="U140" s="7"/>
      <c r="V140" s="8"/>
    </row>
    <row r="141" spans="2:22">
      <c r="B141" s="2"/>
      <c r="C141" s="2"/>
      <c r="D141" s="10" t="s">
        <v>741</v>
      </c>
      <c r="E141" s="49">
        <v>0</v>
      </c>
      <c r="F141" s="6">
        <v>0</v>
      </c>
      <c r="G141" s="11">
        <f>F141*E141</f>
        <v>0</v>
      </c>
      <c r="H141" s="6">
        <v>0</v>
      </c>
      <c r="I141" s="11">
        <f>H141*E141</f>
        <v>0</v>
      </c>
      <c r="J141" s="6">
        <v>0</v>
      </c>
      <c r="K141" s="11">
        <f>J141*E141</f>
        <v>0</v>
      </c>
      <c r="L141" s="129">
        <f t="shared" si="12"/>
        <v>0</v>
      </c>
      <c r="M141" s="468"/>
      <c r="O141" s="11">
        <f>L141</f>
        <v>0</v>
      </c>
      <c r="P141" s="468">
        <f>SUM(L141-N141-O141)</f>
        <v>0</v>
      </c>
      <c r="Q141" s="718" t="s">
        <v>952</v>
      </c>
      <c r="R141" s="5"/>
      <c r="U141" s="7"/>
      <c r="V141" s="8"/>
    </row>
    <row r="142" spans="2:22">
      <c r="B142" s="2"/>
      <c r="C142" s="2"/>
      <c r="D142" s="10" t="s">
        <v>960</v>
      </c>
      <c r="E142" s="49">
        <v>0</v>
      </c>
      <c r="F142" s="6">
        <v>0</v>
      </c>
      <c r="G142" s="11">
        <f>F142*E142</f>
        <v>0</v>
      </c>
      <c r="H142" s="6">
        <v>0</v>
      </c>
      <c r="I142" s="11">
        <f>H142*E142</f>
        <v>0</v>
      </c>
      <c r="J142" s="6">
        <v>0</v>
      </c>
      <c r="K142" s="11">
        <f>J142*E142</f>
        <v>0</v>
      </c>
      <c r="L142" s="129">
        <f t="shared" si="12"/>
        <v>0</v>
      </c>
      <c r="M142" s="468"/>
      <c r="O142" s="11">
        <f>L142</f>
        <v>0</v>
      </c>
      <c r="P142" s="468">
        <f>SUM(L142-N142-O142)</f>
        <v>0</v>
      </c>
      <c r="Q142" s="719" t="s">
        <v>953</v>
      </c>
      <c r="R142" s="5"/>
      <c r="U142" s="7"/>
      <c r="V142" s="8"/>
    </row>
    <row r="143" spans="2:22">
      <c r="B143" s="2"/>
      <c r="C143" s="2"/>
      <c r="D143" s="10" t="s">
        <v>852</v>
      </c>
      <c r="E143" s="49">
        <v>0</v>
      </c>
      <c r="F143" s="6">
        <v>0</v>
      </c>
      <c r="G143" s="11">
        <f>F143*E143</f>
        <v>0</v>
      </c>
      <c r="H143" s="6">
        <v>0</v>
      </c>
      <c r="I143" s="11">
        <f>H143*E143</f>
        <v>0</v>
      </c>
      <c r="J143" s="6">
        <v>0</v>
      </c>
      <c r="K143" s="11">
        <f>J143*E143</f>
        <v>0</v>
      </c>
      <c r="L143" s="129">
        <f t="shared" si="12"/>
        <v>0</v>
      </c>
      <c r="M143" s="468"/>
      <c r="O143" s="11">
        <f>L143</f>
        <v>0</v>
      </c>
      <c r="P143" s="468">
        <f>SUM(L143-N143-O143)</f>
        <v>0</v>
      </c>
      <c r="Q143" s="720" t="s">
        <v>94</v>
      </c>
      <c r="R143" s="5"/>
      <c r="U143" s="7"/>
      <c r="V143" s="8"/>
    </row>
    <row r="144" spans="2:22">
      <c r="B144" s="2"/>
      <c r="C144" s="2"/>
      <c r="D144" s="10" t="s">
        <v>853</v>
      </c>
      <c r="E144" s="49">
        <v>0</v>
      </c>
      <c r="F144" s="6">
        <v>0</v>
      </c>
      <c r="G144" s="11">
        <f>F144*E144</f>
        <v>0</v>
      </c>
      <c r="H144" s="6">
        <v>0</v>
      </c>
      <c r="I144" s="11">
        <f>H144*E144</f>
        <v>0</v>
      </c>
      <c r="J144" s="6">
        <v>0</v>
      </c>
      <c r="K144" s="11">
        <f>J144*E144</f>
        <v>0</v>
      </c>
      <c r="L144" s="129">
        <f t="shared" si="12"/>
        <v>0</v>
      </c>
      <c r="M144" s="468"/>
      <c r="O144" s="11">
        <f>L144</f>
        <v>0</v>
      </c>
      <c r="P144" s="468">
        <f>SUM(L144-N144-O144)</f>
        <v>0</v>
      </c>
      <c r="Q144" s="221"/>
      <c r="R144" s="5"/>
      <c r="U144" s="7"/>
      <c r="V144" s="8"/>
    </row>
    <row r="145" spans="2:22">
      <c r="B145" s="2"/>
      <c r="C145" s="2"/>
      <c r="L145" s="129">
        <f t="shared" si="12"/>
        <v>0</v>
      </c>
      <c r="M145" s="468"/>
      <c r="P145" s="468"/>
      <c r="Q145" s="221"/>
      <c r="R145" s="5"/>
      <c r="U145" s="7"/>
      <c r="V145" s="8"/>
    </row>
    <row r="146" spans="2:22">
      <c r="B146" s="2"/>
      <c r="C146" s="2"/>
      <c r="D146" s="2" t="s">
        <v>743</v>
      </c>
      <c r="L146" s="129">
        <f t="shared" si="12"/>
        <v>0</v>
      </c>
      <c r="M146" s="468"/>
      <c r="P146" s="468"/>
      <c r="Q146" s="221" t="s">
        <v>1028</v>
      </c>
      <c r="U146" s="7"/>
      <c r="V146" s="7"/>
    </row>
    <row r="147" spans="2:22">
      <c r="B147" s="2"/>
      <c r="C147" s="2"/>
      <c r="D147" s="10" t="s">
        <v>961</v>
      </c>
      <c r="E147" s="49">
        <v>0</v>
      </c>
      <c r="F147" s="6">
        <v>0</v>
      </c>
      <c r="G147" s="11">
        <f>F147*E147</f>
        <v>0</v>
      </c>
      <c r="H147" s="6">
        <v>0</v>
      </c>
      <c r="I147" s="11">
        <f>H147*E147</f>
        <v>0</v>
      </c>
      <c r="J147" s="6">
        <v>0</v>
      </c>
      <c r="K147" s="11">
        <f>J147*E147</f>
        <v>0</v>
      </c>
      <c r="L147" s="129">
        <f t="shared" si="12"/>
        <v>0</v>
      </c>
      <c r="M147" s="468"/>
      <c r="P147" s="468">
        <f>SUM(L147-N147-O147)</f>
        <v>0</v>
      </c>
      <c r="Q147" s="221" t="s">
        <v>45</v>
      </c>
      <c r="U147" s="7"/>
      <c r="V147" s="7"/>
    </row>
    <row r="148" spans="2:22">
      <c r="B148" s="2"/>
      <c r="C148" s="2"/>
      <c r="D148" s="10" t="s">
        <v>862</v>
      </c>
      <c r="E148" s="49">
        <v>0</v>
      </c>
      <c r="F148" s="6">
        <v>0</v>
      </c>
      <c r="G148" s="11">
        <f>F148*E148</f>
        <v>0</v>
      </c>
      <c r="H148" s="6">
        <v>0</v>
      </c>
      <c r="I148" s="11">
        <f>H148*E148</f>
        <v>0</v>
      </c>
      <c r="J148" s="6">
        <v>0</v>
      </c>
      <c r="K148" s="11">
        <f>J148*E148</f>
        <v>0</v>
      </c>
      <c r="L148" s="129">
        <f t="shared" si="12"/>
        <v>0</v>
      </c>
      <c r="M148" s="468"/>
      <c r="P148" s="468">
        <f>SUM(L148-N148-O148)</f>
        <v>0</v>
      </c>
      <c r="Q148" s="221"/>
      <c r="U148" s="7"/>
      <c r="V148" s="7"/>
    </row>
    <row r="149" spans="2:22">
      <c r="B149" s="2"/>
      <c r="C149" s="2"/>
      <c r="D149" s="10" t="s">
        <v>852</v>
      </c>
      <c r="E149" s="49">
        <v>0</v>
      </c>
      <c r="F149" s="6">
        <v>0</v>
      </c>
      <c r="G149" s="11">
        <f>F149*E149</f>
        <v>0</v>
      </c>
      <c r="H149" s="6">
        <v>0</v>
      </c>
      <c r="I149" s="11">
        <f>H149*E149</f>
        <v>0</v>
      </c>
      <c r="J149" s="6">
        <v>0</v>
      </c>
      <c r="K149" s="11">
        <f>J149*E149</f>
        <v>0</v>
      </c>
      <c r="L149" s="129">
        <f t="shared" si="12"/>
        <v>0</v>
      </c>
      <c r="M149" s="468"/>
      <c r="P149" s="468">
        <f>SUM(L149-N149-O149)</f>
        <v>0</v>
      </c>
      <c r="Q149" s="221"/>
      <c r="R149" s="5"/>
      <c r="U149" s="7"/>
      <c r="V149" s="20"/>
    </row>
    <row r="150" spans="2:22">
      <c r="B150" s="2"/>
      <c r="C150" s="2"/>
      <c r="D150" s="10" t="s">
        <v>853</v>
      </c>
      <c r="E150" s="49">
        <v>0</v>
      </c>
      <c r="F150" s="6">
        <v>0</v>
      </c>
      <c r="G150" s="11">
        <f>F150*E150</f>
        <v>0</v>
      </c>
      <c r="H150" s="6">
        <v>0</v>
      </c>
      <c r="I150" s="11">
        <f>H150*E150</f>
        <v>0</v>
      </c>
      <c r="J150" s="6">
        <v>0</v>
      </c>
      <c r="K150" s="11">
        <f>J150*E150</f>
        <v>0</v>
      </c>
      <c r="L150" s="129">
        <f t="shared" si="12"/>
        <v>0</v>
      </c>
      <c r="M150" s="468"/>
      <c r="P150" s="468">
        <f>SUM(L150-N150-O150)</f>
        <v>0</v>
      </c>
      <c r="Q150" s="221"/>
      <c r="R150" s="5"/>
      <c r="U150" s="7"/>
      <c r="V150" s="20"/>
    </row>
    <row r="151" spans="2:22">
      <c r="B151" s="2"/>
      <c r="C151" s="2"/>
      <c r="D151" s="10" t="s">
        <v>755</v>
      </c>
      <c r="E151" s="49">
        <v>0</v>
      </c>
      <c r="F151" s="6">
        <v>0</v>
      </c>
      <c r="G151" s="11">
        <f>F151*E151</f>
        <v>0</v>
      </c>
      <c r="H151" s="6">
        <v>0</v>
      </c>
      <c r="I151" s="11">
        <f>H151*E151</f>
        <v>0</v>
      </c>
      <c r="J151" s="6">
        <v>0</v>
      </c>
      <c r="K151" s="11">
        <f>J151*E151</f>
        <v>0</v>
      </c>
      <c r="L151" s="129">
        <f t="shared" si="12"/>
        <v>0</v>
      </c>
      <c r="M151" s="468"/>
      <c r="P151" s="468">
        <f>SUM(L151-N151-O151)</f>
        <v>0</v>
      </c>
      <c r="Q151" s="220"/>
      <c r="R151" s="5"/>
      <c r="U151" s="7"/>
      <c r="V151" s="7"/>
    </row>
    <row r="152" spans="2:22" ht="14.25" thickBot="1">
      <c r="B152" s="2"/>
      <c r="C152" s="2"/>
      <c r="L152" s="129">
        <f t="shared" si="12"/>
        <v>0</v>
      </c>
      <c r="M152" s="468"/>
      <c r="P152" s="468"/>
      <c r="Q152" s="220"/>
      <c r="R152" s="5"/>
      <c r="U152" s="7"/>
      <c r="V152" s="7"/>
    </row>
    <row r="153" spans="2:22">
      <c r="B153" s="2" t="s">
        <v>2019</v>
      </c>
      <c r="C153" s="2"/>
      <c r="D153" s="2" t="s">
        <v>2138</v>
      </c>
      <c r="L153" s="129">
        <f t="shared" si="12"/>
        <v>0</v>
      </c>
      <c r="M153" s="468"/>
      <c r="P153" s="468"/>
      <c r="Q153" s="878" t="s">
        <v>916</v>
      </c>
      <c r="R153" s="5"/>
      <c r="U153" s="7"/>
      <c r="V153" s="20"/>
    </row>
    <row r="154" spans="2:22">
      <c r="B154" s="2"/>
      <c r="C154" s="2"/>
      <c r="D154" s="2" t="s">
        <v>1781</v>
      </c>
      <c r="L154" s="129">
        <f t="shared" si="12"/>
        <v>0</v>
      </c>
      <c r="M154" s="468"/>
      <c r="P154" s="468"/>
      <c r="Q154" s="879" t="s">
        <v>2260</v>
      </c>
      <c r="U154" s="7"/>
      <c r="V154" s="7"/>
    </row>
    <row r="155" spans="2:22">
      <c r="B155" s="2"/>
      <c r="C155" s="2"/>
      <c r="D155" s="10" t="s">
        <v>1813</v>
      </c>
      <c r="G155" s="129">
        <v>0</v>
      </c>
      <c r="I155" s="11">
        <v>0</v>
      </c>
      <c r="K155" s="11">
        <v>0</v>
      </c>
      <c r="L155" s="129">
        <f t="shared" si="12"/>
        <v>0</v>
      </c>
      <c r="M155" s="468"/>
      <c r="P155" s="468">
        <f>SUM(L155-N155-O155)</f>
        <v>0</v>
      </c>
      <c r="Q155" s="879" t="s">
        <v>2261</v>
      </c>
      <c r="R155" s="5"/>
      <c r="S155" s="5"/>
      <c r="T155" s="5"/>
      <c r="U155" s="20"/>
      <c r="V155" s="20"/>
    </row>
    <row r="156" spans="2:22" ht="14.25" thickBot="1">
      <c r="B156" s="2"/>
      <c r="C156" s="2"/>
      <c r="E156" s="49">
        <v>0</v>
      </c>
      <c r="F156" s="6">
        <v>0</v>
      </c>
      <c r="G156" s="129">
        <f>F156*$E156</f>
        <v>0</v>
      </c>
      <c r="I156" s="11">
        <f>H156*E156</f>
        <v>0</v>
      </c>
      <c r="K156" s="11">
        <f>J156*E156</f>
        <v>0</v>
      </c>
      <c r="L156" s="129">
        <f t="shared" si="12"/>
        <v>0</v>
      </c>
      <c r="M156" s="468"/>
      <c r="P156" s="468">
        <f>SUM(L156-N156-O156)</f>
        <v>0</v>
      </c>
      <c r="Q156" s="880" t="s">
        <v>93</v>
      </c>
      <c r="R156" s="5"/>
      <c r="S156" s="5"/>
      <c r="T156" s="5"/>
      <c r="U156" s="20"/>
      <c r="V156" s="20"/>
    </row>
    <row r="157" spans="2:22">
      <c r="B157" s="2"/>
      <c r="C157" s="2"/>
      <c r="D157" s="10" t="s">
        <v>1376</v>
      </c>
      <c r="G157" s="11">
        <v>0</v>
      </c>
      <c r="L157" s="129">
        <f t="shared" si="12"/>
        <v>0</v>
      </c>
      <c r="M157" s="468"/>
      <c r="P157" s="468">
        <f>SUM(L157-N157-O157)</f>
        <v>0</v>
      </c>
      <c r="Q157" s="760" t="s">
        <v>2109</v>
      </c>
      <c r="U157" s="7"/>
      <c r="V157" s="7"/>
    </row>
    <row r="158" spans="2:22">
      <c r="B158" s="2"/>
      <c r="C158" s="2"/>
      <c r="L158" s="129">
        <f t="shared" si="12"/>
        <v>0</v>
      </c>
      <c r="M158" s="468"/>
      <c r="P158" s="468"/>
      <c r="Q158" s="691" t="s">
        <v>1505</v>
      </c>
      <c r="U158" s="7"/>
      <c r="V158" s="7"/>
    </row>
    <row r="159" spans="2:22">
      <c r="B159" s="2"/>
      <c r="C159" s="2"/>
      <c r="D159" s="2" t="s">
        <v>1001</v>
      </c>
      <c r="L159" s="129">
        <f t="shared" si="12"/>
        <v>0</v>
      </c>
      <c r="M159" s="468"/>
      <c r="P159" s="468"/>
      <c r="Q159" s="726" t="s">
        <v>959</v>
      </c>
      <c r="U159" s="7"/>
      <c r="V159" s="7"/>
    </row>
    <row r="160" spans="2:22">
      <c r="B160" s="2"/>
      <c r="C160" s="2"/>
      <c r="D160" s="10" t="s">
        <v>741</v>
      </c>
      <c r="G160" s="11">
        <f>E160*F160</f>
        <v>0</v>
      </c>
      <c r="I160" s="11">
        <f>H160*E160</f>
        <v>0</v>
      </c>
      <c r="K160" s="11">
        <f>J160*E160</f>
        <v>0</v>
      </c>
      <c r="L160" s="129">
        <f t="shared" si="12"/>
        <v>0</v>
      </c>
      <c r="M160" s="468"/>
      <c r="P160" s="468">
        <f>SUM(L160-N160-O160)</f>
        <v>0</v>
      </c>
      <c r="Q160" s="726" t="s">
        <v>2162</v>
      </c>
      <c r="U160" s="7"/>
      <c r="V160" s="7"/>
    </row>
    <row r="161" spans="1:75">
      <c r="B161" s="2"/>
      <c r="C161" s="2"/>
      <c r="D161" s="10" t="s">
        <v>740</v>
      </c>
      <c r="G161" s="11">
        <f>E161*F161</f>
        <v>0</v>
      </c>
      <c r="I161" s="11">
        <f>H161*E161</f>
        <v>0</v>
      </c>
      <c r="K161" s="11">
        <f>J161*E161</f>
        <v>0</v>
      </c>
      <c r="L161" s="129">
        <f t="shared" si="12"/>
        <v>0</v>
      </c>
      <c r="M161" s="468"/>
      <c r="P161" s="468">
        <f>SUM(L161-N161-O161)</f>
        <v>0</v>
      </c>
      <c r="Q161" s="221"/>
      <c r="U161" s="7"/>
      <c r="V161" s="7"/>
    </row>
    <row r="162" spans="1:75">
      <c r="B162" s="2"/>
      <c r="C162" s="2"/>
      <c r="D162" s="10" t="s">
        <v>862</v>
      </c>
      <c r="G162" s="11">
        <f>E162*F162</f>
        <v>0</v>
      </c>
      <c r="I162" s="11">
        <f>H162*E162</f>
        <v>0</v>
      </c>
      <c r="K162" s="11">
        <f>J162*E162</f>
        <v>0</v>
      </c>
      <c r="L162" s="129">
        <f t="shared" si="12"/>
        <v>0</v>
      </c>
      <c r="M162" s="468"/>
      <c r="P162" s="468">
        <f>SUM(L162-N162-O162)</f>
        <v>0</v>
      </c>
      <c r="Q162" s="221"/>
      <c r="U162" s="7"/>
      <c r="V162" s="7"/>
    </row>
    <row r="163" spans="1:75">
      <c r="B163" s="2"/>
      <c r="C163" s="2"/>
      <c r="D163" s="10" t="s">
        <v>852</v>
      </c>
      <c r="G163" s="11">
        <f>E163*F163</f>
        <v>0</v>
      </c>
      <c r="I163" s="11">
        <f>H163*E163</f>
        <v>0</v>
      </c>
      <c r="K163" s="11">
        <f>J163*E163</f>
        <v>0</v>
      </c>
      <c r="L163" s="129">
        <f t="shared" si="12"/>
        <v>0</v>
      </c>
      <c r="M163" s="468"/>
      <c r="P163" s="468">
        <f>SUM(L163-N163-O163)</f>
        <v>0</v>
      </c>
      <c r="Q163" s="221"/>
      <c r="U163" s="7"/>
      <c r="V163" s="7"/>
    </row>
    <row r="164" spans="1:75">
      <c r="B164" s="2"/>
      <c r="C164" s="2"/>
      <c r="D164" s="10" t="s">
        <v>853</v>
      </c>
      <c r="G164" s="11">
        <f>E164*F164</f>
        <v>0</v>
      </c>
      <c r="I164" s="11">
        <f>H164*E164</f>
        <v>0</v>
      </c>
      <c r="K164" s="11">
        <f>J164*E164</f>
        <v>0</v>
      </c>
      <c r="L164" s="129">
        <f t="shared" si="12"/>
        <v>0</v>
      </c>
      <c r="M164" s="468"/>
      <c r="P164" s="468">
        <f>SUM(L164-N164-O164)</f>
        <v>0</v>
      </c>
      <c r="Q164" s="221"/>
      <c r="U164" s="7"/>
      <c r="V164" s="7"/>
    </row>
    <row r="165" spans="1:75">
      <c r="B165" s="2"/>
      <c r="C165" s="2"/>
      <c r="L165" s="129">
        <f t="shared" si="12"/>
        <v>0</v>
      </c>
      <c r="M165" s="468"/>
      <c r="P165" s="468"/>
      <c r="Q165" s="221"/>
      <c r="U165" s="7"/>
      <c r="V165" s="7"/>
    </row>
    <row r="166" spans="1:75">
      <c r="B166" s="2"/>
      <c r="C166" s="2"/>
      <c r="D166" s="2" t="s">
        <v>743</v>
      </c>
      <c r="L166" s="129">
        <f t="shared" si="12"/>
        <v>0</v>
      </c>
      <c r="M166" s="468"/>
      <c r="P166" s="468"/>
      <c r="Q166" s="221" t="s">
        <v>1028</v>
      </c>
      <c r="U166" s="7"/>
      <c r="V166" s="7"/>
    </row>
    <row r="167" spans="1:75">
      <c r="B167" s="2"/>
      <c r="C167" s="2"/>
      <c r="D167" s="10" t="s">
        <v>961</v>
      </c>
      <c r="G167" s="11">
        <v>0</v>
      </c>
      <c r="I167" s="11">
        <f>H167*E167</f>
        <v>0</v>
      </c>
      <c r="K167" s="11">
        <f>J167*E167</f>
        <v>0</v>
      </c>
      <c r="L167" s="129">
        <f t="shared" si="12"/>
        <v>0</v>
      </c>
      <c r="M167" s="468"/>
      <c r="P167" s="468">
        <f>SUM(L167-N167-O167)</f>
        <v>0</v>
      </c>
      <c r="Q167" s="690"/>
      <c r="S167" s="21"/>
      <c r="U167" s="7"/>
      <c r="V167" s="22"/>
    </row>
    <row r="168" spans="1:75">
      <c r="B168" s="2"/>
      <c r="C168" s="2"/>
      <c r="D168" s="10" t="s">
        <v>862</v>
      </c>
      <c r="G168" s="11">
        <v>0</v>
      </c>
      <c r="I168" s="11">
        <f>H168*E168</f>
        <v>0</v>
      </c>
      <c r="K168" s="11">
        <f>J168*E168</f>
        <v>0</v>
      </c>
      <c r="L168" s="129">
        <f t="shared" si="12"/>
        <v>0</v>
      </c>
      <c r="M168" s="468"/>
      <c r="P168" s="468">
        <f>SUM(L168-N168-O168)</f>
        <v>0</v>
      </c>
      <c r="Q168" s="220"/>
      <c r="R168" s="5"/>
      <c r="U168" s="7"/>
      <c r="V168" s="7"/>
    </row>
    <row r="169" spans="1:75">
      <c r="B169" s="2"/>
      <c r="C169" s="2"/>
      <c r="D169" s="10" t="s">
        <v>852</v>
      </c>
      <c r="G169" s="11">
        <v>0</v>
      </c>
      <c r="I169" s="11">
        <f>H169*E169</f>
        <v>0</v>
      </c>
      <c r="K169" s="11">
        <f>J169*E169</f>
        <v>0</v>
      </c>
      <c r="L169" s="129">
        <f t="shared" si="12"/>
        <v>0</v>
      </c>
      <c r="M169" s="468"/>
      <c r="P169" s="468">
        <f>SUM(L169-N169-O169)</f>
        <v>0</v>
      </c>
      <c r="Q169" s="221"/>
      <c r="U169" s="7"/>
      <c r="V169" s="7"/>
    </row>
    <row r="170" spans="1:75">
      <c r="B170" s="2"/>
      <c r="C170" s="2"/>
      <c r="D170" s="10" t="s">
        <v>853</v>
      </c>
      <c r="G170" s="11">
        <v>0</v>
      </c>
      <c r="I170" s="11">
        <f>H170*E170</f>
        <v>0</v>
      </c>
      <c r="K170" s="11">
        <f>J170*E170</f>
        <v>0</v>
      </c>
      <c r="L170" s="129">
        <f t="shared" si="12"/>
        <v>0</v>
      </c>
      <c r="M170" s="468"/>
      <c r="P170" s="468">
        <f>SUM(L170-N170-O170)</f>
        <v>0</v>
      </c>
      <c r="Q170" s="221"/>
      <c r="U170" s="7"/>
      <c r="V170" s="7"/>
    </row>
    <row r="171" spans="1:75">
      <c r="B171" s="2"/>
      <c r="C171" s="2"/>
      <c r="D171" s="10" t="s">
        <v>755</v>
      </c>
      <c r="G171" s="11">
        <v>0</v>
      </c>
      <c r="I171" s="11">
        <f>H171*E171</f>
        <v>0</v>
      </c>
      <c r="K171" s="11">
        <f>J171*E171</f>
        <v>0</v>
      </c>
      <c r="L171" s="129">
        <f t="shared" si="12"/>
        <v>0</v>
      </c>
      <c r="M171" s="468"/>
      <c r="P171" s="468">
        <f>SUM(L171-N171-O171)</f>
        <v>0</v>
      </c>
      <c r="Q171" s="221"/>
      <c r="U171" s="7"/>
      <c r="V171" s="7"/>
    </row>
    <row r="172" spans="1:75" s="627" customFormat="1">
      <c r="A172" s="766"/>
      <c r="B172" s="634"/>
      <c r="C172" s="634" t="s">
        <v>1932</v>
      </c>
      <c r="D172" s="628"/>
      <c r="E172" s="426"/>
      <c r="F172" s="354"/>
      <c r="G172" s="629">
        <f>SUM(G133:G171)</f>
        <v>0</v>
      </c>
      <c r="H172" s="354"/>
      <c r="I172" s="629">
        <f>SUM(I133:I171)</f>
        <v>0</v>
      </c>
      <c r="J172" s="354"/>
      <c r="K172" s="629">
        <f>SUM(K133:K171)</f>
        <v>0</v>
      </c>
      <c r="L172" s="629">
        <f>G172+I172+K172</f>
        <v>0</v>
      </c>
      <c r="M172" s="794">
        <f>SUM(L133:L171)</f>
        <v>0</v>
      </c>
      <c r="N172" s="629">
        <f>SUM(N133:N171)</f>
        <v>0</v>
      </c>
      <c r="O172" s="629">
        <f>SUM(O133:O171)</f>
        <v>0</v>
      </c>
      <c r="P172" s="794">
        <f>SUM(P133:P171)</f>
        <v>0</v>
      </c>
      <c r="Q172" s="219"/>
      <c r="R172" s="354"/>
      <c r="S172" s="354"/>
      <c r="T172" s="354"/>
      <c r="U172" s="353"/>
      <c r="V172" s="353"/>
      <c r="W172" s="354"/>
      <c r="X172" s="354"/>
      <c r="Y172" s="354"/>
      <c r="Z172" s="354"/>
      <c r="AA172" s="354"/>
      <c r="AB172" s="354"/>
      <c r="AC172" s="354"/>
      <c r="AD172" s="354"/>
      <c r="AE172" s="354"/>
      <c r="AF172" s="354"/>
      <c r="AG172" s="354"/>
      <c r="AH172" s="354"/>
      <c r="AI172" s="354"/>
      <c r="AJ172" s="354"/>
      <c r="AK172" s="354"/>
      <c r="AL172" s="354"/>
      <c r="AM172" s="354"/>
      <c r="AN172" s="354"/>
      <c r="AO172" s="354"/>
      <c r="AP172" s="354"/>
      <c r="AQ172" s="354"/>
      <c r="AR172" s="354"/>
      <c r="AS172" s="354"/>
      <c r="AT172" s="354"/>
      <c r="AU172" s="354"/>
      <c r="AV172" s="354"/>
      <c r="AW172" s="354"/>
      <c r="AX172" s="354"/>
      <c r="AY172" s="354"/>
      <c r="AZ172" s="354"/>
      <c r="BA172" s="354"/>
      <c r="BB172" s="354"/>
      <c r="BC172" s="354"/>
      <c r="BD172" s="354"/>
      <c r="BE172" s="354"/>
      <c r="BF172" s="354"/>
      <c r="BG172" s="354"/>
      <c r="BH172" s="354"/>
      <c r="BI172" s="354"/>
      <c r="BJ172" s="354"/>
      <c r="BK172" s="354"/>
      <c r="BL172" s="354"/>
      <c r="BM172" s="354"/>
      <c r="BN172" s="354"/>
      <c r="BO172" s="354"/>
      <c r="BP172" s="354"/>
      <c r="BQ172" s="354"/>
      <c r="BR172" s="354"/>
      <c r="BS172" s="354"/>
      <c r="BT172" s="354"/>
      <c r="BU172" s="354"/>
      <c r="BV172" s="354"/>
      <c r="BW172" s="354"/>
    </row>
    <row r="173" spans="1:75">
      <c r="B173" s="2"/>
      <c r="C173" s="2"/>
      <c r="D173" s="14"/>
      <c r="G173" s="20"/>
      <c r="I173" s="20"/>
      <c r="K173" s="20"/>
      <c r="L173" s="20"/>
      <c r="M173" s="678"/>
      <c r="N173" s="20"/>
      <c r="O173" s="20"/>
      <c r="P173" s="678"/>
      <c r="Q173" s="221"/>
      <c r="U173" s="7"/>
      <c r="V173" s="7"/>
    </row>
    <row r="174" spans="1:75">
      <c r="B174" s="2"/>
      <c r="C174" s="2"/>
      <c r="D174" s="2" t="s">
        <v>2213</v>
      </c>
      <c r="G174" s="20"/>
      <c r="I174" s="20"/>
      <c r="K174" s="20"/>
      <c r="L174" s="20"/>
      <c r="M174" s="678"/>
      <c r="N174" s="20"/>
      <c r="O174" s="20"/>
      <c r="P174" s="678"/>
      <c r="Q174" s="221"/>
      <c r="U174" s="7"/>
      <c r="V174" s="7"/>
    </row>
    <row r="175" spans="1:75">
      <c r="B175" s="2"/>
      <c r="C175" s="93"/>
      <c r="D175" s="93" t="s">
        <v>253</v>
      </c>
      <c r="G175" s="98"/>
      <c r="M175" s="468"/>
      <c r="P175" s="468"/>
      <c r="Q175" s="720" t="s">
        <v>97</v>
      </c>
    </row>
    <row r="176" spans="1:75">
      <c r="B176" s="2"/>
      <c r="C176" s="93"/>
      <c r="D176" s="350" t="s">
        <v>562</v>
      </c>
      <c r="E176" s="446">
        <v>8.3299999999999999E-2</v>
      </c>
      <c r="G176" s="98"/>
      <c r="M176" s="468"/>
      <c r="P176" s="468"/>
      <c r="Q176" s="221"/>
    </row>
    <row r="177" spans="1:75">
      <c r="C177" s="339"/>
      <c r="D177" s="339" t="s">
        <v>1059</v>
      </c>
      <c r="E177" s="448"/>
      <c r="G177" s="339">
        <v>0</v>
      </c>
      <c r="I177" s="11">
        <v>0</v>
      </c>
      <c r="K177" s="11">
        <v>0</v>
      </c>
      <c r="L177" s="129">
        <f t="shared" ref="L177:L178" si="13">G177+I177+K177</f>
        <v>0</v>
      </c>
      <c r="M177" s="468"/>
      <c r="N177" s="11">
        <v>0</v>
      </c>
      <c r="P177" s="468">
        <f>SUM(L177-N177-O177)</f>
        <v>0</v>
      </c>
      <c r="Q177" s="220" t="s">
        <v>2216</v>
      </c>
    </row>
    <row r="178" spans="1:75">
      <c r="C178" s="339"/>
      <c r="D178" s="339" t="s">
        <v>2214</v>
      </c>
      <c r="E178" s="447"/>
      <c r="G178" s="339">
        <v>0</v>
      </c>
      <c r="I178" s="11">
        <v>0</v>
      </c>
      <c r="K178" s="11">
        <v>0</v>
      </c>
      <c r="L178" s="129">
        <f t="shared" si="13"/>
        <v>0</v>
      </c>
      <c r="M178" s="468"/>
      <c r="O178" s="11">
        <v>0</v>
      </c>
      <c r="P178" s="468">
        <f>SUM(L178-N178-O178)</f>
        <v>0</v>
      </c>
      <c r="Q178" s="221"/>
    </row>
    <row r="179" spans="1:75" ht="12.75" customHeight="1">
      <c r="B179" s="2"/>
      <c r="C179" s="2"/>
      <c r="D179" s="351" t="s">
        <v>565</v>
      </c>
      <c r="E179" s="447"/>
      <c r="M179" s="468"/>
      <c r="P179" s="468"/>
      <c r="Q179" s="220" t="s">
        <v>2215</v>
      </c>
    </row>
    <row r="180" spans="1:75" ht="12.75" customHeight="1">
      <c r="B180" s="887"/>
      <c r="C180" s="2"/>
      <c r="D180" s="10" t="s">
        <v>1059</v>
      </c>
      <c r="E180" s="446">
        <v>9.5000000000000001E-2</v>
      </c>
      <c r="G180" s="339">
        <v>0</v>
      </c>
      <c r="I180" s="11">
        <v>0</v>
      </c>
      <c r="K180" s="11">
        <v>0</v>
      </c>
      <c r="L180" s="129">
        <f t="shared" ref="L180:L181" si="14">G180+I180+K180</f>
        <v>0</v>
      </c>
      <c r="M180" s="468"/>
      <c r="N180" s="11">
        <v>0</v>
      </c>
      <c r="P180" s="468">
        <f>SUM(L180-N180-O180)</f>
        <v>0</v>
      </c>
      <c r="Q180" s="348" t="s">
        <v>774</v>
      </c>
    </row>
    <row r="181" spans="1:75" ht="12.75" customHeight="1">
      <c r="B181" s="2"/>
      <c r="C181" s="2"/>
      <c r="D181" s="10" t="s">
        <v>2214</v>
      </c>
      <c r="E181" s="446">
        <v>0.105</v>
      </c>
      <c r="G181" s="339">
        <v>0</v>
      </c>
      <c r="I181" s="11">
        <v>0</v>
      </c>
      <c r="K181" s="11">
        <v>0</v>
      </c>
      <c r="L181" s="129">
        <f t="shared" si="14"/>
        <v>0</v>
      </c>
      <c r="M181" s="468"/>
      <c r="O181" s="11">
        <v>0</v>
      </c>
      <c r="P181" s="468">
        <f>SUM(L181-N181-O181)</f>
        <v>0</v>
      </c>
      <c r="Q181" s="349" t="s">
        <v>632</v>
      </c>
    </row>
    <row r="182" spans="1:75">
      <c r="B182" s="2"/>
      <c r="C182" s="2" t="s">
        <v>1932</v>
      </c>
      <c r="D182" s="14"/>
      <c r="G182" s="15">
        <f>SUM(G177:G181)</f>
        <v>0</v>
      </c>
      <c r="H182" s="20"/>
      <c r="I182" s="15">
        <f>SUM(I177:I181)</f>
        <v>0</v>
      </c>
      <c r="J182" s="20"/>
      <c r="K182" s="15">
        <f>SUM(K177:K181)</f>
        <v>0</v>
      </c>
      <c r="L182" s="15">
        <f>G182+I182+K182</f>
        <v>0</v>
      </c>
      <c r="M182" s="680">
        <f>SUM(L177:L181)</f>
        <v>0</v>
      </c>
      <c r="N182" s="15">
        <f>SUM(N177:N181)</f>
        <v>0</v>
      </c>
      <c r="O182" s="15">
        <f>SUM(O177:O181)</f>
        <v>0</v>
      </c>
      <c r="P182" s="680">
        <f>SUM(P177:P181)</f>
        <v>0</v>
      </c>
      <c r="Q182" s="221"/>
    </row>
    <row r="183" spans="1:75" s="24" customFormat="1" ht="19.5" customHeight="1" thickBot="1">
      <c r="A183" s="244"/>
      <c r="B183" s="25"/>
      <c r="C183" s="365" t="s">
        <v>1810</v>
      </c>
      <c r="E183" s="49"/>
      <c r="F183" s="28"/>
      <c r="G183" s="245"/>
      <c r="H183" s="28"/>
      <c r="I183" s="245"/>
      <c r="J183" s="28"/>
      <c r="K183" s="245"/>
      <c r="L183" s="245"/>
      <c r="M183" s="681">
        <f>SUM(M6:M182)</f>
        <v>0</v>
      </c>
      <c r="N183" s="246">
        <f>N27+N62+N100+N129+N172+N182</f>
        <v>0</v>
      </c>
      <c r="O183" s="246">
        <f>O27+O62+O100+O129+O172+O182</f>
        <v>0</v>
      </c>
      <c r="P183" s="246">
        <f>P27+P62+P100+P129+P172+P182</f>
        <v>0</v>
      </c>
      <c r="Q183" s="247"/>
      <c r="R183" s="28"/>
      <c r="S183" s="28"/>
      <c r="T183" s="28"/>
      <c r="U183" s="367"/>
      <c r="V183" s="367"/>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row>
    <row r="184" spans="1:75" ht="20.25" customHeight="1" thickBot="1">
      <c r="E184" s="10"/>
      <c r="F184" s="10"/>
      <c r="G184" s="10"/>
      <c r="H184" s="10"/>
      <c r="I184" s="10"/>
      <c r="J184" s="10"/>
      <c r="K184" s="10"/>
      <c r="L184" s="10"/>
      <c r="M184" s="10"/>
      <c r="N184" s="795" t="s">
        <v>972</v>
      </c>
      <c r="O184" s="796"/>
      <c r="P184" s="797">
        <f>SUM(N183:P183)</f>
        <v>0</v>
      </c>
      <c r="Q184" s="701" t="s">
        <v>284</v>
      </c>
      <c r="U184" s="7"/>
      <c r="V184" s="7"/>
    </row>
    <row r="185" spans="1:75" ht="20.25" customHeight="1" thickBot="1">
      <c r="E185" s="10"/>
      <c r="F185" s="10"/>
      <c r="G185" s="10"/>
      <c r="H185" s="10"/>
      <c r="I185" s="10"/>
      <c r="J185" s="10"/>
      <c r="K185" s="10"/>
      <c r="L185" s="10"/>
      <c r="M185" s="704"/>
      <c r="N185" s="798"/>
      <c r="O185" s="798"/>
      <c r="P185" s="799"/>
      <c r="Q185" s="703"/>
      <c r="U185" s="7"/>
      <c r="V185" s="7"/>
    </row>
    <row r="186" spans="1:75" ht="20.25" customHeight="1" thickBot="1">
      <c r="A186" s="702"/>
      <c r="B186" s="597" t="s">
        <v>1811</v>
      </c>
      <c r="C186" s="593"/>
      <c r="D186" s="594"/>
      <c r="E186" s="595"/>
      <c r="F186" s="594"/>
      <c r="G186" s="596"/>
      <c r="H186" s="594"/>
      <c r="I186" s="596"/>
      <c r="J186" s="594"/>
      <c r="K186" s="596"/>
      <c r="L186" s="596"/>
      <c r="M186" s="682"/>
      <c r="N186" s="10"/>
      <c r="O186" s="10"/>
      <c r="P186" s="588"/>
      <c r="Q186" s="222"/>
      <c r="U186" s="7"/>
      <c r="V186" s="7"/>
    </row>
    <row r="187" spans="1:75" ht="29.25" customHeight="1" thickBot="1">
      <c r="B187" s="602" t="s">
        <v>1808</v>
      </c>
      <c r="C187" s="598"/>
      <c r="D187" s="599"/>
      <c r="E187" s="600"/>
      <c r="F187" s="599"/>
      <c r="G187" s="601"/>
      <c r="H187" s="599"/>
      <c r="I187" s="601"/>
      <c r="J187" s="599"/>
      <c r="K187" s="601"/>
      <c r="L187" s="601"/>
      <c r="M187" s="683"/>
      <c r="N187" s="7"/>
      <c r="O187" s="7"/>
      <c r="P187" s="468"/>
      <c r="Q187" s="757" t="s">
        <v>962</v>
      </c>
      <c r="U187" s="7"/>
      <c r="V187" s="7"/>
    </row>
    <row r="188" spans="1:75" ht="15.75" customHeight="1">
      <c r="B188" s="2" t="s">
        <v>1532</v>
      </c>
      <c r="C188" s="2" t="s">
        <v>1767</v>
      </c>
      <c r="M188" s="468"/>
      <c r="P188" s="468"/>
      <c r="Q188" s="220" t="s">
        <v>245</v>
      </c>
      <c r="R188" s="5"/>
      <c r="U188" s="7"/>
      <c r="V188" s="20"/>
    </row>
    <row r="189" spans="1:75">
      <c r="B189" s="2" t="s">
        <v>1533</v>
      </c>
      <c r="C189" s="2" t="s">
        <v>1768</v>
      </c>
      <c r="M189" s="468"/>
      <c r="P189" s="468"/>
      <c r="Q189" s="220" t="s">
        <v>1056</v>
      </c>
      <c r="R189" s="5"/>
      <c r="U189" s="7"/>
      <c r="V189" s="20"/>
    </row>
    <row r="190" spans="1:75" s="627" customFormat="1" ht="12.75" customHeight="1">
      <c r="A190" s="766"/>
      <c r="B190" s="634"/>
      <c r="C190" s="634"/>
      <c r="D190" s="627" t="s">
        <v>847</v>
      </c>
      <c r="E190" s="1211">
        <v>0</v>
      </c>
      <c r="F190" s="354">
        <v>0</v>
      </c>
      <c r="G190" s="129">
        <f>F190*E190</f>
        <v>0</v>
      </c>
      <c r="H190" s="354">
        <v>0</v>
      </c>
      <c r="I190" s="129">
        <f>H190*E190</f>
        <v>0</v>
      </c>
      <c r="J190" s="354">
        <v>0</v>
      </c>
      <c r="K190" s="129">
        <f>J190*E190</f>
        <v>0</v>
      </c>
      <c r="L190" s="129">
        <f t="shared" ref="L190:L208" si="15">G190+I190+K190</f>
        <v>0</v>
      </c>
      <c r="M190" s="710"/>
      <c r="N190" s="129"/>
      <c r="O190" s="129"/>
      <c r="P190" s="710">
        <f t="shared" ref="P190:P208" si="16">SUM(L190-N190-O190)</f>
        <v>0</v>
      </c>
      <c r="Q190" s="1228" t="s">
        <v>952</v>
      </c>
      <c r="R190" s="354"/>
      <c r="S190" s="354"/>
      <c r="T190" s="354"/>
      <c r="U190" s="353"/>
      <c r="V190" s="353"/>
      <c r="W190" s="354"/>
      <c r="X190" s="354"/>
      <c r="Y190" s="354"/>
      <c r="Z190" s="354"/>
      <c r="AA190" s="354"/>
      <c r="AB190" s="354"/>
      <c r="AC190" s="354"/>
      <c r="AD190" s="354"/>
      <c r="AE190" s="354"/>
      <c r="AF190" s="354"/>
      <c r="AG190" s="354"/>
      <c r="AH190" s="354"/>
      <c r="AI190" s="354"/>
      <c r="AJ190" s="354"/>
      <c r="AK190" s="354"/>
      <c r="AL190" s="354"/>
      <c r="AM190" s="354"/>
      <c r="AN190" s="354"/>
      <c r="AO190" s="354"/>
      <c r="AP190" s="354"/>
      <c r="AQ190" s="354"/>
      <c r="AR190" s="354"/>
      <c r="AS190" s="354"/>
      <c r="AT190" s="354"/>
      <c r="AU190" s="354"/>
      <c r="AV190" s="354"/>
      <c r="AW190" s="354"/>
      <c r="AX190" s="354"/>
      <c r="AY190" s="354"/>
      <c r="AZ190" s="354"/>
      <c r="BA190" s="354"/>
      <c r="BB190" s="354"/>
      <c r="BC190" s="354"/>
      <c r="BD190" s="354"/>
      <c r="BE190" s="354"/>
      <c r="BF190" s="354"/>
      <c r="BG190" s="354"/>
      <c r="BH190" s="354"/>
      <c r="BI190" s="354"/>
      <c r="BJ190" s="354"/>
      <c r="BK190" s="354"/>
      <c r="BL190" s="354"/>
      <c r="BM190" s="354"/>
      <c r="BN190" s="354"/>
      <c r="BO190" s="354"/>
      <c r="BP190" s="354"/>
      <c r="BQ190" s="354"/>
      <c r="BR190" s="354"/>
      <c r="BS190" s="354"/>
      <c r="BT190" s="354"/>
      <c r="BU190" s="354"/>
      <c r="BV190" s="354"/>
      <c r="BW190" s="354"/>
    </row>
    <row r="191" spans="1:75" ht="12.75" customHeight="1">
      <c r="B191" s="2"/>
      <c r="C191" s="2"/>
      <c r="D191" s="10" t="s">
        <v>1534</v>
      </c>
      <c r="E191" s="173">
        <v>0</v>
      </c>
      <c r="F191" s="6">
        <v>0</v>
      </c>
      <c r="G191" s="129">
        <f t="shared" ref="G191:G207" si="17">F191*E191</f>
        <v>0</v>
      </c>
      <c r="H191" s="6">
        <v>0</v>
      </c>
      <c r="I191" s="11">
        <f t="shared" ref="I191:I207" si="18">H191*E191</f>
        <v>0</v>
      </c>
      <c r="J191" s="6">
        <v>0</v>
      </c>
      <c r="K191" s="11">
        <f t="shared" ref="K191:K207" si="19">J191*E191</f>
        <v>0</v>
      </c>
      <c r="L191" s="129">
        <f t="shared" si="15"/>
        <v>0</v>
      </c>
      <c r="M191" s="468"/>
      <c r="P191" s="468">
        <f t="shared" si="16"/>
        <v>0</v>
      </c>
      <c r="Q191" s="719" t="s">
        <v>953</v>
      </c>
      <c r="U191" s="7"/>
      <c r="V191" s="7"/>
    </row>
    <row r="192" spans="1:75" ht="12.75" customHeight="1">
      <c r="B192" s="2"/>
      <c r="C192" s="2"/>
      <c r="D192" s="10" t="s">
        <v>1825</v>
      </c>
      <c r="E192" s="173">
        <v>0</v>
      </c>
      <c r="F192" s="6">
        <v>0</v>
      </c>
      <c r="G192" s="129">
        <f t="shared" si="17"/>
        <v>0</v>
      </c>
      <c r="H192" s="6">
        <f t="shared" ref="H192:H207" si="20">$E$3</f>
        <v>0</v>
      </c>
      <c r="I192" s="11">
        <f t="shared" si="18"/>
        <v>0</v>
      </c>
      <c r="J192" s="6">
        <v>0</v>
      </c>
      <c r="K192" s="11">
        <f t="shared" si="19"/>
        <v>0</v>
      </c>
      <c r="L192" s="129">
        <f t="shared" si="15"/>
        <v>0</v>
      </c>
      <c r="M192" s="468"/>
      <c r="P192" s="468">
        <f t="shared" si="16"/>
        <v>0</v>
      </c>
      <c r="Q192" s="720" t="s">
        <v>94</v>
      </c>
      <c r="U192" s="7"/>
      <c r="V192" s="7"/>
    </row>
    <row r="193" spans="2:22" ht="12.75" customHeight="1">
      <c r="B193" s="2"/>
      <c r="C193" s="2"/>
      <c r="D193" s="10" t="s">
        <v>1819</v>
      </c>
      <c r="E193" s="173">
        <v>0</v>
      </c>
      <c r="F193" s="6">
        <v>0</v>
      </c>
      <c r="G193" s="129">
        <f t="shared" si="17"/>
        <v>0</v>
      </c>
      <c r="H193" s="6">
        <f t="shared" si="20"/>
        <v>0</v>
      </c>
      <c r="I193" s="11">
        <f t="shared" si="18"/>
        <v>0</v>
      </c>
      <c r="J193" s="6">
        <v>0</v>
      </c>
      <c r="K193" s="11">
        <f t="shared" si="19"/>
        <v>0</v>
      </c>
      <c r="L193" s="129">
        <f t="shared" si="15"/>
        <v>0</v>
      </c>
      <c r="M193" s="468"/>
      <c r="P193" s="468">
        <f t="shared" si="16"/>
        <v>0</v>
      </c>
      <c r="Q193" s="221" t="s">
        <v>234</v>
      </c>
    </row>
    <row r="194" spans="2:22" ht="12.75" customHeight="1">
      <c r="B194" s="2"/>
      <c r="C194" s="2"/>
      <c r="D194" s="10" t="s">
        <v>1820</v>
      </c>
      <c r="E194" s="173">
        <v>0</v>
      </c>
      <c r="F194" s="6">
        <v>0</v>
      </c>
      <c r="G194" s="129">
        <f t="shared" si="17"/>
        <v>0</v>
      </c>
      <c r="H194" s="6">
        <v>0</v>
      </c>
      <c r="I194" s="11">
        <f t="shared" si="18"/>
        <v>0</v>
      </c>
      <c r="J194" s="6">
        <v>0</v>
      </c>
      <c r="K194" s="11">
        <f t="shared" si="19"/>
        <v>0</v>
      </c>
      <c r="L194" s="129">
        <f t="shared" si="15"/>
        <v>0</v>
      </c>
      <c r="M194" s="468"/>
      <c r="P194" s="468">
        <f t="shared" si="16"/>
        <v>0</v>
      </c>
      <c r="Q194" s="221" t="s">
        <v>703</v>
      </c>
    </row>
    <row r="195" spans="2:22" ht="12.75" customHeight="1">
      <c r="B195" s="2"/>
      <c r="C195" s="2"/>
      <c r="D195" s="10" t="s">
        <v>1821</v>
      </c>
      <c r="E195" s="173">
        <v>0</v>
      </c>
      <c r="F195" s="6">
        <v>0</v>
      </c>
      <c r="G195" s="129">
        <v>0</v>
      </c>
      <c r="H195" s="6">
        <v>0</v>
      </c>
      <c r="I195" s="11">
        <f t="shared" si="18"/>
        <v>0</v>
      </c>
      <c r="J195" s="6">
        <v>0</v>
      </c>
      <c r="K195" s="11">
        <f t="shared" si="19"/>
        <v>0</v>
      </c>
      <c r="L195" s="129">
        <f t="shared" si="15"/>
        <v>0</v>
      </c>
      <c r="M195" s="468"/>
      <c r="P195" s="468">
        <f t="shared" si="16"/>
        <v>0</v>
      </c>
      <c r="Q195" s="221"/>
    </row>
    <row r="196" spans="2:22" ht="12.75" customHeight="1">
      <c r="B196" s="2"/>
      <c r="C196" s="2"/>
      <c r="D196" s="10" t="s">
        <v>3</v>
      </c>
      <c r="E196" s="173">
        <v>0</v>
      </c>
      <c r="F196" s="6">
        <v>0</v>
      </c>
      <c r="G196" s="129">
        <f t="shared" si="17"/>
        <v>0</v>
      </c>
      <c r="H196" s="6">
        <v>0</v>
      </c>
      <c r="I196" s="11">
        <f t="shared" si="18"/>
        <v>0</v>
      </c>
      <c r="J196" s="6">
        <v>0</v>
      </c>
      <c r="K196" s="11">
        <f t="shared" si="19"/>
        <v>0</v>
      </c>
      <c r="L196" s="129">
        <f t="shared" si="15"/>
        <v>0</v>
      </c>
      <c r="M196" s="468"/>
      <c r="P196" s="468">
        <f t="shared" si="16"/>
        <v>0</v>
      </c>
      <c r="Q196" s="221"/>
    </row>
    <row r="197" spans="2:22" ht="12.75" customHeight="1">
      <c r="B197" s="2"/>
      <c r="C197" s="2"/>
      <c r="D197" s="10" t="s">
        <v>1980</v>
      </c>
      <c r="E197" s="173">
        <v>0</v>
      </c>
      <c r="F197" s="6">
        <v>0</v>
      </c>
      <c r="G197" s="129">
        <f t="shared" si="17"/>
        <v>0</v>
      </c>
      <c r="H197" s="6">
        <f t="shared" si="20"/>
        <v>0</v>
      </c>
      <c r="I197" s="11">
        <f t="shared" si="18"/>
        <v>0</v>
      </c>
      <c r="J197" s="6">
        <v>0</v>
      </c>
      <c r="K197" s="11">
        <f t="shared" si="19"/>
        <v>0</v>
      </c>
      <c r="L197" s="129">
        <f t="shared" si="15"/>
        <v>0</v>
      </c>
      <c r="M197" s="468"/>
      <c r="P197" s="468">
        <f t="shared" si="16"/>
        <v>0</v>
      </c>
      <c r="Q197" s="221"/>
    </row>
    <row r="198" spans="2:22" ht="12.75" customHeight="1">
      <c r="B198" s="2"/>
      <c r="C198" s="2"/>
      <c r="D198" s="10" t="s">
        <v>1818</v>
      </c>
      <c r="E198" s="173">
        <v>0</v>
      </c>
      <c r="F198" s="6">
        <v>0</v>
      </c>
      <c r="G198" s="129">
        <f t="shared" si="17"/>
        <v>0</v>
      </c>
      <c r="H198" s="6">
        <f t="shared" si="20"/>
        <v>0</v>
      </c>
      <c r="I198" s="11">
        <f t="shared" si="18"/>
        <v>0</v>
      </c>
      <c r="J198" s="6">
        <v>0</v>
      </c>
      <c r="K198" s="11">
        <f t="shared" si="19"/>
        <v>0</v>
      </c>
      <c r="L198" s="129">
        <f t="shared" si="15"/>
        <v>0</v>
      </c>
      <c r="M198" s="468"/>
      <c r="P198" s="468">
        <f t="shared" si="16"/>
        <v>0</v>
      </c>
      <c r="Q198" s="221"/>
    </row>
    <row r="199" spans="2:22" ht="12.75" customHeight="1">
      <c r="B199" s="2"/>
      <c r="C199" s="2"/>
      <c r="D199" s="10" t="s">
        <v>756</v>
      </c>
      <c r="E199" s="173">
        <v>0</v>
      </c>
      <c r="F199" s="6">
        <v>0</v>
      </c>
      <c r="G199" s="129">
        <f t="shared" si="17"/>
        <v>0</v>
      </c>
      <c r="H199" s="6">
        <f t="shared" si="20"/>
        <v>0</v>
      </c>
      <c r="I199" s="11">
        <f t="shared" si="18"/>
        <v>0</v>
      </c>
      <c r="J199" s="6">
        <v>0</v>
      </c>
      <c r="K199" s="11">
        <f t="shared" si="19"/>
        <v>0</v>
      </c>
      <c r="L199" s="129">
        <f t="shared" si="15"/>
        <v>0</v>
      </c>
      <c r="M199" s="468"/>
      <c r="P199" s="468">
        <f t="shared" si="16"/>
        <v>0</v>
      </c>
      <c r="Q199" s="221"/>
    </row>
    <row r="200" spans="2:22" ht="12.75" customHeight="1">
      <c r="B200" s="2"/>
      <c r="C200" s="2"/>
      <c r="D200" s="10" t="s">
        <v>1817</v>
      </c>
      <c r="E200" s="173">
        <v>0</v>
      </c>
      <c r="F200" s="6">
        <v>0</v>
      </c>
      <c r="G200" s="129">
        <f t="shared" si="17"/>
        <v>0</v>
      </c>
      <c r="H200" s="6">
        <f t="shared" si="20"/>
        <v>0</v>
      </c>
      <c r="I200" s="11">
        <f t="shared" si="18"/>
        <v>0</v>
      </c>
      <c r="J200" s="6">
        <v>0</v>
      </c>
      <c r="K200" s="11">
        <f t="shared" si="19"/>
        <v>0</v>
      </c>
      <c r="L200" s="129">
        <f t="shared" si="15"/>
        <v>0</v>
      </c>
      <c r="M200" s="468"/>
      <c r="P200" s="468">
        <f t="shared" si="16"/>
        <v>0</v>
      </c>
      <c r="Q200" s="221"/>
      <c r="R200" s="21"/>
      <c r="U200" s="23"/>
      <c r="V200" s="7"/>
    </row>
    <row r="201" spans="2:22" ht="12.75" customHeight="1">
      <c r="D201" s="10" t="s">
        <v>4</v>
      </c>
      <c r="E201" s="173">
        <v>0</v>
      </c>
      <c r="F201" s="6">
        <v>0</v>
      </c>
      <c r="G201" s="129">
        <f t="shared" si="17"/>
        <v>0</v>
      </c>
      <c r="H201" s="6">
        <f t="shared" si="20"/>
        <v>0</v>
      </c>
      <c r="I201" s="11">
        <f t="shared" si="18"/>
        <v>0</v>
      </c>
      <c r="J201" s="6">
        <v>0</v>
      </c>
      <c r="K201" s="11">
        <f t="shared" si="19"/>
        <v>0</v>
      </c>
      <c r="L201" s="129">
        <f t="shared" si="15"/>
        <v>0</v>
      </c>
      <c r="M201" s="468"/>
      <c r="P201" s="468">
        <f t="shared" si="16"/>
        <v>0</v>
      </c>
      <c r="Q201" s="221" t="s">
        <v>1010</v>
      </c>
    </row>
    <row r="202" spans="2:22" ht="12.75" customHeight="1">
      <c r="B202" s="2"/>
      <c r="C202" s="2"/>
      <c r="D202" s="10" t="s">
        <v>5</v>
      </c>
      <c r="E202" s="173">
        <v>0</v>
      </c>
      <c r="F202" s="6">
        <v>0</v>
      </c>
      <c r="G202" s="129">
        <f t="shared" si="17"/>
        <v>0</v>
      </c>
      <c r="H202" s="6">
        <f t="shared" si="20"/>
        <v>0</v>
      </c>
      <c r="I202" s="11">
        <f t="shared" si="18"/>
        <v>0</v>
      </c>
      <c r="J202" s="6">
        <v>0</v>
      </c>
      <c r="K202" s="11">
        <f t="shared" si="19"/>
        <v>0</v>
      </c>
      <c r="L202" s="129">
        <f t="shared" si="15"/>
        <v>0</v>
      </c>
      <c r="M202" s="468"/>
      <c r="P202" s="468">
        <f t="shared" si="16"/>
        <v>0</v>
      </c>
      <c r="Q202" s="221"/>
    </row>
    <row r="203" spans="2:22" ht="12.75" customHeight="1">
      <c r="B203" s="2"/>
      <c r="C203" s="2"/>
      <c r="D203" s="10" t="s">
        <v>476</v>
      </c>
      <c r="E203" s="173">
        <v>0</v>
      </c>
      <c r="F203" s="6">
        <v>0</v>
      </c>
      <c r="G203" s="129">
        <f t="shared" si="17"/>
        <v>0</v>
      </c>
      <c r="H203" s="6">
        <f t="shared" si="20"/>
        <v>0</v>
      </c>
      <c r="I203" s="11">
        <f t="shared" si="18"/>
        <v>0</v>
      </c>
      <c r="J203" s="6">
        <v>0</v>
      </c>
      <c r="K203" s="11">
        <f t="shared" si="19"/>
        <v>0</v>
      </c>
      <c r="L203" s="129">
        <f t="shared" si="15"/>
        <v>0</v>
      </c>
      <c r="M203" s="468"/>
      <c r="P203" s="468">
        <f t="shared" si="16"/>
        <v>0</v>
      </c>
      <c r="Q203" s="221"/>
    </row>
    <row r="204" spans="2:22" ht="12.75" customHeight="1">
      <c r="B204" s="2"/>
      <c r="C204" s="2"/>
      <c r="D204" s="10" t="s">
        <v>1822</v>
      </c>
      <c r="E204" s="173">
        <v>0</v>
      </c>
      <c r="F204" s="6">
        <v>0</v>
      </c>
      <c r="G204" s="129">
        <f t="shared" si="17"/>
        <v>0</v>
      </c>
      <c r="H204" s="6">
        <f t="shared" si="20"/>
        <v>0</v>
      </c>
      <c r="I204" s="11">
        <f t="shared" si="18"/>
        <v>0</v>
      </c>
      <c r="J204" s="6">
        <v>0</v>
      </c>
      <c r="K204" s="11">
        <f t="shared" si="19"/>
        <v>0</v>
      </c>
      <c r="L204" s="129">
        <f t="shared" si="15"/>
        <v>0</v>
      </c>
      <c r="M204" s="468"/>
      <c r="P204" s="468">
        <f t="shared" si="16"/>
        <v>0</v>
      </c>
      <c r="Q204" s="221"/>
    </row>
    <row r="205" spans="2:22" ht="12.75" customHeight="1">
      <c r="B205" s="2"/>
      <c r="C205" s="2"/>
      <c r="D205" s="10" t="s">
        <v>894</v>
      </c>
      <c r="E205" s="173">
        <v>0</v>
      </c>
      <c r="F205" s="6">
        <v>0</v>
      </c>
      <c r="G205" s="129">
        <f t="shared" si="17"/>
        <v>0</v>
      </c>
      <c r="H205" s="6">
        <f t="shared" si="20"/>
        <v>0</v>
      </c>
      <c r="I205" s="11">
        <f t="shared" si="18"/>
        <v>0</v>
      </c>
      <c r="J205" s="6">
        <v>0</v>
      </c>
      <c r="K205" s="11">
        <f t="shared" si="19"/>
        <v>0</v>
      </c>
      <c r="L205" s="129">
        <f t="shared" si="15"/>
        <v>0</v>
      </c>
      <c r="M205" s="468"/>
      <c r="P205" s="468">
        <f t="shared" si="16"/>
        <v>0</v>
      </c>
      <c r="Q205" s="221"/>
    </row>
    <row r="206" spans="2:22" ht="12.75" customHeight="1">
      <c r="B206" s="2"/>
      <c r="C206" s="2"/>
      <c r="D206" s="10" t="s">
        <v>1823</v>
      </c>
      <c r="E206" s="173">
        <v>0</v>
      </c>
      <c r="F206" s="6">
        <v>0</v>
      </c>
      <c r="G206" s="129">
        <f t="shared" si="17"/>
        <v>0</v>
      </c>
      <c r="H206" s="6">
        <f t="shared" si="20"/>
        <v>0</v>
      </c>
      <c r="I206" s="11">
        <f t="shared" si="18"/>
        <v>0</v>
      </c>
      <c r="J206" s="6">
        <v>0</v>
      </c>
      <c r="K206" s="11">
        <f t="shared" si="19"/>
        <v>0</v>
      </c>
      <c r="L206" s="129">
        <f t="shared" si="15"/>
        <v>0</v>
      </c>
      <c r="M206" s="468"/>
      <c r="P206" s="468">
        <f t="shared" si="16"/>
        <v>0</v>
      </c>
      <c r="Q206" s="221" t="s">
        <v>889</v>
      </c>
    </row>
    <row r="207" spans="2:22" ht="12.75" customHeight="1">
      <c r="B207" s="2"/>
      <c r="C207" s="2"/>
      <c r="D207" s="10" t="s">
        <v>1797</v>
      </c>
      <c r="E207" s="173">
        <v>0</v>
      </c>
      <c r="F207" s="6">
        <v>0</v>
      </c>
      <c r="G207" s="129">
        <f t="shared" si="17"/>
        <v>0</v>
      </c>
      <c r="H207" s="6">
        <f t="shared" si="20"/>
        <v>0</v>
      </c>
      <c r="I207" s="11">
        <f t="shared" si="18"/>
        <v>0</v>
      </c>
      <c r="J207" s="6">
        <v>0</v>
      </c>
      <c r="K207" s="11">
        <f t="shared" si="19"/>
        <v>0</v>
      </c>
      <c r="L207" s="129">
        <f t="shared" si="15"/>
        <v>0</v>
      </c>
      <c r="M207" s="468"/>
      <c r="P207" s="468">
        <f t="shared" si="16"/>
        <v>0</v>
      </c>
      <c r="Q207" s="221"/>
    </row>
    <row r="208" spans="2:22" ht="12.75" customHeight="1">
      <c r="B208" s="2"/>
      <c r="C208" s="2"/>
      <c r="G208" s="129">
        <f>F208*$E208</f>
        <v>0</v>
      </c>
      <c r="I208" s="11">
        <f>H208*E208</f>
        <v>0</v>
      </c>
      <c r="K208" s="11">
        <f>J208*E208</f>
        <v>0</v>
      </c>
      <c r="L208" s="129">
        <f t="shared" si="15"/>
        <v>0</v>
      </c>
      <c r="M208" s="468"/>
      <c r="P208" s="468">
        <f t="shared" si="16"/>
        <v>0</v>
      </c>
      <c r="Q208" s="727" t="s">
        <v>704</v>
      </c>
    </row>
    <row r="209" spans="1:75">
      <c r="B209" s="2"/>
      <c r="C209" s="2" t="s">
        <v>1932</v>
      </c>
      <c r="D209" s="14"/>
      <c r="G209" s="15">
        <f>SUM(G190:G208)</f>
        <v>0</v>
      </c>
      <c r="I209" s="15">
        <f>SUM(I190:I208)</f>
        <v>0</v>
      </c>
      <c r="K209" s="15">
        <f>SUM(K190:K208)</f>
        <v>0</v>
      </c>
      <c r="L209" s="15">
        <f>G209+I209+K209</f>
        <v>0</v>
      </c>
      <c r="M209" s="680">
        <f>SUM(L190:L208)</f>
        <v>0</v>
      </c>
      <c r="N209" s="15">
        <f>SUM(N190:N208)</f>
        <v>0</v>
      </c>
      <c r="O209" s="15">
        <f>SUM(O190:O208)</f>
        <v>0</v>
      </c>
      <c r="P209" s="680">
        <f>SUM(P190:P208)</f>
        <v>0</v>
      </c>
      <c r="Q209" s="221"/>
    </row>
    <row r="210" spans="1:75">
      <c r="B210" s="2" t="s">
        <v>1799</v>
      </c>
      <c r="C210" s="2" t="s">
        <v>2079</v>
      </c>
      <c r="M210" s="468"/>
      <c r="P210" s="468"/>
      <c r="Q210" s="718" t="s">
        <v>952</v>
      </c>
    </row>
    <row r="211" spans="1:75" s="627" customFormat="1" ht="12.75" customHeight="1">
      <c r="A211" s="766"/>
      <c r="B211" s="634"/>
      <c r="C211" s="634"/>
      <c r="D211" s="627" t="s">
        <v>711</v>
      </c>
      <c r="E211" s="1211">
        <v>0</v>
      </c>
      <c r="F211" s="354">
        <v>0</v>
      </c>
      <c r="G211" s="129">
        <f>F211*E211</f>
        <v>0</v>
      </c>
      <c r="H211" s="354">
        <v>0</v>
      </c>
      <c r="I211" s="129">
        <f>H211*E211</f>
        <v>0</v>
      </c>
      <c r="J211" s="354">
        <v>0</v>
      </c>
      <c r="K211" s="129">
        <f>J211*E211</f>
        <v>0</v>
      </c>
      <c r="L211" s="129">
        <f t="shared" ref="L211:L215" si="21">G211+I211+K211</f>
        <v>0</v>
      </c>
      <c r="M211" s="710"/>
      <c r="N211" s="129"/>
      <c r="O211" s="129"/>
      <c r="P211" s="710">
        <f>SUM(L211-N211-O211)</f>
        <v>0</v>
      </c>
      <c r="Q211" s="1212" t="s">
        <v>953</v>
      </c>
      <c r="R211" s="354"/>
      <c r="S211" s="354"/>
      <c r="T211" s="354"/>
      <c r="U211" s="354"/>
      <c r="V211" s="354"/>
      <c r="W211" s="354"/>
      <c r="X211" s="354"/>
      <c r="Y211" s="354"/>
      <c r="Z211" s="354"/>
      <c r="AA211" s="354"/>
      <c r="AB211" s="354"/>
      <c r="AC211" s="354"/>
      <c r="AD211" s="354"/>
      <c r="AE211" s="354"/>
      <c r="AF211" s="354"/>
      <c r="AG211" s="354"/>
      <c r="AH211" s="354"/>
      <c r="AI211" s="354"/>
      <c r="AJ211" s="354"/>
      <c r="AK211" s="354"/>
      <c r="AL211" s="354"/>
      <c r="AM211" s="354"/>
      <c r="AN211" s="354"/>
      <c r="AO211" s="354"/>
      <c r="AP211" s="354"/>
      <c r="AQ211" s="354"/>
      <c r="AR211" s="354"/>
      <c r="AS211" s="354"/>
      <c r="AT211" s="354"/>
      <c r="AU211" s="354"/>
      <c r="AV211" s="354"/>
      <c r="AW211" s="354"/>
      <c r="AX211" s="354"/>
      <c r="AY211" s="354"/>
      <c r="AZ211" s="354"/>
      <c r="BA211" s="354"/>
      <c r="BB211" s="354"/>
      <c r="BC211" s="354"/>
      <c r="BD211" s="354"/>
      <c r="BE211" s="354"/>
      <c r="BF211" s="354"/>
      <c r="BG211" s="354"/>
      <c r="BH211" s="354"/>
      <c r="BI211" s="354"/>
      <c r="BJ211" s="354"/>
      <c r="BK211" s="354"/>
      <c r="BL211" s="354"/>
      <c r="BM211" s="354"/>
      <c r="BN211" s="354"/>
      <c r="BO211" s="354"/>
      <c r="BP211" s="354"/>
      <c r="BQ211" s="354"/>
      <c r="BR211" s="354"/>
      <c r="BS211" s="354"/>
      <c r="BT211" s="354"/>
      <c r="BU211" s="354"/>
      <c r="BV211" s="354"/>
      <c r="BW211" s="354"/>
    </row>
    <row r="212" spans="1:75" ht="12.75" customHeight="1">
      <c r="B212" s="2"/>
      <c r="C212" s="2"/>
      <c r="D212" s="10" t="s">
        <v>900</v>
      </c>
      <c r="E212" s="173">
        <v>0</v>
      </c>
      <c r="F212" s="6">
        <v>0</v>
      </c>
      <c r="G212" s="129">
        <f>F212*E212</f>
        <v>0</v>
      </c>
      <c r="H212" s="6">
        <v>0</v>
      </c>
      <c r="I212" s="11">
        <f>H212*E212</f>
        <v>0</v>
      </c>
      <c r="J212" s="6">
        <v>0</v>
      </c>
      <c r="K212" s="11">
        <f>J212*E212</f>
        <v>0</v>
      </c>
      <c r="L212" s="129">
        <f t="shared" si="21"/>
        <v>0</v>
      </c>
      <c r="M212" s="468"/>
      <c r="P212" s="468">
        <f>SUM(L212-N212-O212)</f>
        <v>0</v>
      </c>
      <c r="Q212" s="720" t="s">
        <v>94</v>
      </c>
    </row>
    <row r="213" spans="1:75" ht="12.75" customHeight="1">
      <c r="B213" s="2"/>
      <c r="C213" s="2"/>
      <c r="D213" s="10" t="s">
        <v>786</v>
      </c>
      <c r="E213" s="173">
        <v>0</v>
      </c>
      <c r="F213" s="6">
        <v>0</v>
      </c>
      <c r="G213" s="129">
        <f>F213*E213</f>
        <v>0</v>
      </c>
      <c r="H213" s="6">
        <v>0</v>
      </c>
      <c r="I213" s="11">
        <f>H213*E213</f>
        <v>0</v>
      </c>
      <c r="J213" s="6">
        <v>0</v>
      </c>
      <c r="K213" s="11">
        <f>J213*E213</f>
        <v>0</v>
      </c>
      <c r="L213" s="129">
        <f t="shared" si="21"/>
        <v>0</v>
      </c>
      <c r="M213" s="468"/>
      <c r="P213" s="468">
        <f>SUM(L213-N213-O213)</f>
        <v>0</v>
      </c>
      <c r="Q213" s="221"/>
    </row>
    <row r="214" spans="1:75" ht="12.75" customHeight="1">
      <c r="B214" s="2"/>
      <c r="C214" s="2"/>
      <c r="D214" s="10" t="s">
        <v>895</v>
      </c>
      <c r="E214" s="173">
        <v>0</v>
      </c>
      <c r="F214" s="6">
        <v>0</v>
      </c>
      <c r="G214" s="129">
        <f>F214*E214</f>
        <v>0</v>
      </c>
      <c r="H214" s="6">
        <f>$E$3</f>
        <v>0</v>
      </c>
      <c r="I214" s="11">
        <f>H214*E214</f>
        <v>0</v>
      </c>
      <c r="J214" s="6">
        <v>0</v>
      </c>
      <c r="K214" s="11">
        <f>J214*E214</f>
        <v>0</v>
      </c>
      <c r="L214" s="129">
        <f t="shared" si="21"/>
        <v>0</v>
      </c>
      <c r="M214" s="468"/>
      <c r="P214" s="468">
        <f>SUM(L214-N214-O214)</f>
        <v>0</v>
      </c>
      <c r="Q214" s="221" t="s">
        <v>1527</v>
      </c>
    </row>
    <row r="215" spans="1:75" ht="12.75" customHeight="1">
      <c r="B215" s="2"/>
      <c r="C215" s="2"/>
      <c r="D215" s="10" t="s">
        <v>890</v>
      </c>
      <c r="E215" s="173">
        <v>0</v>
      </c>
      <c r="F215" s="6">
        <v>0</v>
      </c>
      <c r="G215" s="129">
        <f>F215*E215</f>
        <v>0</v>
      </c>
      <c r="H215" s="6">
        <f>$E$3</f>
        <v>0</v>
      </c>
      <c r="I215" s="11">
        <f>H215*E215</f>
        <v>0</v>
      </c>
      <c r="J215" s="6">
        <v>0</v>
      </c>
      <c r="K215" s="11">
        <f>J215*E215</f>
        <v>0</v>
      </c>
      <c r="L215" s="129">
        <f t="shared" si="21"/>
        <v>0</v>
      </c>
      <c r="M215" s="468"/>
      <c r="P215" s="468">
        <f>SUM(L215-N215-O215)</f>
        <v>0</v>
      </c>
      <c r="Q215" s="726" t="s">
        <v>744</v>
      </c>
      <c r="R215" s="354"/>
    </row>
    <row r="216" spans="1:75">
      <c r="B216" s="2"/>
      <c r="C216" s="2" t="s">
        <v>1932</v>
      </c>
      <c r="D216" s="14"/>
      <c r="G216" s="15">
        <f>SUM(G211:G215)</f>
        <v>0</v>
      </c>
      <c r="I216" s="15">
        <f>SUM(I211:I215)</f>
        <v>0</v>
      </c>
      <c r="K216" s="15">
        <f>SUM(K211:K215)</f>
        <v>0</v>
      </c>
      <c r="L216" s="15">
        <f t="shared" ref="L216" si="22">G216+I216+K216</f>
        <v>0</v>
      </c>
      <c r="M216" s="680">
        <f>SUM(L211:L215)</f>
        <v>0</v>
      </c>
      <c r="N216" s="15">
        <f>SUM(N211:N215)</f>
        <v>0</v>
      </c>
      <c r="O216" s="15">
        <f>SUM(O211:O215)</f>
        <v>0</v>
      </c>
      <c r="P216" s="680">
        <f>SUM(P211:P215)</f>
        <v>0</v>
      </c>
      <c r="Q216" s="221"/>
    </row>
    <row r="217" spans="1:75">
      <c r="B217" s="2" t="s">
        <v>787</v>
      </c>
      <c r="C217" s="2" t="s">
        <v>437</v>
      </c>
      <c r="M217" s="468"/>
      <c r="P217" s="468"/>
      <c r="Q217" s="718" t="s">
        <v>952</v>
      </c>
    </row>
    <row r="218" spans="1:75" ht="12.75" customHeight="1">
      <c r="B218" s="2"/>
      <c r="C218" s="2"/>
      <c r="D218" s="10" t="s">
        <v>788</v>
      </c>
      <c r="E218" s="173">
        <v>0</v>
      </c>
      <c r="F218" s="6">
        <v>0</v>
      </c>
      <c r="G218" s="129">
        <f>F218*E218</f>
        <v>0</v>
      </c>
      <c r="H218" s="6">
        <v>0</v>
      </c>
      <c r="I218" s="11">
        <f>H218*E218</f>
        <v>0</v>
      </c>
      <c r="J218" s="6">
        <v>0</v>
      </c>
      <c r="K218" s="11">
        <f>J218*E218</f>
        <v>0</v>
      </c>
      <c r="L218" s="129">
        <f t="shared" ref="L218:L222" si="23">G218+I218+K218</f>
        <v>0</v>
      </c>
      <c r="M218" s="468"/>
      <c r="P218" s="468">
        <f t="shared" ref="P218:P223" si="24">SUM(L218-N218-O218)</f>
        <v>0</v>
      </c>
      <c r="Q218" s="719" t="s">
        <v>953</v>
      </c>
    </row>
    <row r="219" spans="1:75" ht="12.75" customHeight="1">
      <c r="B219" s="2"/>
      <c r="C219" s="2"/>
      <c r="D219" s="10" t="s">
        <v>789</v>
      </c>
      <c r="E219" s="173">
        <v>0</v>
      </c>
      <c r="F219" s="6">
        <v>0</v>
      </c>
      <c r="G219" s="129">
        <f>F219*E219</f>
        <v>0</v>
      </c>
      <c r="H219" s="6">
        <f>$E$3</f>
        <v>0</v>
      </c>
      <c r="I219" s="11">
        <f>H219*E219</f>
        <v>0</v>
      </c>
      <c r="J219" s="6">
        <v>0</v>
      </c>
      <c r="K219" s="11">
        <f>J219*E219</f>
        <v>0</v>
      </c>
      <c r="L219" s="129">
        <f t="shared" si="23"/>
        <v>0</v>
      </c>
      <c r="M219" s="468"/>
      <c r="P219" s="468">
        <f t="shared" si="24"/>
        <v>0</v>
      </c>
      <c r="Q219" s="720" t="s">
        <v>94</v>
      </c>
    </row>
    <row r="220" spans="1:75" ht="12.75" customHeight="1">
      <c r="B220" s="2"/>
      <c r="C220" s="2"/>
      <c r="D220" s="10" t="s">
        <v>790</v>
      </c>
      <c r="E220" s="173">
        <v>0</v>
      </c>
      <c r="F220" s="6">
        <v>0</v>
      </c>
      <c r="G220" s="129">
        <f>F220*E220</f>
        <v>0</v>
      </c>
      <c r="H220" s="6">
        <f>$E$3</f>
        <v>0</v>
      </c>
      <c r="I220" s="11">
        <f>H220*E220</f>
        <v>0</v>
      </c>
      <c r="J220" s="6">
        <v>0</v>
      </c>
      <c r="K220" s="11">
        <f>J220*E220</f>
        <v>0</v>
      </c>
      <c r="L220" s="129">
        <f t="shared" si="23"/>
        <v>0</v>
      </c>
      <c r="M220" s="468"/>
      <c r="P220" s="468">
        <f t="shared" si="24"/>
        <v>0</v>
      </c>
      <c r="Q220" s="221"/>
    </row>
    <row r="221" spans="1:75" ht="12.75" customHeight="1">
      <c r="B221" s="2"/>
      <c r="C221" s="2"/>
      <c r="D221" s="10" t="s">
        <v>791</v>
      </c>
      <c r="E221" s="173">
        <v>0</v>
      </c>
      <c r="F221" s="6">
        <v>0</v>
      </c>
      <c r="G221" s="129">
        <f>F221*E221</f>
        <v>0</v>
      </c>
      <c r="H221" s="6">
        <f>$E$3</f>
        <v>0</v>
      </c>
      <c r="I221" s="11">
        <f>H221*E221</f>
        <v>0</v>
      </c>
      <c r="J221" s="6">
        <v>0</v>
      </c>
      <c r="K221" s="11">
        <f>J221*E221</f>
        <v>0</v>
      </c>
      <c r="L221" s="129">
        <f t="shared" si="23"/>
        <v>0</v>
      </c>
      <c r="M221" s="468"/>
      <c r="P221" s="468">
        <f t="shared" si="24"/>
        <v>0</v>
      </c>
      <c r="Q221" s="221"/>
    </row>
    <row r="222" spans="1:75" ht="12.75" customHeight="1">
      <c r="B222" s="2"/>
      <c r="C222" s="2"/>
      <c r="D222" s="10" t="s">
        <v>241</v>
      </c>
      <c r="E222" s="173">
        <v>0</v>
      </c>
      <c r="F222" s="6">
        <v>0</v>
      </c>
      <c r="G222" s="129">
        <f>F222*E222</f>
        <v>0</v>
      </c>
      <c r="H222" s="6">
        <f>$E$3</f>
        <v>0</v>
      </c>
      <c r="I222" s="11">
        <f>H222*E222</f>
        <v>0</v>
      </c>
      <c r="J222" s="6">
        <v>0</v>
      </c>
      <c r="K222" s="11">
        <f>J222*E222</f>
        <v>0</v>
      </c>
      <c r="L222" s="129">
        <f t="shared" si="23"/>
        <v>0</v>
      </c>
      <c r="M222" s="468"/>
      <c r="P222" s="468">
        <f t="shared" si="24"/>
        <v>0</v>
      </c>
      <c r="Q222" s="221"/>
    </row>
    <row r="223" spans="1:75" ht="12.75" customHeight="1">
      <c r="B223" s="2"/>
      <c r="C223" s="2"/>
      <c r="G223" s="11">
        <v>0</v>
      </c>
      <c r="M223" s="468"/>
      <c r="P223" s="468">
        <f t="shared" si="24"/>
        <v>0</v>
      </c>
      <c r="Q223" s="221" t="s">
        <v>1923</v>
      </c>
    </row>
    <row r="224" spans="1:75">
      <c r="B224" s="2"/>
      <c r="C224" s="2" t="s">
        <v>1932</v>
      </c>
      <c r="D224" s="14"/>
      <c r="G224" s="15">
        <f>SUM(G218:G223)</f>
        <v>0</v>
      </c>
      <c r="I224" s="15">
        <f>SUM(I218:I223)</f>
        <v>0</v>
      </c>
      <c r="K224" s="15">
        <f>SUM(K218:K223)</f>
        <v>0</v>
      </c>
      <c r="L224" s="15">
        <f>G224+I224+K224</f>
        <v>0</v>
      </c>
      <c r="M224" s="680">
        <f>SUM(L218:L223)</f>
        <v>0</v>
      </c>
      <c r="N224" s="15">
        <f>SUM(N218:N223)</f>
        <v>0</v>
      </c>
      <c r="O224" s="15">
        <f>SUM(O218:O223)</f>
        <v>0</v>
      </c>
      <c r="P224" s="680">
        <f>SUM(P218:P223)</f>
        <v>0</v>
      </c>
      <c r="Q224" s="221"/>
    </row>
    <row r="225" spans="2:17">
      <c r="B225" s="2" t="s">
        <v>792</v>
      </c>
      <c r="C225" s="2" t="s">
        <v>793</v>
      </c>
      <c r="M225" s="468"/>
      <c r="P225" s="468"/>
      <c r="Q225" s="221"/>
    </row>
    <row r="226" spans="2:17" ht="12.75" customHeight="1">
      <c r="B226" s="2"/>
      <c r="C226" s="2"/>
      <c r="D226" s="10" t="s">
        <v>705</v>
      </c>
      <c r="E226" s="173">
        <v>0</v>
      </c>
      <c r="F226" s="6">
        <v>0</v>
      </c>
      <c r="G226" s="129">
        <f>F226*E226</f>
        <v>0</v>
      </c>
      <c r="H226" s="6">
        <v>0</v>
      </c>
      <c r="I226" s="11">
        <f>H226*E226</f>
        <v>0</v>
      </c>
      <c r="J226" s="6">
        <v>0</v>
      </c>
      <c r="K226" s="11">
        <f>J226*E226</f>
        <v>0</v>
      </c>
      <c r="L226" s="129">
        <f t="shared" ref="L226:L234" si="25">G226+I226+K226</f>
        <v>0</v>
      </c>
      <c r="M226" s="468"/>
      <c r="P226" s="468">
        <f t="shared" ref="P226:P235" si="26">SUM(L226-N226-O226)</f>
        <v>0</v>
      </c>
      <c r="Q226" s="718" t="s">
        <v>952</v>
      </c>
    </row>
    <row r="227" spans="2:17" ht="12.75" customHeight="1">
      <c r="B227" s="2"/>
      <c r="C227" s="2"/>
      <c r="D227" s="10" t="s">
        <v>591</v>
      </c>
      <c r="E227" s="173">
        <v>0</v>
      </c>
      <c r="F227" s="6">
        <v>0</v>
      </c>
      <c r="G227" s="129">
        <f t="shared" ref="G227:G234" si="27">F227*E227</f>
        <v>0</v>
      </c>
      <c r="H227" s="6">
        <f t="shared" ref="H227:H234" si="28">$E$3</f>
        <v>0</v>
      </c>
      <c r="I227" s="11">
        <f t="shared" ref="I227:I234" si="29">H227*E227</f>
        <v>0</v>
      </c>
      <c r="J227" s="6">
        <v>0</v>
      </c>
      <c r="K227" s="11">
        <f t="shared" ref="K227:K234" si="30">J227*E227</f>
        <v>0</v>
      </c>
      <c r="L227" s="129">
        <f t="shared" si="25"/>
        <v>0</v>
      </c>
      <c r="M227" s="468"/>
      <c r="P227" s="468">
        <f t="shared" si="26"/>
        <v>0</v>
      </c>
      <c r="Q227" s="719" t="s">
        <v>953</v>
      </c>
    </row>
    <row r="228" spans="2:17" ht="12.75" customHeight="1">
      <c r="B228" s="2"/>
      <c r="C228" s="2"/>
      <c r="D228" s="10" t="s">
        <v>592</v>
      </c>
      <c r="E228" s="173">
        <v>0</v>
      </c>
      <c r="F228" s="6">
        <v>0</v>
      </c>
      <c r="G228" s="129">
        <f t="shared" si="27"/>
        <v>0</v>
      </c>
      <c r="H228" s="6">
        <f t="shared" si="28"/>
        <v>0</v>
      </c>
      <c r="I228" s="11">
        <f t="shared" si="29"/>
        <v>0</v>
      </c>
      <c r="J228" s="6">
        <v>0</v>
      </c>
      <c r="K228" s="11">
        <f t="shared" si="30"/>
        <v>0</v>
      </c>
      <c r="L228" s="129">
        <f t="shared" si="25"/>
        <v>0</v>
      </c>
      <c r="M228" s="468"/>
      <c r="P228" s="468">
        <f t="shared" si="26"/>
        <v>0</v>
      </c>
      <c r="Q228" s="720" t="s">
        <v>94</v>
      </c>
    </row>
    <row r="229" spans="2:17" ht="12.75" customHeight="1">
      <c r="B229" s="2"/>
      <c r="C229" s="2"/>
      <c r="D229" s="10" t="s">
        <v>593</v>
      </c>
      <c r="E229" s="173">
        <v>0</v>
      </c>
      <c r="F229" s="6">
        <v>0</v>
      </c>
      <c r="G229" s="129">
        <f t="shared" si="27"/>
        <v>0</v>
      </c>
      <c r="H229" s="6">
        <f t="shared" si="28"/>
        <v>0</v>
      </c>
      <c r="I229" s="11">
        <f t="shared" si="29"/>
        <v>0</v>
      </c>
      <c r="J229" s="6">
        <v>0</v>
      </c>
      <c r="K229" s="11">
        <f t="shared" si="30"/>
        <v>0</v>
      </c>
      <c r="L229" s="129">
        <f t="shared" si="25"/>
        <v>0</v>
      </c>
      <c r="M229" s="468"/>
      <c r="P229" s="468">
        <f t="shared" si="26"/>
        <v>0</v>
      </c>
      <c r="Q229" s="221"/>
    </row>
    <row r="230" spans="2:17" ht="12.75" customHeight="1">
      <c r="B230" s="2"/>
      <c r="C230" s="2"/>
      <c r="D230" s="10" t="s">
        <v>757</v>
      </c>
      <c r="E230" s="173">
        <v>0</v>
      </c>
      <c r="F230" s="6">
        <v>0</v>
      </c>
      <c r="G230" s="129">
        <f t="shared" si="27"/>
        <v>0</v>
      </c>
      <c r="H230" s="6">
        <f t="shared" si="28"/>
        <v>0</v>
      </c>
      <c r="I230" s="11">
        <f t="shared" si="29"/>
        <v>0</v>
      </c>
      <c r="J230" s="6">
        <v>0</v>
      </c>
      <c r="K230" s="11">
        <f t="shared" si="30"/>
        <v>0</v>
      </c>
      <c r="L230" s="129">
        <f t="shared" si="25"/>
        <v>0</v>
      </c>
      <c r="M230" s="468"/>
      <c r="P230" s="468">
        <f t="shared" si="26"/>
        <v>0</v>
      </c>
      <c r="Q230" s="221"/>
    </row>
    <row r="231" spans="2:17" ht="12.75" customHeight="1">
      <c r="B231" s="2"/>
      <c r="C231" s="2"/>
      <c r="D231" s="10" t="s">
        <v>594</v>
      </c>
      <c r="E231" s="173">
        <v>0</v>
      </c>
      <c r="F231" s="6">
        <v>0</v>
      </c>
      <c r="G231" s="129">
        <f t="shared" si="27"/>
        <v>0</v>
      </c>
      <c r="H231" s="6">
        <f t="shared" si="28"/>
        <v>0</v>
      </c>
      <c r="I231" s="11">
        <f t="shared" si="29"/>
        <v>0</v>
      </c>
      <c r="J231" s="6">
        <v>0</v>
      </c>
      <c r="K231" s="11">
        <f t="shared" si="30"/>
        <v>0</v>
      </c>
      <c r="L231" s="129">
        <f t="shared" si="25"/>
        <v>0</v>
      </c>
      <c r="M231" s="468"/>
      <c r="P231" s="468">
        <f t="shared" si="26"/>
        <v>0</v>
      </c>
      <c r="Q231" s="221"/>
    </row>
    <row r="232" spans="2:17" ht="12.75" customHeight="1">
      <c r="B232" s="2"/>
      <c r="C232" s="2"/>
      <c r="D232" s="10" t="s">
        <v>595</v>
      </c>
      <c r="E232" s="173">
        <v>0</v>
      </c>
      <c r="F232" s="6">
        <v>0</v>
      </c>
      <c r="G232" s="129">
        <f t="shared" si="27"/>
        <v>0</v>
      </c>
      <c r="H232" s="6">
        <f t="shared" si="28"/>
        <v>0</v>
      </c>
      <c r="I232" s="11">
        <f t="shared" si="29"/>
        <v>0</v>
      </c>
      <c r="J232" s="6">
        <v>0</v>
      </c>
      <c r="K232" s="11">
        <f t="shared" si="30"/>
        <v>0</v>
      </c>
      <c r="L232" s="129">
        <f t="shared" si="25"/>
        <v>0</v>
      </c>
      <c r="M232" s="468"/>
      <c r="P232" s="468">
        <f t="shared" si="26"/>
        <v>0</v>
      </c>
      <c r="Q232" s="221"/>
    </row>
    <row r="233" spans="2:17" ht="12.75" customHeight="1">
      <c r="B233" s="2"/>
      <c r="C233" s="2"/>
      <c r="D233" s="10" t="s">
        <v>596</v>
      </c>
      <c r="E233" s="173">
        <v>0</v>
      </c>
      <c r="F233" s="6">
        <v>0</v>
      </c>
      <c r="G233" s="129">
        <f t="shared" si="27"/>
        <v>0</v>
      </c>
      <c r="H233" s="6">
        <f t="shared" si="28"/>
        <v>0</v>
      </c>
      <c r="I233" s="11">
        <f t="shared" si="29"/>
        <v>0</v>
      </c>
      <c r="J233" s="6">
        <v>0</v>
      </c>
      <c r="K233" s="11">
        <f t="shared" si="30"/>
        <v>0</v>
      </c>
      <c r="L233" s="129">
        <f t="shared" si="25"/>
        <v>0</v>
      </c>
      <c r="M233" s="468"/>
      <c r="P233" s="468">
        <f t="shared" si="26"/>
        <v>0</v>
      </c>
      <c r="Q233" s="221"/>
    </row>
    <row r="234" spans="2:17" ht="12.75" customHeight="1">
      <c r="B234" s="2"/>
      <c r="C234" s="2"/>
      <c r="D234" s="10" t="s">
        <v>896</v>
      </c>
      <c r="E234" s="173">
        <v>0</v>
      </c>
      <c r="F234" s="6">
        <v>0</v>
      </c>
      <c r="G234" s="129">
        <f t="shared" si="27"/>
        <v>0</v>
      </c>
      <c r="H234" s="6">
        <f t="shared" si="28"/>
        <v>0</v>
      </c>
      <c r="I234" s="11">
        <f t="shared" si="29"/>
        <v>0</v>
      </c>
      <c r="J234" s="6">
        <v>0</v>
      </c>
      <c r="K234" s="11">
        <f t="shared" si="30"/>
        <v>0</v>
      </c>
      <c r="L234" s="129">
        <f t="shared" si="25"/>
        <v>0</v>
      </c>
      <c r="M234" s="468"/>
      <c r="P234" s="468">
        <f t="shared" si="26"/>
        <v>0</v>
      </c>
      <c r="Q234" s="221" t="s">
        <v>1923</v>
      </c>
    </row>
    <row r="235" spans="2:17" ht="12.75" customHeight="1">
      <c r="B235" s="2"/>
      <c r="C235" s="2"/>
      <c r="G235" s="11">
        <v>0</v>
      </c>
      <c r="M235" s="468"/>
      <c r="P235" s="468">
        <f t="shared" si="26"/>
        <v>0</v>
      </c>
      <c r="Q235" s="221"/>
    </row>
    <row r="236" spans="2:17">
      <c r="B236" s="2"/>
      <c r="C236" s="2" t="s">
        <v>1932</v>
      </c>
      <c r="D236" s="14"/>
      <c r="G236" s="15">
        <f>SUM(G226:G235)</f>
        <v>0</v>
      </c>
      <c r="I236" s="15">
        <f>SUM(I226:I235)</f>
        <v>0</v>
      </c>
      <c r="K236" s="15">
        <f>SUM(K226:K235)</f>
        <v>0</v>
      </c>
      <c r="L236" s="15">
        <f>G236+I236+K236</f>
        <v>0</v>
      </c>
      <c r="M236" s="680">
        <f>SUM(L226:L235)</f>
        <v>0</v>
      </c>
      <c r="N236" s="15">
        <f>SUM(N226:N235)</f>
        <v>0</v>
      </c>
      <c r="O236" s="15">
        <f>SUM(O226:O235)</f>
        <v>0</v>
      </c>
      <c r="P236" s="680">
        <f>SUM(P226:P235)</f>
        <v>0</v>
      </c>
      <c r="Q236" s="221"/>
    </row>
    <row r="237" spans="2:17">
      <c r="B237" s="2" t="s">
        <v>597</v>
      </c>
      <c r="C237" s="2" t="s">
        <v>598</v>
      </c>
      <c r="M237" s="468"/>
      <c r="P237" s="468"/>
      <c r="Q237" s="221"/>
    </row>
    <row r="238" spans="2:17" ht="12.75" customHeight="1">
      <c r="B238" s="2"/>
      <c r="C238" s="2"/>
      <c r="D238" s="10" t="s">
        <v>599</v>
      </c>
      <c r="E238" s="173">
        <v>0</v>
      </c>
      <c r="F238" s="6">
        <v>0</v>
      </c>
      <c r="G238" s="129">
        <f>F238*E238</f>
        <v>0</v>
      </c>
      <c r="H238" s="6">
        <f>$E$3</f>
        <v>0</v>
      </c>
      <c r="I238" s="11">
        <f>H238*E238</f>
        <v>0</v>
      </c>
      <c r="J238" s="6">
        <v>0</v>
      </c>
      <c r="K238" s="11">
        <f>J238*E238</f>
        <v>0</v>
      </c>
      <c r="L238" s="129">
        <f t="shared" ref="L238:L242" si="31">G238+I238+K238</f>
        <v>0</v>
      </c>
      <c r="M238" s="468"/>
      <c r="P238" s="468">
        <f t="shared" ref="P238:P243" si="32">SUM(L238-N238-O238)</f>
        <v>0</v>
      </c>
      <c r="Q238" s="718" t="s">
        <v>952</v>
      </c>
    </row>
    <row r="239" spans="2:17" ht="12.75" customHeight="1">
      <c r="B239" s="2"/>
      <c r="C239" s="2"/>
      <c r="D239" s="10" t="s">
        <v>600</v>
      </c>
      <c r="E239" s="173">
        <v>0</v>
      </c>
      <c r="F239" s="6">
        <v>0</v>
      </c>
      <c r="G239" s="129">
        <f>F239*E239</f>
        <v>0</v>
      </c>
      <c r="H239" s="6">
        <f>$E$3</f>
        <v>0</v>
      </c>
      <c r="I239" s="11">
        <f>H239*E239</f>
        <v>0</v>
      </c>
      <c r="J239" s="6">
        <v>0</v>
      </c>
      <c r="K239" s="11">
        <f>J239*E239</f>
        <v>0</v>
      </c>
      <c r="L239" s="129">
        <f t="shared" si="31"/>
        <v>0</v>
      </c>
      <c r="M239" s="468"/>
      <c r="P239" s="468">
        <f t="shared" si="32"/>
        <v>0</v>
      </c>
      <c r="Q239" s="719" t="s">
        <v>953</v>
      </c>
    </row>
    <row r="240" spans="2:17" ht="12.75" customHeight="1">
      <c r="B240" s="2"/>
      <c r="C240" s="2"/>
      <c r="D240" s="10" t="s">
        <v>758</v>
      </c>
      <c r="E240" s="173">
        <v>0</v>
      </c>
      <c r="F240" s="6">
        <v>0</v>
      </c>
      <c r="G240" s="129">
        <f>F240*E240</f>
        <v>0</v>
      </c>
      <c r="H240" s="6">
        <f>$E$3</f>
        <v>0</v>
      </c>
      <c r="I240" s="11">
        <f>H240*E240</f>
        <v>0</v>
      </c>
      <c r="J240" s="6">
        <v>0</v>
      </c>
      <c r="K240" s="11">
        <f>J240*E240</f>
        <v>0</v>
      </c>
      <c r="L240" s="129">
        <f t="shared" si="31"/>
        <v>0</v>
      </c>
      <c r="M240" s="468"/>
      <c r="P240" s="468">
        <f t="shared" si="32"/>
        <v>0</v>
      </c>
      <c r="Q240" s="720" t="s">
        <v>94</v>
      </c>
    </row>
    <row r="241" spans="2:17" ht="12.75" customHeight="1">
      <c r="B241" s="2"/>
      <c r="C241" s="2"/>
      <c r="D241" s="10" t="s">
        <v>1678</v>
      </c>
      <c r="E241" s="173">
        <v>0</v>
      </c>
      <c r="F241" s="6">
        <v>0</v>
      </c>
      <c r="G241" s="129">
        <f>F241*E241</f>
        <v>0</v>
      </c>
      <c r="H241" s="6">
        <f>$E$3</f>
        <v>0</v>
      </c>
      <c r="I241" s="11">
        <f>H241*E241</f>
        <v>0</v>
      </c>
      <c r="J241" s="6">
        <v>0</v>
      </c>
      <c r="K241" s="11">
        <f>J241*E241</f>
        <v>0</v>
      </c>
      <c r="L241" s="129">
        <f t="shared" si="31"/>
        <v>0</v>
      </c>
      <c r="M241" s="468"/>
      <c r="P241" s="468">
        <f t="shared" si="32"/>
        <v>0</v>
      </c>
      <c r="Q241" s="221"/>
    </row>
    <row r="242" spans="2:17" ht="12.75" customHeight="1">
      <c r="B242" s="2"/>
      <c r="C242" s="2"/>
      <c r="D242" s="10" t="s">
        <v>897</v>
      </c>
      <c r="E242" s="173">
        <v>0</v>
      </c>
      <c r="F242" s="6">
        <v>0</v>
      </c>
      <c r="G242" s="129">
        <f>F242*E242</f>
        <v>0</v>
      </c>
      <c r="H242" s="6">
        <f>$E$3</f>
        <v>0</v>
      </c>
      <c r="I242" s="11">
        <f>H242*E242</f>
        <v>0</v>
      </c>
      <c r="J242" s="6">
        <v>0</v>
      </c>
      <c r="K242" s="11">
        <f>J242*E242</f>
        <v>0</v>
      </c>
      <c r="L242" s="129">
        <f t="shared" si="31"/>
        <v>0</v>
      </c>
      <c r="M242" s="468"/>
      <c r="P242" s="468">
        <f t="shared" si="32"/>
        <v>0</v>
      </c>
      <c r="Q242" s="221" t="s">
        <v>1923</v>
      </c>
    </row>
    <row r="243" spans="2:17" ht="12.75" customHeight="1">
      <c r="B243" s="2"/>
      <c r="C243" s="2"/>
      <c r="G243" s="11">
        <v>0</v>
      </c>
      <c r="M243" s="468"/>
      <c r="P243" s="468">
        <f t="shared" si="32"/>
        <v>0</v>
      </c>
      <c r="Q243" s="221" t="s">
        <v>242</v>
      </c>
    </row>
    <row r="244" spans="2:17">
      <c r="B244" s="2"/>
      <c r="C244" s="2" t="s">
        <v>1932</v>
      </c>
      <c r="D244" s="14"/>
      <c r="G244" s="15">
        <f>SUM(G238:G243)</f>
        <v>0</v>
      </c>
      <c r="I244" s="15">
        <f>SUM(I238:I243)</f>
        <v>0</v>
      </c>
      <c r="K244" s="15">
        <f>SUM(K238:K243)</f>
        <v>0</v>
      </c>
      <c r="L244" s="15">
        <f>G244+I244+K244</f>
        <v>0</v>
      </c>
      <c r="M244" s="680">
        <f>SUM(L238:L243)</f>
        <v>0</v>
      </c>
      <c r="N244" s="15">
        <f>SUM(N238:N243)</f>
        <v>0</v>
      </c>
      <c r="O244" s="15">
        <f>SUM(O238:O243)</f>
        <v>0</v>
      </c>
      <c r="P244" s="680">
        <f>SUM(P238:P243)</f>
        <v>0</v>
      </c>
      <c r="Q244" s="221"/>
    </row>
    <row r="245" spans="2:17">
      <c r="B245" s="2" t="s">
        <v>601</v>
      </c>
      <c r="C245" s="2" t="s">
        <v>602</v>
      </c>
      <c r="M245" s="468"/>
      <c r="P245" s="468"/>
      <c r="Q245" s="221"/>
    </row>
    <row r="246" spans="2:17" ht="12.75" customHeight="1">
      <c r="B246" s="2"/>
      <c r="C246" s="2"/>
      <c r="D246" s="10" t="s">
        <v>603</v>
      </c>
      <c r="E246" s="173">
        <v>0</v>
      </c>
      <c r="F246" s="6">
        <v>0</v>
      </c>
      <c r="G246" s="129">
        <f t="shared" ref="G246:G253" si="33">F246*E246</f>
        <v>0</v>
      </c>
      <c r="H246" s="6">
        <f t="shared" ref="H246:H253" si="34">$E$3</f>
        <v>0</v>
      </c>
      <c r="I246" s="11">
        <f t="shared" ref="I246:I253" si="35">H246*E246</f>
        <v>0</v>
      </c>
      <c r="J246" s="6">
        <v>0</v>
      </c>
      <c r="K246" s="11">
        <f t="shared" ref="K246:K253" si="36">J246*E246</f>
        <v>0</v>
      </c>
      <c r="L246" s="129">
        <f t="shared" ref="L246:L253" si="37">G246+I246+K246</f>
        <v>0</v>
      </c>
      <c r="M246" s="468"/>
      <c r="P246" s="468">
        <f t="shared" ref="P246:P254" si="38">SUM(L246-N246-O246)</f>
        <v>0</v>
      </c>
      <c r="Q246" s="718" t="s">
        <v>952</v>
      </c>
    </row>
    <row r="247" spans="2:17" ht="12.75" customHeight="1">
      <c r="B247" s="2"/>
      <c r="C247" s="2"/>
      <c r="D247" s="10" t="s">
        <v>604</v>
      </c>
      <c r="E247" s="173">
        <v>0</v>
      </c>
      <c r="F247" s="6">
        <v>0</v>
      </c>
      <c r="G247" s="129">
        <f t="shared" si="33"/>
        <v>0</v>
      </c>
      <c r="H247" s="6">
        <f t="shared" si="34"/>
        <v>0</v>
      </c>
      <c r="I247" s="11">
        <f t="shared" si="35"/>
        <v>0</v>
      </c>
      <c r="J247" s="6">
        <v>0</v>
      </c>
      <c r="K247" s="11">
        <f t="shared" si="36"/>
        <v>0</v>
      </c>
      <c r="L247" s="129">
        <f t="shared" si="37"/>
        <v>0</v>
      </c>
      <c r="M247" s="468"/>
      <c r="P247" s="468">
        <f t="shared" si="38"/>
        <v>0</v>
      </c>
      <c r="Q247" s="719" t="s">
        <v>953</v>
      </c>
    </row>
    <row r="248" spans="2:17" ht="12.75" customHeight="1">
      <c r="B248" s="2"/>
      <c r="C248" s="2"/>
      <c r="D248" s="10" t="s">
        <v>243</v>
      </c>
      <c r="E248" s="173">
        <v>0</v>
      </c>
      <c r="F248" s="6">
        <v>0</v>
      </c>
      <c r="G248" s="129">
        <f t="shared" si="33"/>
        <v>0</v>
      </c>
      <c r="H248" s="6">
        <f t="shared" si="34"/>
        <v>0</v>
      </c>
      <c r="I248" s="11">
        <f t="shared" si="35"/>
        <v>0</v>
      </c>
      <c r="J248" s="6">
        <v>0</v>
      </c>
      <c r="K248" s="11">
        <f t="shared" si="36"/>
        <v>0</v>
      </c>
      <c r="L248" s="129">
        <f t="shared" si="37"/>
        <v>0</v>
      </c>
      <c r="M248" s="468"/>
      <c r="P248" s="468">
        <f t="shared" si="38"/>
        <v>0</v>
      </c>
      <c r="Q248" s="720" t="s">
        <v>94</v>
      </c>
    </row>
    <row r="249" spans="2:17" ht="12.75" customHeight="1">
      <c r="B249" s="2"/>
      <c r="C249" s="2"/>
      <c r="D249" s="10" t="s">
        <v>244</v>
      </c>
      <c r="E249" s="173">
        <v>0</v>
      </c>
      <c r="F249" s="6">
        <v>0</v>
      </c>
      <c r="G249" s="129">
        <f t="shared" si="33"/>
        <v>0</v>
      </c>
      <c r="H249" s="6">
        <f t="shared" si="34"/>
        <v>0</v>
      </c>
      <c r="I249" s="11">
        <f t="shared" si="35"/>
        <v>0</v>
      </c>
      <c r="J249" s="6">
        <v>0</v>
      </c>
      <c r="K249" s="11">
        <f t="shared" si="36"/>
        <v>0</v>
      </c>
      <c r="L249" s="129">
        <f t="shared" si="37"/>
        <v>0</v>
      </c>
      <c r="M249" s="468"/>
      <c r="P249" s="468">
        <f t="shared" si="38"/>
        <v>0</v>
      </c>
      <c r="Q249" s="221"/>
    </row>
    <row r="250" spans="2:17" ht="12.75" customHeight="1">
      <c r="B250" s="2"/>
      <c r="C250" s="2"/>
      <c r="D250" s="10" t="s">
        <v>911</v>
      </c>
      <c r="E250" s="173">
        <v>0</v>
      </c>
      <c r="F250" s="6">
        <v>0</v>
      </c>
      <c r="G250" s="129">
        <f t="shared" si="33"/>
        <v>0</v>
      </c>
      <c r="H250" s="6">
        <f t="shared" si="34"/>
        <v>0</v>
      </c>
      <c r="I250" s="11">
        <f t="shared" si="35"/>
        <v>0</v>
      </c>
      <c r="J250" s="6">
        <v>0</v>
      </c>
      <c r="K250" s="11">
        <f t="shared" si="36"/>
        <v>0</v>
      </c>
      <c r="L250" s="129">
        <f t="shared" si="37"/>
        <v>0</v>
      </c>
      <c r="M250" s="468"/>
      <c r="P250" s="468">
        <f t="shared" si="38"/>
        <v>0</v>
      </c>
      <c r="Q250" s="221"/>
    </row>
    <row r="251" spans="2:17" ht="12.75" customHeight="1">
      <c r="B251" s="2"/>
      <c r="C251" s="2"/>
      <c r="D251" s="10" t="s">
        <v>690</v>
      </c>
      <c r="E251" s="173">
        <v>0</v>
      </c>
      <c r="F251" s="6">
        <v>0</v>
      </c>
      <c r="G251" s="129">
        <f t="shared" si="33"/>
        <v>0</v>
      </c>
      <c r="H251" s="6">
        <f t="shared" si="34"/>
        <v>0</v>
      </c>
      <c r="I251" s="11">
        <f t="shared" si="35"/>
        <v>0</v>
      </c>
      <c r="J251" s="6">
        <v>0</v>
      </c>
      <c r="K251" s="11">
        <f t="shared" si="36"/>
        <v>0</v>
      </c>
      <c r="L251" s="129">
        <f t="shared" si="37"/>
        <v>0</v>
      </c>
      <c r="M251" s="468"/>
      <c r="P251" s="468">
        <f t="shared" si="38"/>
        <v>0</v>
      </c>
      <c r="Q251" s="221"/>
    </row>
    <row r="252" spans="2:17" ht="12.75" customHeight="1">
      <c r="B252" s="2"/>
      <c r="C252" s="2"/>
      <c r="D252" s="10" t="s">
        <v>1151</v>
      </c>
      <c r="E252" s="173">
        <v>0</v>
      </c>
      <c r="F252" s="6">
        <v>0</v>
      </c>
      <c r="G252" s="129">
        <f t="shared" si="33"/>
        <v>0</v>
      </c>
      <c r="H252" s="6">
        <f t="shared" si="34"/>
        <v>0</v>
      </c>
      <c r="I252" s="11">
        <f t="shared" si="35"/>
        <v>0</v>
      </c>
      <c r="J252" s="6">
        <v>0</v>
      </c>
      <c r="K252" s="11">
        <f t="shared" si="36"/>
        <v>0</v>
      </c>
      <c r="L252" s="129">
        <f t="shared" si="37"/>
        <v>0</v>
      </c>
      <c r="M252" s="468"/>
      <c r="P252" s="468">
        <f t="shared" si="38"/>
        <v>0</v>
      </c>
      <c r="Q252" s="221"/>
    </row>
    <row r="253" spans="2:17" ht="12.75" customHeight="1">
      <c r="B253" s="2"/>
      <c r="C253" s="2"/>
      <c r="D253" s="10" t="s">
        <v>759</v>
      </c>
      <c r="E253" s="173">
        <v>0</v>
      </c>
      <c r="F253" s="6">
        <v>0</v>
      </c>
      <c r="G253" s="129">
        <f t="shared" si="33"/>
        <v>0</v>
      </c>
      <c r="H253" s="6">
        <f t="shared" si="34"/>
        <v>0</v>
      </c>
      <c r="I253" s="11">
        <f t="shared" si="35"/>
        <v>0</v>
      </c>
      <c r="J253" s="6">
        <v>0</v>
      </c>
      <c r="K253" s="11">
        <f t="shared" si="36"/>
        <v>0</v>
      </c>
      <c r="L253" s="129">
        <f t="shared" si="37"/>
        <v>0</v>
      </c>
      <c r="M253" s="468"/>
      <c r="P253" s="468">
        <f t="shared" si="38"/>
        <v>0</v>
      </c>
      <c r="Q253" s="221" t="s">
        <v>1923</v>
      </c>
    </row>
    <row r="254" spans="2:17" ht="12.75" customHeight="1">
      <c r="B254" s="2"/>
      <c r="C254" s="2"/>
      <c r="M254" s="468"/>
      <c r="P254" s="468">
        <f t="shared" si="38"/>
        <v>0</v>
      </c>
      <c r="Q254" s="221"/>
    </row>
    <row r="255" spans="2:17">
      <c r="B255" s="2"/>
      <c r="C255" s="2" t="s">
        <v>1932</v>
      </c>
      <c r="D255" s="14"/>
      <c r="G255" s="15">
        <f>SUM(G246:G254)</f>
        <v>0</v>
      </c>
      <c r="I255" s="15">
        <f>SUM(I246:I254)</f>
        <v>0</v>
      </c>
      <c r="K255" s="15">
        <f>SUM(K246:K254)</f>
        <v>0</v>
      </c>
      <c r="L255" s="15">
        <f>G255+I255+K255</f>
        <v>0</v>
      </c>
      <c r="M255" s="680">
        <f>SUM(L246:L254)</f>
        <v>0</v>
      </c>
      <c r="N255" s="15">
        <f>SUM(N246:N254)</f>
        <v>0</v>
      </c>
      <c r="O255" s="15">
        <f>SUM(O246:O254)</f>
        <v>0</v>
      </c>
      <c r="P255" s="680">
        <f>SUM(P246:P254)</f>
        <v>0</v>
      </c>
      <c r="Q255" s="221"/>
    </row>
    <row r="256" spans="2:17">
      <c r="B256" s="2" t="s">
        <v>691</v>
      </c>
      <c r="C256" s="2" t="s">
        <v>1141</v>
      </c>
      <c r="M256" s="468"/>
      <c r="P256" s="468"/>
      <c r="Q256" s="221"/>
    </row>
    <row r="257" spans="2:17" ht="12.75" customHeight="1">
      <c r="B257" s="2"/>
      <c r="C257" s="2"/>
      <c r="D257" s="10" t="s">
        <v>1142</v>
      </c>
      <c r="E257" s="173">
        <v>0</v>
      </c>
      <c r="F257" s="6">
        <v>0</v>
      </c>
      <c r="G257" s="129">
        <f>E257*F257</f>
        <v>0</v>
      </c>
      <c r="H257" s="6">
        <f>$E$3</f>
        <v>0</v>
      </c>
      <c r="I257" s="11">
        <f>H257*E257</f>
        <v>0</v>
      </c>
      <c r="J257" s="6">
        <v>0</v>
      </c>
      <c r="K257" s="11">
        <f>J257*E257</f>
        <v>0</v>
      </c>
      <c r="L257" s="129">
        <f t="shared" ref="L257:L260" si="39">G257+I257+K257</f>
        <v>0</v>
      </c>
      <c r="M257" s="468"/>
      <c r="P257" s="468">
        <f>SUM(L257-N257-O257)</f>
        <v>0</v>
      </c>
      <c r="Q257" s="718" t="s">
        <v>952</v>
      </c>
    </row>
    <row r="258" spans="2:17" ht="12.75" customHeight="1">
      <c r="B258" s="2"/>
      <c r="C258" s="2"/>
      <c r="D258" s="10" t="s">
        <v>1143</v>
      </c>
      <c r="E258" s="173">
        <v>0</v>
      </c>
      <c r="F258" s="6">
        <v>0</v>
      </c>
      <c r="G258" s="129">
        <f>E258*F258</f>
        <v>0</v>
      </c>
      <c r="H258" s="6">
        <f>$E$3</f>
        <v>0</v>
      </c>
      <c r="I258" s="11">
        <f>H258*E258</f>
        <v>0</v>
      </c>
      <c r="J258" s="6">
        <v>0</v>
      </c>
      <c r="K258" s="11">
        <f>J258*E258</f>
        <v>0</v>
      </c>
      <c r="L258" s="129">
        <f t="shared" si="39"/>
        <v>0</v>
      </c>
      <c r="M258" s="468"/>
      <c r="P258" s="468">
        <f>SUM(L258-N258-O258)</f>
        <v>0</v>
      </c>
      <c r="Q258" s="719" t="s">
        <v>953</v>
      </c>
    </row>
    <row r="259" spans="2:17" ht="12.75" customHeight="1">
      <c r="B259" s="2"/>
      <c r="C259" s="2"/>
      <c r="D259" s="10" t="s">
        <v>1144</v>
      </c>
      <c r="E259" s="173">
        <v>0</v>
      </c>
      <c r="F259" s="6">
        <v>0</v>
      </c>
      <c r="G259" s="129">
        <f>E259*F259</f>
        <v>0</v>
      </c>
      <c r="H259" s="6">
        <f>$E$3</f>
        <v>0</v>
      </c>
      <c r="I259" s="11">
        <f>H259*E259</f>
        <v>0</v>
      </c>
      <c r="J259" s="6">
        <v>0</v>
      </c>
      <c r="K259" s="11">
        <f>J259*E259</f>
        <v>0</v>
      </c>
      <c r="L259" s="129">
        <f t="shared" si="39"/>
        <v>0</v>
      </c>
      <c r="M259" s="468"/>
      <c r="P259" s="468">
        <f>SUM(L259-N259-O259)</f>
        <v>0</v>
      </c>
      <c r="Q259" s="720" t="s">
        <v>94</v>
      </c>
    </row>
    <row r="260" spans="2:17" ht="12.75" customHeight="1">
      <c r="B260" s="2"/>
      <c r="C260" s="2"/>
      <c r="D260" s="10" t="s">
        <v>1145</v>
      </c>
      <c r="E260" s="173">
        <v>0</v>
      </c>
      <c r="F260" s="6">
        <v>0</v>
      </c>
      <c r="G260" s="129">
        <f>E260*F260</f>
        <v>0</v>
      </c>
      <c r="H260" s="6">
        <f>$E$3</f>
        <v>0</v>
      </c>
      <c r="I260" s="11">
        <f>H260*E260</f>
        <v>0</v>
      </c>
      <c r="J260" s="6">
        <v>0</v>
      </c>
      <c r="K260" s="11">
        <f>J260*E260</f>
        <v>0</v>
      </c>
      <c r="L260" s="129">
        <f t="shared" si="39"/>
        <v>0</v>
      </c>
      <c r="M260" s="468"/>
      <c r="P260" s="468">
        <f>SUM(L260-N260-O260)</f>
        <v>0</v>
      </c>
      <c r="Q260" s="221" t="s">
        <v>1923</v>
      </c>
    </row>
    <row r="261" spans="2:17" ht="12.75" customHeight="1">
      <c r="B261" s="2"/>
      <c r="C261" s="2"/>
      <c r="M261" s="468"/>
      <c r="P261" s="468">
        <f>SUM(L261-N261-O261)</f>
        <v>0</v>
      </c>
      <c r="Q261" s="221"/>
    </row>
    <row r="262" spans="2:17">
      <c r="B262" s="2"/>
      <c r="C262" s="2" t="s">
        <v>1932</v>
      </c>
      <c r="D262" s="14"/>
      <c r="G262" s="15">
        <f>SUM(G257:G261)</f>
        <v>0</v>
      </c>
      <c r="I262" s="15">
        <f>SUM(I257:I261)</f>
        <v>0</v>
      </c>
      <c r="K262" s="15">
        <f>SUM(K257:K261)</f>
        <v>0</v>
      </c>
      <c r="L262" s="15">
        <f>G262+I262+K262</f>
        <v>0</v>
      </c>
      <c r="M262" s="680">
        <f>SUM(L257:L261)</f>
        <v>0</v>
      </c>
      <c r="N262" s="15">
        <f>SUM(N257:N261)</f>
        <v>0</v>
      </c>
      <c r="O262" s="15">
        <f>SUM(O257:O261)</f>
        <v>0</v>
      </c>
      <c r="P262" s="680">
        <f>SUM(P257:P261)</f>
        <v>0</v>
      </c>
      <c r="Q262" s="221"/>
    </row>
    <row r="263" spans="2:17">
      <c r="B263" s="2"/>
      <c r="M263" s="468"/>
      <c r="P263" s="468"/>
      <c r="Q263" s="224"/>
    </row>
    <row r="264" spans="2:17">
      <c r="B264" s="2" t="s">
        <v>1146</v>
      </c>
      <c r="C264" s="2" t="s">
        <v>1679</v>
      </c>
      <c r="M264" s="468"/>
      <c r="P264" s="468"/>
      <c r="Q264" s="224"/>
    </row>
    <row r="265" spans="2:17" ht="12.75" customHeight="1">
      <c r="B265" s="2"/>
      <c r="C265" s="2"/>
      <c r="D265" s="10" t="s">
        <v>760</v>
      </c>
      <c r="E265" s="173">
        <v>0</v>
      </c>
      <c r="F265" s="6">
        <v>0</v>
      </c>
      <c r="G265" s="129">
        <f t="shared" ref="G265:G272" si="40">E265*F265</f>
        <v>0</v>
      </c>
      <c r="H265" s="6">
        <f t="shared" ref="H265:H272" si="41">$E$3</f>
        <v>0</v>
      </c>
      <c r="I265" s="11">
        <f t="shared" ref="I265:I272" si="42">H265*E265</f>
        <v>0</v>
      </c>
      <c r="J265" s="6">
        <v>0</v>
      </c>
      <c r="K265" s="11">
        <f t="shared" ref="K265:K272" si="43">J265*E265</f>
        <v>0</v>
      </c>
      <c r="L265" s="129">
        <f t="shared" ref="L265:L272" si="44">G265+I265+K265</f>
        <v>0</v>
      </c>
      <c r="M265" s="468"/>
      <c r="P265" s="468">
        <f t="shared" ref="P265:P273" si="45">SUM(L265-N265-O265)</f>
        <v>0</v>
      </c>
      <c r="Q265" s="718" t="s">
        <v>952</v>
      </c>
    </row>
    <row r="266" spans="2:17" ht="12.75" customHeight="1">
      <c r="B266" s="2"/>
      <c r="C266" s="2"/>
      <c r="D266" s="10" t="s">
        <v>761</v>
      </c>
      <c r="E266" s="173">
        <v>0</v>
      </c>
      <c r="F266" s="6">
        <v>0</v>
      </c>
      <c r="G266" s="129">
        <f t="shared" si="40"/>
        <v>0</v>
      </c>
      <c r="H266" s="6">
        <f t="shared" si="41"/>
        <v>0</v>
      </c>
      <c r="I266" s="11">
        <f t="shared" si="42"/>
        <v>0</v>
      </c>
      <c r="J266" s="6">
        <v>0</v>
      </c>
      <c r="K266" s="11">
        <f t="shared" si="43"/>
        <v>0</v>
      </c>
      <c r="L266" s="129">
        <f t="shared" si="44"/>
        <v>0</v>
      </c>
      <c r="M266" s="468"/>
      <c r="P266" s="468">
        <f t="shared" si="45"/>
        <v>0</v>
      </c>
      <c r="Q266" s="719" t="s">
        <v>953</v>
      </c>
    </row>
    <row r="267" spans="2:17" ht="12.75" customHeight="1">
      <c r="B267" s="2"/>
      <c r="C267" s="2"/>
      <c r="D267" s="10" t="s">
        <v>762</v>
      </c>
      <c r="E267" s="173">
        <v>0</v>
      </c>
      <c r="F267" s="6">
        <v>0</v>
      </c>
      <c r="G267" s="129">
        <f t="shared" si="40"/>
        <v>0</v>
      </c>
      <c r="H267" s="6">
        <f t="shared" si="41"/>
        <v>0</v>
      </c>
      <c r="I267" s="11">
        <f t="shared" si="42"/>
        <v>0</v>
      </c>
      <c r="J267" s="6">
        <v>0</v>
      </c>
      <c r="K267" s="11">
        <f t="shared" si="43"/>
        <v>0</v>
      </c>
      <c r="L267" s="129">
        <f t="shared" si="44"/>
        <v>0</v>
      </c>
      <c r="M267" s="468"/>
      <c r="P267" s="468">
        <f t="shared" si="45"/>
        <v>0</v>
      </c>
      <c r="Q267" s="720" t="s">
        <v>94</v>
      </c>
    </row>
    <row r="268" spans="2:17" ht="12.75" customHeight="1">
      <c r="B268" s="2"/>
      <c r="C268" s="2"/>
      <c r="D268" s="10" t="s">
        <v>1012</v>
      </c>
      <c r="E268" s="173">
        <v>0</v>
      </c>
      <c r="F268" s="6">
        <v>0</v>
      </c>
      <c r="G268" s="129">
        <f t="shared" si="40"/>
        <v>0</v>
      </c>
      <c r="H268" s="6">
        <f t="shared" si="41"/>
        <v>0</v>
      </c>
      <c r="I268" s="11">
        <f t="shared" si="42"/>
        <v>0</v>
      </c>
      <c r="J268" s="6">
        <v>0</v>
      </c>
      <c r="K268" s="11">
        <f t="shared" si="43"/>
        <v>0</v>
      </c>
      <c r="L268" s="129">
        <f t="shared" si="44"/>
        <v>0</v>
      </c>
      <c r="M268" s="468"/>
      <c r="P268" s="468">
        <f t="shared" si="45"/>
        <v>0</v>
      </c>
      <c r="Q268" s="221"/>
    </row>
    <row r="269" spans="2:17" ht="12.75" customHeight="1">
      <c r="B269" s="2"/>
      <c r="C269" s="2"/>
      <c r="D269" s="10" t="s">
        <v>1680</v>
      </c>
      <c r="E269" s="173">
        <v>0</v>
      </c>
      <c r="F269" s="6">
        <v>0</v>
      </c>
      <c r="G269" s="129">
        <f t="shared" si="40"/>
        <v>0</v>
      </c>
      <c r="H269" s="6">
        <f t="shared" si="41"/>
        <v>0</v>
      </c>
      <c r="I269" s="11">
        <f t="shared" si="42"/>
        <v>0</v>
      </c>
      <c r="J269" s="6">
        <v>0</v>
      </c>
      <c r="K269" s="11">
        <f t="shared" si="43"/>
        <v>0</v>
      </c>
      <c r="L269" s="129">
        <f t="shared" si="44"/>
        <v>0</v>
      </c>
      <c r="M269" s="468"/>
      <c r="P269" s="468">
        <f t="shared" si="45"/>
        <v>0</v>
      </c>
      <c r="Q269" s="221"/>
    </row>
    <row r="270" spans="2:17" ht="12.75" customHeight="1">
      <c r="B270" s="2"/>
      <c r="C270" s="2"/>
      <c r="D270" s="10" t="s">
        <v>1681</v>
      </c>
      <c r="E270" s="173">
        <v>0</v>
      </c>
      <c r="F270" s="6">
        <v>0</v>
      </c>
      <c r="G270" s="129">
        <f t="shared" si="40"/>
        <v>0</v>
      </c>
      <c r="H270" s="6">
        <f t="shared" si="41"/>
        <v>0</v>
      </c>
      <c r="I270" s="11">
        <f t="shared" si="42"/>
        <v>0</v>
      </c>
      <c r="J270" s="6">
        <v>0</v>
      </c>
      <c r="K270" s="11">
        <f t="shared" si="43"/>
        <v>0</v>
      </c>
      <c r="L270" s="129">
        <f t="shared" si="44"/>
        <v>0</v>
      </c>
      <c r="M270" s="468"/>
      <c r="P270" s="468">
        <f t="shared" si="45"/>
        <v>0</v>
      </c>
      <c r="Q270" s="221"/>
    </row>
    <row r="271" spans="2:17" ht="12.75" customHeight="1">
      <c r="B271" s="2"/>
      <c r="C271" s="2"/>
      <c r="D271" s="10" t="s">
        <v>467</v>
      </c>
      <c r="E271" s="173">
        <v>0</v>
      </c>
      <c r="F271" s="6">
        <v>0</v>
      </c>
      <c r="G271" s="129">
        <f t="shared" si="40"/>
        <v>0</v>
      </c>
      <c r="H271" s="6">
        <f t="shared" si="41"/>
        <v>0</v>
      </c>
      <c r="I271" s="11">
        <f t="shared" si="42"/>
        <v>0</v>
      </c>
      <c r="J271" s="6">
        <v>0</v>
      </c>
      <c r="K271" s="11">
        <f t="shared" si="43"/>
        <v>0</v>
      </c>
      <c r="L271" s="129">
        <f t="shared" si="44"/>
        <v>0</v>
      </c>
      <c r="M271" s="468"/>
      <c r="P271" s="468">
        <f t="shared" si="45"/>
        <v>0</v>
      </c>
      <c r="Q271" s="221"/>
    </row>
    <row r="272" spans="2:17" ht="12.75" customHeight="1">
      <c r="B272" s="2"/>
      <c r="C272" s="2"/>
      <c r="D272" s="10" t="s">
        <v>468</v>
      </c>
      <c r="E272" s="173">
        <v>0</v>
      </c>
      <c r="F272" s="6">
        <v>0</v>
      </c>
      <c r="G272" s="129">
        <f t="shared" si="40"/>
        <v>0</v>
      </c>
      <c r="H272" s="6">
        <f t="shared" si="41"/>
        <v>0</v>
      </c>
      <c r="I272" s="11">
        <f t="shared" si="42"/>
        <v>0</v>
      </c>
      <c r="J272" s="6">
        <v>0</v>
      </c>
      <c r="K272" s="11">
        <f t="shared" si="43"/>
        <v>0</v>
      </c>
      <c r="L272" s="129">
        <f t="shared" si="44"/>
        <v>0</v>
      </c>
      <c r="M272" s="468"/>
      <c r="P272" s="468">
        <f t="shared" si="45"/>
        <v>0</v>
      </c>
      <c r="Q272" s="221" t="s">
        <v>1528</v>
      </c>
    </row>
    <row r="273" spans="2:17" ht="12.75" customHeight="1">
      <c r="B273" s="2"/>
      <c r="C273" s="2"/>
      <c r="M273" s="468"/>
      <c r="P273" s="468">
        <f t="shared" si="45"/>
        <v>0</v>
      </c>
      <c r="Q273" s="221"/>
    </row>
    <row r="274" spans="2:17">
      <c r="B274" s="2"/>
      <c r="C274" s="2" t="s">
        <v>1932</v>
      </c>
      <c r="D274" s="14"/>
      <c r="G274" s="15">
        <f>SUM(G265:G273)</f>
        <v>0</v>
      </c>
      <c r="I274" s="15">
        <f>SUM(I265:I273)</f>
        <v>0</v>
      </c>
      <c r="K274" s="15">
        <f>SUM(K265:K273)</f>
        <v>0</v>
      </c>
      <c r="L274" s="15">
        <f>G274+I274+K274</f>
        <v>0</v>
      </c>
      <c r="M274" s="680">
        <f>SUM(L265:L273)</f>
        <v>0</v>
      </c>
      <c r="N274" s="15">
        <f>SUM(N265:N273)</f>
        <v>0</v>
      </c>
      <c r="O274" s="15">
        <f>SUM(O265:O273)</f>
        <v>0</v>
      </c>
      <c r="P274" s="680">
        <f>SUM(P265:P273)</f>
        <v>0</v>
      </c>
      <c r="Q274" s="221"/>
    </row>
    <row r="275" spans="2:17">
      <c r="B275" s="2" t="s">
        <v>1148</v>
      </c>
      <c r="C275" s="2" t="s">
        <v>1682</v>
      </c>
      <c r="M275" s="468"/>
      <c r="P275" s="468"/>
      <c r="Q275" s="221"/>
    </row>
    <row r="276" spans="2:17" ht="12.75" customHeight="1">
      <c r="B276" s="2"/>
      <c r="C276" s="2"/>
      <c r="D276" s="10" t="s">
        <v>1013</v>
      </c>
      <c r="E276" s="173">
        <v>0</v>
      </c>
      <c r="F276" s="6">
        <v>0</v>
      </c>
      <c r="G276" s="129">
        <f>E276*F276</f>
        <v>0</v>
      </c>
      <c r="H276" s="6">
        <f>$E$3</f>
        <v>0</v>
      </c>
      <c r="I276" s="11">
        <f>H276*E276</f>
        <v>0</v>
      </c>
      <c r="J276" s="6">
        <v>0</v>
      </c>
      <c r="K276" s="11">
        <f>J276*E276</f>
        <v>0</v>
      </c>
      <c r="L276" s="129">
        <f t="shared" ref="L276:L279" si="46">G276+I276+K276</f>
        <v>0</v>
      </c>
      <c r="M276" s="468"/>
      <c r="P276" s="468">
        <f>SUM(L276-N276-O276)</f>
        <v>0</v>
      </c>
      <c r="Q276" s="718" t="s">
        <v>952</v>
      </c>
    </row>
    <row r="277" spans="2:17" ht="12.75" customHeight="1">
      <c r="B277" s="2"/>
      <c r="C277" s="2"/>
      <c r="D277" s="10" t="s">
        <v>1150</v>
      </c>
      <c r="E277" s="173">
        <v>0</v>
      </c>
      <c r="F277" s="6">
        <v>0</v>
      </c>
      <c r="G277" s="129">
        <f>E277*F277</f>
        <v>0</v>
      </c>
      <c r="H277" s="6">
        <f>$E$3</f>
        <v>0</v>
      </c>
      <c r="I277" s="11">
        <f>H277*E277</f>
        <v>0</v>
      </c>
      <c r="J277" s="6">
        <v>0</v>
      </c>
      <c r="K277" s="11">
        <f>J277*E277</f>
        <v>0</v>
      </c>
      <c r="L277" s="129">
        <f t="shared" si="46"/>
        <v>0</v>
      </c>
      <c r="M277" s="468"/>
      <c r="P277" s="468">
        <f>SUM(L277-N277-O277)</f>
        <v>0</v>
      </c>
      <c r="Q277" s="719" t="s">
        <v>953</v>
      </c>
    </row>
    <row r="278" spans="2:17" ht="12.75" customHeight="1">
      <c r="B278" s="2"/>
      <c r="C278" s="2"/>
      <c r="D278" s="10" t="s">
        <v>1014</v>
      </c>
      <c r="E278" s="173">
        <v>0</v>
      </c>
      <c r="F278" s="6">
        <v>0</v>
      </c>
      <c r="G278" s="129">
        <f>E278*F278</f>
        <v>0</v>
      </c>
      <c r="H278" s="6">
        <f>$E$3</f>
        <v>0</v>
      </c>
      <c r="I278" s="11">
        <f>H278*E278</f>
        <v>0</v>
      </c>
      <c r="J278" s="6">
        <v>0</v>
      </c>
      <c r="K278" s="11">
        <f>J278*E278</f>
        <v>0</v>
      </c>
      <c r="L278" s="129">
        <f t="shared" si="46"/>
        <v>0</v>
      </c>
      <c r="M278" s="468"/>
      <c r="P278" s="468">
        <f>SUM(L278-N278-O278)</f>
        <v>0</v>
      </c>
      <c r="Q278" s="720" t="s">
        <v>94</v>
      </c>
    </row>
    <row r="279" spans="2:17" ht="12.75" customHeight="1">
      <c r="B279" s="2"/>
      <c r="C279" s="2"/>
      <c r="D279" s="10" t="s">
        <v>79</v>
      </c>
      <c r="E279" s="173">
        <v>0</v>
      </c>
      <c r="F279" s="6">
        <v>0</v>
      </c>
      <c r="G279" s="129">
        <f>E279*F279</f>
        <v>0</v>
      </c>
      <c r="H279" s="6">
        <f>$E$3</f>
        <v>0</v>
      </c>
      <c r="I279" s="11">
        <f>H279*E279</f>
        <v>0</v>
      </c>
      <c r="J279" s="6">
        <v>0</v>
      </c>
      <c r="K279" s="11">
        <f>J279*E279</f>
        <v>0</v>
      </c>
      <c r="L279" s="129">
        <f t="shared" si="46"/>
        <v>0</v>
      </c>
      <c r="M279" s="468"/>
      <c r="P279" s="468">
        <f>SUM(L279-N279-O279)</f>
        <v>0</v>
      </c>
      <c r="Q279" s="221"/>
    </row>
    <row r="280" spans="2:17" ht="12.75" customHeight="1">
      <c r="B280" s="2"/>
      <c r="C280" s="2"/>
      <c r="M280" s="468"/>
      <c r="P280" s="468">
        <f>SUM(L280-N280-O280)</f>
        <v>0</v>
      </c>
      <c r="Q280" s="221"/>
    </row>
    <row r="281" spans="2:17">
      <c r="B281" s="2"/>
      <c r="C281" s="2" t="s">
        <v>1932</v>
      </c>
      <c r="D281" s="14"/>
      <c r="G281" s="15">
        <f>SUM(G276:G280)</f>
        <v>0</v>
      </c>
      <c r="I281" s="15">
        <f>SUM(I276:I280)</f>
        <v>0</v>
      </c>
      <c r="K281" s="15">
        <f>SUM(K276:K280)</f>
        <v>0</v>
      </c>
      <c r="L281" s="15">
        <f>G281+I281+K281</f>
        <v>0</v>
      </c>
      <c r="M281" s="680">
        <f>SUM(L276:L280)</f>
        <v>0</v>
      </c>
      <c r="N281" s="15">
        <f>SUM(N276:N280)</f>
        <v>0</v>
      </c>
      <c r="O281" s="15">
        <f>SUM(O276:O280)</f>
        <v>0</v>
      </c>
      <c r="P281" s="680">
        <f>SUM(P276:P280)</f>
        <v>0</v>
      </c>
      <c r="Q281" s="221"/>
    </row>
    <row r="282" spans="2:17">
      <c r="B282" s="2" t="s">
        <v>1149</v>
      </c>
      <c r="C282" s="2" t="s">
        <v>1924</v>
      </c>
      <c r="M282" s="468"/>
      <c r="P282" s="468"/>
      <c r="Q282" s="221"/>
    </row>
    <row r="283" spans="2:17" ht="12.75" customHeight="1">
      <c r="B283" s="2"/>
      <c r="C283" s="2"/>
      <c r="D283" s="10" t="s">
        <v>81</v>
      </c>
      <c r="E283" s="173">
        <v>0</v>
      </c>
      <c r="F283" s="6">
        <v>0</v>
      </c>
      <c r="G283" s="129">
        <f>E283*F283</f>
        <v>0</v>
      </c>
      <c r="H283" s="6">
        <f>$E$3</f>
        <v>0</v>
      </c>
      <c r="I283" s="11">
        <f>H283*E283</f>
        <v>0</v>
      </c>
      <c r="J283" s="6">
        <v>0</v>
      </c>
      <c r="K283" s="11">
        <f>J283*E283</f>
        <v>0</v>
      </c>
      <c r="L283" s="129">
        <f t="shared" ref="L283:L286" si="47">G283+I283+K283</f>
        <v>0</v>
      </c>
      <c r="M283" s="468"/>
      <c r="P283" s="468">
        <f>SUM(L283-N283-O283)</f>
        <v>0</v>
      </c>
      <c r="Q283" s="718" t="s">
        <v>952</v>
      </c>
    </row>
    <row r="284" spans="2:17" ht="12.75" customHeight="1">
      <c r="B284" s="2"/>
      <c r="C284" s="2"/>
      <c r="D284" s="10" t="s">
        <v>1150</v>
      </c>
      <c r="E284" s="173">
        <v>0</v>
      </c>
      <c r="F284" s="6">
        <v>0</v>
      </c>
      <c r="G284" s="129">
        <f>E284*F284</f>
        <v>0</v>
      </c>
      <c r="H284" s="6">
        <f>$E$3</f>
        <v>0</v>
      </c>
      <c r="I284" s="11">
        <f>H284*E284</f>
        <v>0</v>
      </c>
      <c r="J284" s="6">
        <v>0</v>
      </c>
      <c r="K284" s="11">
        <f>J284*E284</f>
        <v>0</v>
      </c>
      <c r="L284" s="129">
        <f t="shared" si="47"/>
        <v>0</v>
      </c>
      <c r="M284" s="468"/>
      <c r="P284" s="468">
        <f>SUM(L284-N284-O284)</f>
        <v>0</v>
      </c>
      <c r="Q284" s="719" t="s">
        <v>953</v>
      </c>
    </row>
    <row r="285" spans="2:17" ht="12.75" customHeight="1">
      <c r="B285" s="2"/>
      <c r="C285" s="2"/>
      <c r="D285" s="10" t="s">
        <v>82</v>
      </c>
      <c r="E285" s="173">
        <v>0</v>
      </c>
      <c r="F285" s="6">
        <v>0</v>
      </c>
      <c r="G285" s="129">
        <f>E285*F285</f>
        <v>0</v>
      </c>
      <c r="H285" s="6">
        <f>$E$3</f>
        <v>0</v>
      </c>
      <c r="I285" s="11">
        <f>H285*E285</f>
        <v>0</v>
      </c>
      <c r="J285" s="6">
        <v>0</v>
      </c>
      <c r="K285" s="11">
        <f>J285*E285</f>
        <v>0</v>
      </c>
      <c r="L285" s="129">
        <f t="shared" si="47"/>
        <v>0</v>
      </c>
      <c r="M285" s="468"/>
      <c r="P285" s="468">
        <f>SUM(L285-N285-O285)</f>
        <v>0</v>
      </c>
      <c r="Q285" s="720" t="s">
        <v>94</v>
      </c>
    </row>
    <row r="286" spans="2:17" ht="12.75" customHeight="1">
      <c r="B286" s="2"/>
      <c r="C286" s="2"/>
      <c r="D286" s="10" t="s">
        <v>1790</v>
      </c>
      <c r="E286" s="173">
        <v>0</v>
      </c>
      <c r="F286" s="6">
        <v>0</v>
      </c>
      <c r="G286" s="129">
        <f>E286*F286</f>
        <v>0</v>
      </c>
      <c r="H286" s="6">
        <f>$E$3</f>
        <v>0</v>
      </c>
      <c r="I286" s="11">
        <f>H286*E286</f>
        <v>0</v>
      </c>
      <c r="J286" s="6">
        <v>0</v>
      </c>
      <c r="K286" s="11">
        <f>J286*E286</f>
        <v>0</v>
      </c>
      <c r="L286" s="129">
        <f t="shared" si="47"/>
        <v>0</v>
      </c>
      <c r="M286" s="468"/>
      <c r="P286" s="468">
        <f>SUM(L286-N286-O286)</f>
        <v>0</v>
      </c>
      <c r="Q286" s="221"/>
    </row>
    <row r="287" spans="2:17" ht="12.75" customHeight="1">
      <c r="B287" s="2"/>
      <c r="C287" s="2"/>
      <c r="M287" s="468"/>
      <c r="P287" s="468">
        <f>SUM(L287-N287-O287)</f>
        <v>0</v>
      </c>
      <c r="Q287" s="221"/>
    </row>
    <row r="288" spans="2:17">
      <c r="B288" s="2"/>
      <c r="C288" s="2" t="s">
        <v>1932</v>
      </c>
      <c r="D288" s="14"/>
      <c r="G288" s="15">
        <f>SUM(G283:G287)</f>
        <v>0</v>
      </c>
      <c r="I288" s="15">
        <f>SUM(I283:I287)</f>
        <v>0</v>
      </c>
      <c r="K288" s="15">
        <f>SUM(K283:K287)</f>
        <v>0</v>
      </c>
      <c r="L288" s="15">
        <f>G288+I288+K288</f>
        <v>0</v>
      </c>
      <c r="M288" s="680">
        <f>SUM(L283:L287)</f>
        <v>0</v>
      </c>
      <c r="N288" s="15">
        <f>SUM(N283:N287)</f>
        <v>0</v>
      </c>
      <c r="O288" s="15">
        <f>SUM(O283:O287)</f>
        <v>0</v>
      </c>
      <c r="P288" s="680">
        <f>SUM(P283:P287)</f>
        <v>0</v>
      </c>
      <c r="Q288" s="221"/>
    </row>
    <row r="289" spans="2:17">
      <c r="B289" s="2"/>
      <c r="C289" s="2"/>
      <c r="D289" s="14"/>
      <c r="G289" s="20"/>
      <c r="I289" s="20"/>
      <c r="K289" s="20"/>
      <c r="L289" s="20"/>
      <c r="M289" s="678"/>
      <c r="N289" s="20"/>
      <c r="O289" s="20"/>
      <c r="P289" s="678"/>
      <c r="Q289" s="225"/>
    </row>
    <row r="290" spans="2:17">
      <c r="B290" s="2" t="s">
        <v>80</v>
      </c>
      <c r="C290" s="2" t="s">
        <v>1925</v>
      </c>
      <c r="M290" s="468"/>
      <c r="P290" s="468"/>
      <c r="Q290" s="221"/>
    </row>
    <row r="291" spans="2:17" ht="12.75" customHeight="1">
      <c r="B291" s="2"/>
      <c r="C291" s="2"/>
      <c r="D291" s="10" t="s">
        <v>1162</v>
      </c>
      <c r="E291" s="173">
        <v>0</v>
      </c>
      <c r="F291" s="6">
        <v>0</v>
      </c>
      <c r="G291" s="129">
        <f>E291*F291</f>
        <v>0</v>
      </c>
      <c r="H291" s="6">
        <f t="shared" ref="H291:H312" si="48">$E$3</f>
        <v>0</v>
      </c>
      <c r="I291" s="11">
        <f t="shared" ref="I291:I312" si="49">H291*E291</f>
        <v>0</v>
      </c>
      <c r="J291" s="6">
        <v>0</v>
      </c>
      <c r="K291" s="11">
        <f>J291*E291</f>
        <v>0</v>
      </c>
      <c r="L291" s="129">
        <f t="shared" ref="L291:L312" si="50">G291+I291+K291</f>
        <v>0</v>
      </c>
      <c r="M291" s="468"/>
      <c r="P291" s="468">
        <f t="shared" ref="P291:P313" si="51">SUM(L291-N291-O291)</f>
        <v>0</v>
      </c>
      <c r="Q291" s="718" t="s">
        <v>952</v>
      </c>
    </row>
    <row r="292" spans="2:17" ht="12.75" customHeight="1">
      <c r="B292" s="2"/>
      <c r="C292" s="2"/>
      <c r="D292" s="10" t="s">
        <v>1884</v>
      </c>
      <c r="E292" s="173">
        <v>0</v>
      </c>
      <c r="F292" s="6">
        <v>0</v>
      </c>
      <c r="G292" s="129">
        <f t="shared" ref="G292:G312" si="52">E292*F292</f>
        <v>0</v>
      </c>
      <c r="H292" s="6">
        <f t="shared" si="48"/>
        <v>0</v>
      </c>
      <c r="I292" s="11">
        <f t="shared" si="49"/>
        <v>0</v>
      </c>
      <c r="J292" s="6">
        <v>0</v>
      </c>
      <c r="K292" s="11">
        <f t="shared" ref="K292:K312" si="53">J292*E292</f>
        <v>0</v>
      </c>
      <c r="L292" s="129">
        <f t="shared" si="50"/>
        <v>0</v>
      </c>
      <c r="M292" s="468"/>
      <c r="P292" s="468">
        <f t="shared" si="51"/>
        <v>0</v>
      </c>
      <c r="Q292" s="719" t="s">
        <v>953</v>
      </c>
    </row>
    <row r="293" spans="2:17" ht="12.75" customHeight="1">
      <c r="B293" s="2"/>
      <c r="C293" s="2"/>
      <c r="D293" s="10" t="s">
        <v>1885</v>
      </c>
      <c r="E293" s="173">
        <v>0</v>
      </c>
      <c r="F293" s="6">
        <v>0</v>
      </c>
      <c r="G293" s="129">
        <f t="shared" si="52"/>
        <v>0</v>
      </c>
      <c r="H293" s="6">
        <f t="shared" si="48"/>
        <v>0</v>
      </c>
      <c r="I293" s="11">
        <f t="shared" si="49"/>
        <v>0</v>
      </c>
      <c r="J293" s="6">
        <v>0</v>
      </c>
      <c r="K293" s="11">
        <f t="shared" si="53"/>
        <v>0</v>
      </c>
      <c r="L293" s="129">
        <f t="shared" si="50"/>
        <v>0</v>
      </c>
      <c r="M293" s="468"/>
      <c r="P293" s="468">
        <f t="shared" si="51"/>
        <v>0</v>
      </c>
      <c r="Q293" s="720" t="s">
        <v>94</v>
      </c>
    </row>
    <row r="294" spans="2:17" ht="12.75" customHeight="1">
      <c r="B294" s="2"/>
      <c r="C294" s="2"/>
      <c r="D294" s="10" t="s">
        <v>1886</v>
      </c>
      <c r="E294" s="173">
        <v>0</v>
      </c>
      <c r="F294" s="6">
        <v>0</v>
      </c>
      <c r="G294" s="129">
        <f t="shared" si="52"/>
        <v>0</v>
      </c>
      <c r="H294" s="6">
        <f t="shared" si="48"/>
        <v>0</v>
      </c>
      <c r="I294" s="11">
        <f t="shared" si="49"/>
        <v>0</v>
      </c>
      <c r="J294" s="6">
        <v>0</v>
      </c>
      <c r="K294" s="11">
        <f t="shared" si="53"/>
        <v>0</v>
      </c>
      <c r="L294" s="129">
        <f t="shared" si="50"/>
        <v>0</v>
      </c>
      <c r="M294" s="468"/>
      <c r="P294" s="468">
        <f t="shared" si="51"/>
        <v>0</v>
      </c>
      <c r="Q294" s="221"/>
    </row>
    <row r="295" spans="2:17" ht="12.75" customHeight="1">
      <c r="B295" s="2"/>
      <c r="C295" s="2"/>
      <c r="D295" s="10" t="s">
        <v>1018</v>
      </c>
      <c r="E295" s="173">
        <v>0</v>
      </c>
      <c r="F295" s="6">
        <v>0</v>
      </c>
      <c r="G295" s="129">
        <f t="shared" si="52"/>
        <v>0</v>
      </c>
      <c r="H295" s="6">
        <f t="shared" si="48"/>
        <v>0</v>
      </c>
      <c r="I295" s="11">
        <f t="shared" si="49"/>
        <v>0</v>
      </c>
      <c r="J295" s="6">
        <v>0</v>
      </c>
      <c r="K295" s="11">
        <f t="shared" si="53"/>
        <v>0</v>
      </c>
      <c r="L295" s="129">
        <f t="shared" si="50"/>
        <v>0</v>
      </c>
      <c r="M295" s="468"/>
      <c r="P295" s="468">
        <f t="shared" si="51"/>
        <v>0</v>
      </c>
      <c r="Q295" s="221"/>
    </row>
    <row r="296" spans="2:17" ht="12.75" customHeight="1">
      <c r="B296" s="2"/>
      <c r="C296" s="2"/>
      <c r="D296" s="10" t="s">
        <v>567</v>
      </c>
      <c r="E296" s="173">
        <v>0</v>
      </c>
      <c r="F296" s="6">
        <v>0</v>
      </c>
      <c r="G296" s="129">
        <f t="shared" si="52"/>
        <v>0</v>
      </c>
      <c r="H296" s="6">
        <f t="shared" si="48"/>
        <v>0</v>
      </c>
      <c r="I296" s="11">
        <f t="shared" si="49"/>
        <v>0</v>
      </c>
      <c r="J296" s="6">
        <v>0</v>
      </c>
      <c r="K296" s="11">
        <f t="shared" si="53"/>
        <v>0</v>
      </c>
      <c r="L296" s="129">
        <f t="shared" si="50"/>
        <v>0</v>
      </c>
      <c r="M296" s="468"/>
      <c r="P296" s="468">
        <f t="shared" si="51"/>
        <v>0</v>
      </c>
      <c r="Q296" s="221"/>
    </row>
    <row r="297" spans="2:17" ht="12.75" customHeight="1">
      <c r="B297" s="2"/>
      <c r="C297" s="2"/>
      <c r="D297" s="10" t="s">
        <v>568</v>
      </c>
      <c r="E297" s="173">
        <v>0</v>
      </c>
      <c r="F297" s="6">
        <v>0</v>
      </c>
      <c r="G297" s="129">
        <f t="shared" si="52"/>
        <v>0</v>
      </c>
      <c r="H297" s="6">
        <f t="shared" si="48"/>
        <v>0</v>
      </c>
      <c r="I297" s="11">
        <f t="shared" si="49"/>
        <v>0</v>
      </c>
      <c r="J297" s="6">
        <v>0</v>
      </c>
      <c r="K297" s="11">
        <f t="shared" si="53"/>
        <v>0</v>
      </c>
      <c r="L297" s="129">
        <f t="shared" si="50"/>
        <v>0</v>
      </c>
      <c r="M297" s="468"/>
      <c r="P297" s="468">
        <f t="shared" si="51"/>
        <v>0</v>
      </c>
      <c r="Q297" s="221"/>
    </row>
    <row r="298" spans="2:17" ht="12.75" customHeight="1">
      <c r="B298" s="2"/>
      <c r="C298" s="2"/>
      <c r="D298" s="10" t="s">
        <v>569</v>
      </c>
      <c r="E298" s="173">
        <v>0</v>
      </c>
      <c r="F298" s="6">
        <v>0</v>
      </c>
      <c r="G298" s="129">
        <f t="shared" si="52"/>
        <v>0</v>
      </c>
      <c r="H298" s="6">
        <f t="shared" si="48"/>
        <v>0</v>
      </c>
      <c r="I298" s="11">
        <f t="shared" si="49"/>
        <v>0</v>
      </c>
      <c r="J298" s="6">
        <v>0</v>
      </c>
      <c r="K298" s="11">
        <f t="shared" si="53"/>
        <v>0</v>
      </c>
      <c r="L298" s="129">
        <f t="shared" si="50"/>
        <v>0</v>
      </c>
      <c r="M298" s="468"/>
      <c r="P298" s="468">
        <f t="shared" si="51"/>
        <v>0</v>
      </c>
      <c r="Q298" s="221"/>
    </row>
    <row r="299" spans="2:17" ht="12.75" customHeight="1">
      <c r="B299" s="2"/>
      <c r="C299" s="2"/>
      <c r="D299" s="10" t="s">
        <v>1887</v>
      </c>
      <c r="E299" s="173">
        <v>0</v>
      </c>
      <c r="F299" s="6">
        <v>0</v>
      </c>
      <c r="G299" s="129">
        <f t="shared" si="52"/>
        <v>0</v>
      </c>
      <c r="H299" s="6">
        <f t="shared" si="48"/>
        <v>0</v>
      </c>
      <c r="I299" s="11">
        <f t="shared" si="49"/>
        <v>0</v>
      </c>
      <c r="J299" s="6">
        <v>0</v>
      </c>
      <c r="K299" s="11">
        <f t="shared" si="53"/>
        <v>0</v>
      </c>
      <c r="L299" s="129">
        <f t="shared" si="50"/>
        <v>0</v>
      </c>
      <c r="M299" s="468"/>
      <c r="P299" s="468">
        <f t="shared" si="51"/>
        <v>0</v>
      </c>
      <c r="Q299" s="221"/>
    </row>
    <row r="300" spans="2:17" ht="12.75" customHeight="1">
      <c r="B300" s="2"/>
      <c r="C300" s="2"/>
      <c r="D300" s="10" t="s">
        <v>570</v>
      </c>
      <c r="E300" s="173">
        <v>0</v>
      </c>
      <c r="F300" s="6">
        <v>0</v>
      </c>
      <c r="G300" s="129">
        <f t="shared" si="52"/>
        <v>0</v>
      </c>
      <c r="H300" s="6">
        <f t="shared" si="48"/>
        <v>0</v>
      </c>
      <c r="I300" s="11">
        <f t="shared" si="49"/>
        <v>0</v>
      </c>
      <c r="J300" s="6">
        <v>0</v>
      </c>
      <c r="K300" s="11">
        <f t="shared" si="53"/>
        <v>0</v>
      </c>
      <c r="L300" s="129">
        <f t="shared" si="50"/>
        <v>0</v>
      </c>
      <c r="M300" s="468"/>
      <c r="P300" s="468">
        <f t="shared" si="51"/>
        <v>0</v>
      </c>
      <c r="Q300" s="221" t="s">
        <v>709</v>
      </c>
    </row>
    <row r="301" spans="2:17" ht="12.75" customHeight="1">
      <c r="B301" s="2"/>
      <c r="C301" s="2"/>
      <c r="D301" s="10" t="s">
        <v>571</v>
      </c>
      <c r="E301" s="173">
        <v>0</v>
      </c>
      <c r="F301" s="6">
        <v>0</v>
      </c>
      <c r="G301" s="129">
        <f t="shared" si="52"/>
        <v>0</v>
      </c>
      <c r="H301" s="6">
        <f t="shared" si="48"/>
        <v>0</v>
      </c>
      <c r="I301" s="11">
        <f t="shared" si="49"/>
        <v>0</v>
      </c>
      <c r="J301" s="6">
        <v>0</v>
      </c>
      <c r="K301" s="11">
        <f t="shared" si="53"/>
        <v>0</v>
      </c>
      <c r="L301" s="129">
        <f t="shared" si="50"/>
        <v>0</v>
      </c>
      <c r="M301" s="468"/>
      <c r="P301" s="468">
        <f t="shared" si="51"/>
        <v>0</v>
      </c>
      <c r="Q301" s="221"/>
    </row>
    <row r="302" spans="2:17" ht="12.75" customHeight="1">
      <c r="B302" s="2"/>
      <c r="C302" s="2"/>
      <c r="D302" s="10" t="s">
        <v>1098</v>
      </c>
      <c r="E302" s="173">
        <v>0</v>
      </c>
      <c r="F302" s="6">
        <v>0</v>
      </c>
      <c r="G302" s="129">
        <f t="shared" si="52"/>
        <v>0</v>
      </c>
      <c r="H302" s="6">
        <f t="shared" si="48"/>
        <v>0</v>
      </c>
      <c r="I302" s="11">
        <f t="shared" si="49"/>
        <v>0</v>
      </c>
      <c r="J302" s="6">
        <v>0</v>
      </c>
      <c r="K302" s="11">
        <f t="shared" si="53"/>
        <v>0</v>
      </c>
      <c r="L302" s="129">
        <f t="shared" si="50"/>
        <v>0</v>
      </c>
      <c r="M302" s="468"/>
      <c r="P302" s="468">
        <f t="shared" si="51"/>
        <v>0</v>
      </c>
      <c r="Q302" s="221"/>
    </row>
    <row r="303" spans="2:17" ht="12.75" customHeight="1">
      <c r="B303" s="2"/>
      <c r="C303" s="2"/>
      <c r="D303" s="10" t="s">
        <v>1099</v>
      </c>
      <c r="E303" s="173">
        <v>0</v>
      </c>
      <c r="F303" s="6">
        <v>0</v>
      </c>
      <c r="G303" s="129">
        <f t="shared" si="52"/>
        <v>0</v>
      </c>
      <c r="H303" s="6">
        <f t="shared" si="48"/>
        <v>0</v>
      </c>
      <c r="I303" s="11">
        <f t="shared" si="49"/>
        <v>0</v>
      </c>
      <c r="J303" s="6">
        <v>0</v>
      </c>
      <c r="K303" s="11">
        <f t="shared" si="53"/>
        <v>0</v>
      </c>
      <c r="L303" s="129">
        <f t="shared" si="50"/>
        <v>0</v>
      </c>
      <c r="M303" s="468"/>
      <c r="P303" s="468">
        <f t="shared" si="51"/>
        <v>0</v>
      </c>
      <c r="Q303" s="221"/>
    </row>
    <row r="304" spans="2:17" ht="12.75" customHeight="1">
      <c r="B304" s="2"/>
      <c r="C304" s="2"/>
      <c r="D304" s="10" t="s">
        <v>899</v>
      </c>
      <c r="E304" s="173">
        <v>0</v>
      </c>
      <c r="F304" s="6">
        <v>0</v>
      </c>
      <c r="G304" s="129">
        <f t="shared" si="52"/>
        <v>0</v>
      </c>
      <c r="H304" s="6">
        <f t="shared" si="48"/>
        <v>0</v>
      </c>
      <c r="I304" s="11">
        <f t="shared" si="49"/>
        <v>0</v>
      </c>
      <c r="J304" s="6">
        <v>0</v>
      </c>
      <c r="K304" s="11">
        <f t="shared" si="53"/>
        <v>0</v>
      </c>
      <c r="L304" s="129">
        <f t="shared" si="50"/>
        <v>0</v>
      </c>
      <c r="M304" s="468"/>
      <c r="P304" s="468">
        <f t="shared" si="51"/>
        <v>0</v>
      </c>
      <c r="Q304" s="221"/>
    </row>
    <row r="305" spans="2:17" ht="12.75" customHeight="1">
      <c r="B305" s="2"/>
      <c r="C305" s="2"/>
      <c r="D305" s="10" t="s">
        <v>477</v>
      </c>
      <c r="E305" s="173">
        <v>0</v>
      </c>
      <c r="F305" s="6">
        <v>0</v>
      </c>
      <c r="G305" s="129">
        <f t="shared" si="52"/>
        <v>0</v>
      </c>
      <c r="H305" s="6">
        <f t="shared" si="48"/>
        <v>0</v>
      </c>
      <c r="I305" s="11">
        <f t="shared" si="49"/>
        <v>0</v>
      </c>
      <c r="J305" s="6">
        <v>0</v>
      </c>
      <c r="K305" s="11">
        <f t="shared" si="53"/>
        <v>0</v>
      </c>
      <c r="L305" s="129">
        <f t="shared" si="50"/>
        <v>0</v>
      </c>
      <c r="M305" s="468"/>
      <c r="P305" s="468">
        <f t="shared" si="51"/>
        <v>0</v>
      </c>
      <c r="Q305" s="221"/>
    </row>
    <row r="306" spans="2:17" ht="12.75" customHeight="1">
      <c r="B306" s="2"/>
      <c r="C306" s="2"/>
      <c r="D306" s="10" t="s">
        <v>572</v>
      </c>
      <c r="E306" s="173">
        <v>0</v>
      </c>
      <c r="F306" s="6">
        <v>0</v>
      </c>
      <c r="G306" s="129">
        <f t="shared" si="52"/>
        <v>0</v>
      </c>
      <c r="H306" s="6">
        <f t="shared" si="48"/>
        <v>0</v>
      </c>
      <c r="I306" s="11">
        <f t="shared" si="49"/>
        <v>0</v>
      </c>
      <c r="J306" s="6">
        <v>0</v>
      </c>
      <c r="K306" s="11">
        <f t="shared" si="53"/>
        <v>0</v>
      </c>
      <c r="L306" s="129">
        <f t="shared" si="50"/>
        <v>0</v>
      </c>
      <c r="M306" s="468"/>
      <c r="P306" s="468">
        <f t="shared" si="51"/>
        <v>0</v>
      </c>
      <c r="Q306" s="221"/>
    </row>
    <row r="307" spans="2:17" ht="12.75" customHeight="1">
      <c r="B307" s="2"/>
      <c r="C307" s="2"/>
      <c r="D307" s="10" t="s">
        <v>573</v>
      </c>
      <c r="E307" s="173">
        <v>0</v>
      </c>
      <c r="F307" s="6">
        <v>0</v>
      </c>
      <c r="G307" s="129">
        <f t="shared" si="52"/>
        <v>0</v>
      </c>
      <c r="H307" s="6">
        <f t="shared" si="48"/>
        <v>0</v>
      </c>
      <c r="I307" s="11">
        <f t="shared" si="49"/>
        <v>0</v>
      </c>
      <c r="J307" s="6">
        <v>0</v>
      </c>
      <c r="K307" s="11">
        <f t="shared" si="53"/>
        <v>0</v>
      </c>
      <c r="L307" s="129">
        <f t="shared" si="50"/>
        <v>0</v>
      </c>
      <c r="M307" s="468"/>
      <c r="P307" s="468">
        <f t="shared" si="51"/>
        <v>0</v>
      </c>
      <c r="Q307" s="221"/>
    </row>
    <row r="308" spans="2:17" ht="12.75" customHeight="1">
      <c r="B308" s="2"/>
      <c r="C308" s="2"/>
      <c r="D308" s="10" t="s">
        <v>574</v>
      </c>
      <c r="E308" s="173">
        <v>0</v>
      </c>
      <c r="F308" s="6">
        <v>0</v>
      </c>
      <c r="G308" s="129">
        <f t="shared" si="52"/>
        <v>0</v>
      </c>
      <c r="H308" s="6">
        <f t="shared" si="48"/>
        <v>0</v>
      </c>
      <c r="I308" s="11">
        <f t="shared" si="49"/>
        <v>0</v>
      </c>
      <c r="J308" s="6">
        <v>0</v>
      </c>
      <c r="K308" s="11">
        <f t="shared" si="53"/>
        <v>0</v>
      </c>
      <c r="L308" s="129">
        <f t="shared" si="50"/>
        <v>0</v>
      </c>
      <c r="M308" s="468"/>
      <c r="P308" s="468">
        <f t="shared" si="51"/>
        <v>0</v>
      </c>
      <c r="Q308" s="221"/>
    </row>
    <row r="309" spans="2:17" ht="12.75" customHeight="1">
      <c r="B309" s="2"/>
      <c r="C309" s="2"/>
      <c r="D309" s="10" t="s">
        <v>575</v>
      </c>
      <c r="E309" s="173">
        <v>0</v>
      </c>
      <c r="F309" s="6">
        <v>0</v>
      </c>
      <c r="G309" s="129">
        <f t="shared" si="52"/>
        <v>0</v>
      </c>
      <c r="H309" s="6">
        <f t="shared" si="48"/>
        <v>0</v>
      </c>
      <c r="I309" s="11">
        <f t="shared" si="49"/>
        <v>0</v>
      </c>
      <c r="J309" s="6">
        <v>0</v>
      </c>
      <c r="K309" s="11">
        <f t="shared" si="53"/>
        <v>0</v>
      </c>
      <c r="L309" s="129">
        <f t="shared" si="50"/>
        <v>0</v>
      </c>
      <c r="M309" s="468"/>
      <c r="P309" s="468">
        <f t="shared" si="51"/>
        <v>0</v>
      </c>
      <c r="Q309" s="221"/>
    </row>
    <row r="310" spans="2:17" ht="12.75" customHeight="1">
      <c r="B310" s="2"/>
      <c r="C310" s="2"/>
      <c r="D310" s="10" t="s">
        <v>1989</v>
      </c>
      <c r="E310" s="173">
        <v>0</v>
      </c>
      <c r="F310" s="6">
        <v>0</v>
      </c>
      <c r="G310" s="129">
        <f t="shared" si="52"/>
        <v>0</v>
      </c>
      <c r="H310" s="6">
        <f t="shared" si="48"/>
        <v>0</v>
      </c>
      <c r="I310" s="11">
        <f t="shared" si="49"/>
        <v>0</v>
      </c>
      <c r="J310" s="6">
        <v>0</v>
      </c>
      <c r="K310" s="11">
        <f t="shared" si="53"/>
        <v>0</v>
      </c>
      <c r="L310" s="129">
        <f t="shared" si="50"/>
        <v>0</v>
      </c>
      <c r="M310" s="468"/>
      <c r="P310" s="468">
        <f t="shared" si="51"/>
        <v>0</v>
      </c>
      <c r="Q310" s="221"/>
    </row>
    <row r="311" spans="2:17" ht="12.75" customHeight="1">
      <c r="B311" s="2"/>
      <c r="C311" s="2"/>
      <c r="D311" s="10" t="s">
        <v>1684</v>
      </c>
      <c r="E311" s="173">
        <v>0</v>
      </c>
      <c r="F311" s="6">
        <v>0</v>
      </c>
      <c r="G311" s="129">
        <f t="shared" si="52"/>
        <v>0</v>
      </c>
      <c r="H311" s="6">
        <f t="shared" si="48"/>
        <v>0</v>
      </c>
      <c r="I311" s="11">
        <f t="shared" si="49"/>
        <v>0</v>
      </c>
      <c r="J311" s="6">
        <v>0</v>
      </c>
      <c r="K311" s="11">
        <f t="shared" si="53"/>
        <v>0</v>
      </c>
      <c r="L311" s="129">
        <f t="shared" si="50"/>
        <v>0</v>
      </c>
      <c r="M311" s="468"/>
      <c r="P311" s="468">
        <f t="shared" si="51"/>
        <v>0</v>
      </c>
      <c r="Q311" s="221"/>
    </row>
    <row r="312" spans="2:17" ht="12.75" customHeight="1">
      <c r="B312" s="2"/>
      <c r="C312" s="2"/>
      <c r="D312" s="10" t="s">
        <v>628</v>
      </c>
      <c r="E312" s="173">
        <v>0</v>
      </c>
      <c r="F312" s="6">
        <v>0</v>
      </c>
      <c r="G312" s="129">
        <f t="shared" si="52"/>
        <v>0</v>
      </c>
      <c r="H312" s="6">
        <f t="shared" si="48"/>
        <v>0</v>
      </c>
      <c r="I312" s="11">
        <f t="shared" si="49"/>
        <v>0</v>
      </c>
      <c r="J312" s="6">
        <v>0</v>
      </c>
      <c r="K312" s="11">
        <f t="shared" si="53"/>
        <v>0</v>
      </c>
      <c r="L312" s="129">
        <f t="shared" si="50"/>
        <v>0</v>
      </c>
      <c r="M312" s="468"/>
      <c r="P312" s="468">
        <f t="shared" si="51"/>
        <v>0</v>
      </c>
      <c r="Q312" s="221"/>
    </row>
    <row r="313" spans="2:17" ht="12.75" customHeight="1">
      <c r="B313" s="2"/>
      <c r="C313" s="2"/>
      <c r="M313" s="468"/>
      <c r="P313" s="468">
        <f t="shared" si="51"/>
        <v>0</v>
      </c>
      <c r="Q313" s="221"/>
    </row>
    <row r="314" spans="2:17">
      <c r="B314" s="2"/>
      <c r="C314" s="2" t="s">
        <v>1932</v>
      </c>
      <c r="D314" s="14"/>
      <c r="G314" s="15">
        <f>SUM(G291:G313)</f>
        <v>0</v>
      </c>
      <c r="I314" s="15">
        <f>SUM(I291:I313)</f>
        <v>0</v>
      </c>
      <c r="K314" s="15">
        <f>SUM(K291:K313)</f>
        <v>0</v>
      </c>
      <c r="L314" s="15">
        <f>G314+I314+K314</f>
        <v>0</v>
      </c>
      <c r="M314" s="680">
        <f>SUM(L291:L313)</f>
        <v>0</v>
      </c>
      <c r="N314" s="15">
        <f>SUM(N291:N313)</f>
        <v>0</v>
      </c>
      <c r="O314" s="15">
        <f>SUM(O291:O313)</f>
        <v>0</v>
      </c>
      <c r="P314" s="680">
        <f>SUM(P291:P313)</f>
        <v>0</v>
      </c>
      <c r="Q314" s="221"/>
    </row>
    <row r="315" spans="2:17" ht="14.25" customHeight="1">
      <c r="B315" s="2" t="s">
        <v>1791</v>
      </c>
      <c r="C315" s="2" t="s">
        <v>892</v>
      </c>
      <c r="M315" s="468"/>
      <c r="P315" s="468"/>
      <c r="Q315" s="221"/>
    </row>
    <row r="316" spans="2:17" ht="12.75" customHeight="1">
      <c r="B316" s="2"/>
      <c r="C316" s="2"/>
      <c r="D316" s="10" t="s">
        <v>1769</v>
      </c>
      <c r="E316" s="173">
        <v>0</v>
      </c>
      <c r="F316" s="6">
        <v>0</v>
      </c>
      <c r="G316" s="129">
        <f t="shared" ref="G316:G321" si="54">E316*F316</f>
        <v>0</v>
      </c>
      <c r="H316" s="6">
        <f t="shared" ref="H316:H321" si="55">$E$3</f>
        <v>0</v>
      </c>
      <c r="I316" s="11">
        <f t="shared" ref="I316:I321" si="56">H316*E316</f>
        <v>0</v>
      </c>
      <c r="J316" s="6">
        <v>0</v>
      </c>
      <c r="K316" s="11">
        <f t="shared" ref="K316:K321" si="57">J316*E316</f>
        <v>0</v>
      </c>
      <c r="L316" s="129">
        <f t="shared" ref="L316:L321" si="58">G316+I316+K316</f>
        <v>0</v>
      </c>
      <c r="M316" s="468"/>
      <c r="P316" s="468">
        <f t="shared" ref="P316:P322" si="59">SUM(L316-N316-O316)</f>
        <v>0</v>
      </c>
      <c r="Q316" s="718" t="s">
        <v>952</v>
      </c>
    </row>
    <row r="317" spans="2:17" ht="12.75" customHeight="1">
      <c r="B317" s="2"/>
      <c r="C317" s="2"/>
      <c r="D317" s="10" t="s">
        <v>1919</v>
      </c>
      <c r="E317" s="173">
        <v>0</v>
      </c>
      <c r="F317" s="6">
        <v>0</v>
      </c>
      <c r="G317" s="129">
        <f t="shared" si="54"/>
        <v>0</v>
      </c>
      <c r="H317" s="6">
        <f t="shared" si="55"/>
        <v>0</v>
      </c>
      <c r="I317" s="11">
        <f t="shared" si="56"/>
        <v>0</v>
      </c>
      <c r="J317" s="6">
        <v>0</v>
      </c>
      <c r="K317" s="11">
        <f t="shared" si="57"/>
        <v>0</v>
      </c>
      <c r="L317" s="129">
        <f t="shared" si="58"/>
        <v>0</v>
      </c>
      <c r="M317" s="468"/>
      <c r="P317" s="468">
        <f t="shared" si="59"/>
        <v>0</v>
      </c>
      <c r="Q317" s="719" t="s">
        <v>953</v>
      </c>
    </row>
    <row r="318" spans="2:17" ht="12.75" customHeight="1">
      <c r="B318" s="2"/>
      <c r="C318" s="2"/>
      <c r="D318" s="10" t="s">
        <v>1975</v>
      </c>
      <c r="E318" s="173">
        <v>0</v>
      </c>
      <c r="F318" s="6">
        <v>0</v>
      </c>
      <c r="G318" s="129">
        <f t="shared" si="54"/>
        <v>0</v>
      </c>
      <c r="H318" s="6">
        <f t="shared" si="55"/>
        <v>0</v>
      </c>
      <c r="I318" s="11">
        <f t="shared" si="56"/>
        <v>0</v>
      </c>
      <c r="J318" s="6">
        <v>0</v>
      </c>
      <c r="K318" s="11">
        <f t="shared" si="57"/>
        <v>0</v>
      </c>
      <c r="L318" s="129">
        <f t="shared" si="58"/>
        <v>0</v>
      </c>
      <c r="M318" s="468"/>
      <c r="P318" s="468">
        <f t="shared" si="59"/>
        <v>0</v>
      </c>
      <c r="Q318" s="720" t="s">
        <v>94</v>
      </c>
    </row>
    <row r="319" spans="2:17" ht="12.75" customHeight="1">
      <c r="B319" s="2"/>
      <c r="C319" s="2"/>
      <c r="D319" s="10" t="s">
        <v>1976</v>
      </c>
      <c r="E319" s="173">
        <v>0</v>
      </c>
      <c r="F319" s="6">
        <v>0</v>
      </c>
      <c r="G319" s="129">
        <f t="shared" si="54"/>
        <v>0</v>
      </c>
      <c r="H319" s="6">
        <f t="shared" si="55"/>
        <v>0</v>
      </c>
      <c r="I319" s="11">
        <f t="shared" si="56"/>
        <v>0</v>
      </c>
      <c r="J319" s="6">
        <v>0</v>
      </c>
      <c r="K319" s="11">
        <f t="shared" si="57"/>
        <v>0</v>
      </c>
      <c r="L319" s="129">
        <f t="shared" si="58"/>
        <v>0</v>
      </c>
      <c r="M319" s="468"/>
      <c r="P319" s="468">
        <f t="shared" si="59"/>
        <v>0</v>
      </c>
      <c r="Q319" s="242" t="s">
        <v>1125</v>
      </c>
    </row>
    <row r="320" spans="2:17" ht="12.75" customHeight="1">
      <c r="B320" s="2"/>
      <c r="C320" s="2"/>
      <c r="D320" s="10" t="s">
        <v>63</v>
      </c>
      <c r="E320" s="173">
        <v>0</v>
      </c>
      <c r="F320" s="6">
        <v>0</v>
      </c>
      <c r="G320" s="129">
        <f t="shared" si="54"/>
        <v>0</v>
      </c>
      <c r="H320" s="6">
        <f t="shared" si="55"/>
        <v>0</v>
      </c>
      <c r="I320" s="11">
        <f t="shared" si="56"/>
        <v>0</v>
      </c>
      <c r="J320" s="6">
        <v>0</v>
      </c>
      <c r="K320" s="11">
        <f t="shared" si="57"/>
        <v>0</v>
      </c>
      <c r="L320" s="129">
        <f t="shared" si="58"/>
        <v>0</v>
      </c>
      <c r="M320" s="468"/>
      <c r="P320" s="468">
        <f t="shared" si="59"/>
        <v>0</v>
      </c>
      <c r="Q320" s="221"/>
    </row>
    <row r="321" spans="2:17" ht="12.75" customHeight="1">
      <c r="B321" s="2"/>
      <c r="C321" s="2"/>
      <c r="D321" s="10" t="s">
        <v>1823</v>
      </c>
      <c r="E321" s="173">
        <v>0</v>
      </c>
      <c r="F321" s="6">
        <v>0</v>
      </c>
      <c r="G321" s="129">
        <f t="shared" si="54"/>
        <v>0</v>
      </c>
      <c r="H321" s="6">
        <f t="shared" si="55"/>
        <v>0</v>
      </c>
      <c r="I321" s="11">
        <f t="shared" si="56"/>
        <v>0</v>
      </c>
      <c r="J321" s="6">
        <v>0</v>
      </c>
      <c r="K321" s="11">
        <f t="shared" si="57"/>
        <v>0</v>
      </c>
      <c r="L321" s="129">
        <f t="shared" si="58"/>
        <v>0</v>
      </c>
      <c r="M321" s="468"/>
      <c r="P321" s="468">
        <f t="shared" si="59"/>
        <v>0</v>
      </c>
      <c r="Q321" s="221"/>
    </row>
    <row r="322" spans="2:17" ht="12.75" customHeight="1">
      <c r="B322" s="2"/>
      <c r="C322" s="2"/>
      <c r="M322" s="468"/>
      <c r="P322" s="468">
        <f t="shared" si="59"/>
        <v>0</v>
      </c>
      <c r="Q322" s="221"/>
    </row>
    <row r="323" spans="2:17">
      <c r="B323" s="2"/>
      <c r="C323" s="2" t="s">
        <v>1932</v>
      </c>
      <c r="D323" s="14"/>
      <c r="G323" s="15">
        <f>SUM(G316:G322)</f>
        <v>0</v>
      </c>
      <c r="I323" s="15">
        <f>SUM(I316:I322)</f>
        <v>0</v>
      </c>
      <c r="K323" s="15">
        <f>SUM(K316:K322)</f>
        <v>0</v>
      </c>
      <c r="L323" s="15">
        <f>G323+I323+K323</f>
        <v>0</v>
      </c>
      <c r="M323" s="680">
        <f>SUM(L316:L322)</f>
        <v>0</v>
      </c>
      <c r="N323" s="15">
        <f>SUM(N316:N322)</f>
        <v>0</v>
      </c>
      <c r="O323" s="15">
        <f>SUM(O316:O322)</f>
        <v>0</v>
      </c>
      <c r="P323" s="680">
        <f>SUM(P316:P322)</f>
        <v>0</v>
      </c>
      <c r="Q323" s="221"/>
    </row>
    <row r="324" spans="2:17" ht="15.75" customHeight="1">
      <c r="B324" s="2" t="s">
        <v>1582</v>
      </c>
      <c r="C324" s="2" t="s">
        <v>891</v>
      </c>
      <c r="M324" s="468"/>
      <c r="P324" s="468"/>
      <c r="Q324" s="221"/>
    </row>
    <row r="325" spans="2:17" ht="12.75" customHeight="1">
      <c r="B325" s="2"/>
      <c r="C325" s="2"/>
      <c r="D325" s="10" t="s">
        <v>64</v>
      </c>
      <c r="E325" s="173">
        <v>0</v>
      </c>
      <c r="F325" s="6">
        <v>0</v>
      </c>
      <c r="G325" s="129">
        <f t="shared" ref="G325:G330" si="60">E325*F325</f>
        <v>0</v>
      </c>
      <c r="H325" s="6">
        <f t="shared" ref="H325:H330" si="61">$E$3</f>
        <v>0</v>
      </c>
      <c r="I325" s="11">
        <f t="shared" ref="I325:I330" si="62">H325*E325</f>
        <v>0</v>
      </c>
      <c r="J325" s="6">
        <v>0</v>
      </c>
      <c r="K325" s="11">
        <f t="shared" ref="K325:K330" si="63">J325*E325</f>
        <v>0</v>
      </c>
      <c r="L325" s="129">
        <f t="shared" ref="L325:L330" si="64">G325+I325+K325</f>
        <v>0</v>
      </c>
      <c r="M325" s="468"/>
      <c r="P325" s="468">
        <f t="shared" ref="P325:P330" si="65">SUM(L325-N325-O325)</f>
        <v>0</v>
      </c>
      <c r="Q325" s="718" t="s">
        <v>952</v>
      </c>
    </row>
    <row r="326" spans="2:17" ht="12.75" customHeight="1">
      <c r="B326" s="2"/>
      <c r="C326" s="2"/>
      <c r="D326" s="10" t="s">
        <v>184</v>
      </c>
      <c r="E326" s="173">
        <v>0</v>
      </c>
      <c r="F326" s="6">
        <v>0</v>
      </c>
      <c r="G326" s="129">
        <f t="shared" si="60"/>
        <v>0</v>
      </c>
      <c r="H326" s="6">
        <f t="shared" si="61"/>
        <v>0</v>
      </c>
      <c r="I326" s="11">
        <f t="shared" si="62"/>
        <v>0</v>
      </c>
      <c r="J326" s="6">
        <v>0</v>
      </c>
      <c r="K326" s="11">
        <f t="shared" si="63"/>
        <v>0</v>
      </c>
      <c r="L326" s="129">
        <f t="shared" si="64"/>
        <v>0</v>
      </c>
      <c r="M326" s="468"/>
      <c r="P326" s="468">
        <f t="shared" si="65"/>
        <v>0</v>
      </c>
      <c r="Q326" s="719" t="s">
        <v>953</v>
      </c>
    </row>
    <row r="327" spans="2:17" ht="12.75" customHeight="1">
      <c r="B327" s="2"/>
      <c r="C327" s="2"/>
      <c r="D327" s="10" t="s">
        <v>65</v>
      </c>
      <c r="E327" s="173">
        <v>0</v>
      </c>
      <c r="F327" s="6">
        <v>0</v>
      </c>
      <c r="G327" s="129">
        <f t="shared" si="60"/>
        <v>0</v>
      </c>
      <c r="H327" s="6">
        <f t="shared" si="61"/>
        <v>0</v>
      </c>
      <c r="I327" s="11">
        <f t="shared" si="62"/>
        <v>0</v>
      </c>
      <c r="J327" s="6">
        <v>0</v>
      </c>
      <c r="K327" s="11">
        <f t="shared" si="63"/>
        <v>0</v>
      </c>
      <c r="L327" s="129">
        <f t="shared" si="64"/>
        <v>0</v>
      </c>
      <c r="M327" s="468"/>
      <c r="P327" s="468">
        <f t="shared" si="65"/>
        <v>0</v>
      </c>
      <c r="Q327" s="720" t="s">
        <v>94</v>
      </c>
    </row>
    <row r="328" spans="2:17" ht="12.75" customHeight="1">
      <c r="B328" s="2"/>
      <c r="C328" s="2"/>
      <c r="D328" s="10" t="s">
        <v>456</v>
      </c>
      <c r="E328" s="173">
        <v>0</v>
      </c>
      <c r="F328" s="6">
        <v>0</v>
      </c>
      <c r="G328" s="129">
        <f t="shared" si="60"/>
        <v>0</v>
      </c>
      <c r="H328" s="6">
        <f t="shared" si="61"/>
        <v>0</v>
      </c>
      <c r="I328" s="11">
        <f t="shared" si="62"/>
        <v>0</v>
      </c>
      <c r="J328" s="6">
        <v>0</v>
      </c>
      <c r="K328" s="11">
        <f t="shared" si="63"/>
        <v>0</v>
      </c>
      <c r="L328" s="129">
        <f t="shared" si="64"/>
        <v>0</v>
      </c>
      <c r="M328" s="468"/>
      <c r="P328" s="468">
        <f t="shared" si="65"/>
        <v>0</v>
      </c>
      <c r="Q328" s="221"/>
    </row>
    <row r="329" spans="2:17" ht="12.75" customHeight="1">
      <c r="B329" s="2"/>
      <c r="C329" s="2"/>
      <c r="D329" s="10" t="s">
        <v>66</v>
      </c>
      <c r="E329" s="173">
        <v>0</v>
      </c>
      <c r="F329" s="6">
        <v>0</v>
      </c>
      <c r="G329" s="129">
        <f t="shared" si="60"/>
        <v>0</v>
      </c>
      <c r="H329" s="6">
        <f t="shared" si="61"/>
        <v>0</v>
      </c>
      <c r="I329" s="11">
        <f t="shared" si="62"/>
        <v>0</v>
      </c>
      <c r="J329" s="6">
        <v>0</v>
      </c>
      <c r="K329" s="11">
        <f t="shared" si="63"/>
        <v>0</v>
      </c>
      <c r="L329" s="129">
        <f t="shared" si="64"/>
        <v>0</v>
      </c>
      <c r="M329" s="468"/>
      <c r="P329" s="468">
        <f t="shared" si="65"/>
        <v>0</v>
      </c>
      <c r="Q329" s="221"/>
    </row>
    <row r="330" spans="2:17" ht="12.75" customHeight="1">
      <c r="B330" s="2"/>
      <c r="C330" s="2"/>
      <c r="D330" s="10" t="s">
        <v>457</v>
      </c>
      <c r="E330" s="173">
        <v>0</v>
      </c>
      <c r="F330" s="6">
        <v>0</v>
      </c>
      <c r="G330" s="129">
        <f t="shared" si="60"/>
        <v>0</v>
      </c>
      <c r="H330" s="6">
        <f t="shared" si="61"/>
        <v>0</v>
      </c>
      <c r="I330" s="11">
        <f t="shared" si="62"/>
        <v>0</v>
      </c>
      <c r="J330" s="6">
        <v>0</v>
      </c>
      <c r="K330" s="11">
        <f t="shared" si="63"/>
        <v>0</v>
      </c>
      <c r="L330" s="129">
        <f t="shared" si="64"/>
        <v>0</v>
      </c>
      <c r="M330" s="468"/>
      <c r="P330" s="468">
        <f t="shared" si="65"/>
        <v>0</v>
      </c>
      <c r="Q330" s="221"/>
    </row>
    <row r="331" spans="2:17">
      <c r="B331" s="2"/>
      <c r="C331" s="2" t="s">
        <v>1932</v>
      </c>
      <c r="D331" s="14"/>
      <c r="G331" s="15">
        <f>SUM(G325:G330)</f>
        <v>0</v>
      </c>
      <c r="I331" s="15">
        <f>SUM(I325:I330)</f>
        <v>0</v>
      </c>
      <c r="K331" s="15">
        <f>SUM(K325:K330)</f>
        <v>0</v>
      </c>
      <c r="L331" s="15">
        <f t="shared" ref="L331" si="66">G331+I331+K331</f>
        <v>0</v>
      </c>
      <c r="M331" s="680">
        <f>SUM(L325:L330)</f>
        <v>0</v>
      </c>
      <c r="N331" s="15">
        <f>SUM(N325:N330)</f>
        <v>0</v>
      </c>
      <c r="O331" s="15">
        <f>SUM(O325:O330)</f>
        <v>0</v>
      </c>
      <c r="P331" s="680">
        <f>SUM(P325:P330)</f>
        <v>0</v>
      </c>
      <c r="Q331" s="221"/>
    </row>
    <row r="332" spans="2:17" ht="15.75" customHeight="1">
      <c r="B332" s="2" t="s">
        <v>77</v>
      </c>
      <c r="C332" s="2" t="s">
        <v>1926</v>
      </c>
      <c r="M332" s="468"/>
      <c r="P332" s="468"/>
      <c r="Q332" s="221"/>
    </row>
    <row r="333" spans="2:17" ht="12.75" customHeight="1">
      <c r="B333" s="2"/>
      <c r="C333" s="2"/>
      <c r="D333" s="10" t="s">
        <v>67</v>
      </c>
      <c r="E333" s="173">
        <v>0</v>
      </c>
      <c r="F333" s="6">
        <v>0</v>
      </c>
      <c r="G333" s="129">
        <f>E333*F333</f>
        <v>0</v>
      </c>
      <c r="H333" s="6">
        <f t="shared" ref="H333:H349" si="67">$E$3</f>
        <v>0</v>
      </c>
      <c r="I333" s="11">
        <f t="shared" ref="I333:I349" si="68">H333*E333</f>
        <v>0</v>
      </c>
      <c r="J333" s="6">
        <v>0</v>
      </c>
      <c r="K333" s="11">
        <f>J333*E333</f>
        <v>0</v>
      </c>
      <c r="L333" s="129">
        <f t="shared" ref="L333:L349" si="69">G333+I333+K333</f>
        <v>0</v>
      </c>
      <c r="M333" s="468"/>
      <c r="P333" s="468">
        <f t="shared" ref="P333:P350" si="70">SUM(L333-N333-O333)</f>
        <v>0</v>
      </c>
      <c r="Q333" s="221" t="s">
        <v>532</v>
      </c>
    </row>
    <row r="334" spans="2:17" ht="12.75" customHeight="1">
      <c r="B334" s="2"/>
      <c r="C334" s="2"/>
      <c r="D334" s="10" t="s">
        <v>1770</v>
      </c>
      <c r="E334" s="173">
        <v>0</v>
      </c>
      <c r="F334" s="6">
        <v>0</v>
      </c>
      <c r="G334" s="129">
        <f t="shared" ref="G334:G349" si="71">E334*F334</f>
        <v>0</v>
      </c>
      <c r="H334" s="6">
        <f t="shared" si="67"/>
        <v>0</v>
      </c>
      <c r="I334" s="11">
        <f t="shared" si="68"/>
        <v>0</v>
      </c>
      <c r="J334" s="6">
        <v>0</v>
      </c>
      <c r="K334" s="11">
        <f t="shared" ref="K334:K349" si="72">J334*E334</f>
        <v>0</v>
      </c>
      <c r="L334" s="129">
        <f t="shared" si="69"/>
        <v>0</v>
      </c>
      <c r="M334" s="468"/>
      <c r="P334" s="468">
        <f t="shared" si="70"/>
        <v>0</v>
      </c>
      <c r="Q334" s="718" t="s">
        <v>952</v>
      </c>
    </row>
    <row r="335" spans="2:17" ht="12.75" customHeight="1">
      <c r="B335" s="2"/>
      <c r="C335" s="2"/>
      <c r="D335" s="10" t="s">
        <v>580</v>
      </c>
      <c r="E335" s="173">
        <v>0</v>
      </c>
      <c r="F335" s="6">
        <v>0</v>
      </c>
      <c r="G335" s="129">
        <f t="shared" si="71"/>
        <v>0</v>
      </c>
      <c r="H335" s="6">
        <f t="shared" si="67"/>
        <v>0</v>
      </c>
      <c r="I335" s="11">
        <f t="shared" si="68"/>
        <v>0</v>
      </c>
      <c r="J335" s="6">
        <v>0</v>
      </c>
      <c r="K335" s="11">
        <f t="shared" si="72"/>
        <v>0</v>
      </c>
      <c r="L335" s="129">
        <f t="shared" si="69"/>
        <v>0</v>
      </c>
      <c r="M335" s="468"/>
      <c r="P335" s="468">
        <f t="shared" si="70"/>
        <v>0</v>
      </c>
      <c r="Q335" s="719" t="s">
        <v>953</v>
      </c>
    </row>
    <row r="336" spans="2:17" ht="12.75" customHeight="1">
      <c r="B336" s="2"/>
      <c r="C336" s="2"/>
      <c r="D336" s="10" t="s">
        <v>581</v>
      </c>
      <c r="E336" s="173">
        <v>0</v>
      </c>
      <c r="F336" s="6">
        <v>0</v>
      </c>
      <c r="G336" s="129">
        <f t="shared" si="71"/>
        <v>0</v>
      </c>
      <c r="H336" s="6">
        <f t="shared" si="67"/>
        <v>0</v>
      </c>
      <c r="I336" s="11">
        <f t="shared" si="68"/>
        <v>0</v>
      </c>
      <c r="J336" s="6">
        <v>0</v>
      </c>
      <c r="K336" s="11">
        <f t="shared" si="72"/>
        <v>0</v>
      </c>
      <c r="L336" s="129">
        <f t="shared" si="69"/>
        <v>0</v>
      </c>
      <c r="M336" s="468"/>
      <c r="P336" s="468">
        <f t="shared" si="70"/>
        <v>0</v>
      </c>
      <c r="Q336" s="720" t="s">
        <v>94</v>
      </c>
    </row>
    <row r="337" spans="2:17" ht="12.75" customHeight="1">
      <c r="B337" s="2"/>
      <c r="C337" s="2"/>
      <c r="D337" s="10" t="s">
        <v>68</v>
      </c>
      <c r="E337" s="173">
        <v>0</v>
      </c>
      <c r="F337" s="6">
        <v>0</v>
      </c>
      <c r="G337" s="129">
        <f t="shared" si="71"/>
        <v>0</v>
      </c>
      <c r="H337" s="6">
        <f t="shared" si="67"/>
        <v>0</v>
      </c>
      <c r="I337" s="11">
        <f t="shared" si="68"/>
        <v>0</v>
      </c>
      <c r="J337" s="6">
        <v>0</v>
      </c>
      <c r="K337" s="11">
        <f t="shared" si="72"/>
        <v>0</v>
      </c>
      <c r="L337" s="129">
        <f t="shared" si="69"/>
        <v>0</v>
      </c>
      <c r="M337" s="468"/>
      <c r="P337" s="468">
        <f t="shared" si="70"/>
        <v>0</v>
      </c>
      <c r="Q337" s="221"/>
    </row>
    <row r="338" spans="2:17" ht="12.75" customHeight="1">
      <c r="B338" s="2"/>
      <c r="C338" s="2"/>
      <c r="D338" s="10" t="s">
        <v>69</v>
      </c>
      <c r="E338" s="173">
        <v>0</v>
      </c>
      <c r="F338" s="6">
        <v>0</v>
      </c>
      <c r="G338" s="129">
        <f t="shared" si="71"/>
        <v>0</v>
      </c>
      <c r="H338" s="6">
        <f t="shared" si="67"/>
        <v>0</v>
      </c>
      <c r="I338" s="11">
        <f t="shared" si="68"/>
        <v>0</v>
      </c>
      <c r="J338" s="6">
        <v>0</v>
      </c>
      <c r="K338" s="11">
        <f t="shared" si="72"/>
        <v>0</v>
      </c>
      <c r="L338" s="129">
        <f t="shared" si="69"/>
        <v>0</v>
      </c>
      <c r="M338" s="468"/>
      <c r="P338" s="468">
        <f t="shared" si="70"/>
        <v>0</v>
      </c>
      <c r="Q338" s="221"/>
    </row>
    <row r="339" spans="2:17" ht="12.75" customHeight="1">
      <c r="B339" s="2"/>
      <c r="C339" s="2"/>
      <c r="D339" s="10" t="s">
        <v>70</v>
      </c>
      <c r="E339" s="173">
        <v>0</v>
      </c>
      <c r="F339" s="6">
        <v>0</v>
      </c>
      <c r="G339" s="129">
        <f t="shared" si="71"/>
        <v>0</v>
      </c>
      <c r="H339" s="6">
        <f t="shared" si="67"/>
        <v>0</v>
      </c>
      <c r="I339" s="11">
        <f t="shared" si="68"/>
        <v>0</v>
      </c>
      <c r="J339" s="6">
        <v>0</v>
      </c>
      <c r="K339" s="11">
        <f t="shared" si="72"/>
        <v>0</v>
      </c>
      <c r="L339" s="129">
        <f t="shared" si="69"/>
        <v>0</v>
      </c>
      <c r="M339" s="468"/>
      <c r="P339" s="468">
        <f t="shared" si="70"/>
        <v>0</v>
      </c>
      <c r="Q339" s="221"/>
    </row>
    <row r="340" spans="2:17" ht="12.75" customHeight="1">
      <c r="B340" s="2"/>
      <c r="C340" s="2"/>
      <c r="D340" s="10" t="s">
        <v>1918</v>
      </c>
      <c r="E340" s="173">
        <v>0</v>
      </c>
      <c r="F340" s="6">
        <v>0</v>
      </c>
      <c r="G340" s="129">
        <f t="shared" si="71"/>
        <v>0</v>
      </c>
      <c r="H340" s="6">
        <f t="shared" si="67"/>
        <v>0</v>
      </c>
      <c r="I340" s="11">
        <f t="shared" si="68"/>
        <v>0</v>
      </c>
      <c r="J340" s="6">
        <v>0</v>
      </c>
      <c r="K340" s="11">
        <f t="shared" si="72"/>
        <v>0</v>
      </c>
      <c r="L340" s="129">
        <f t="shared" si="69"/>
        <v>0</v>
      </c>
      <c r="M340" s="468"/>
      <c r="P340" s="468">
        <f t="shared" si="70"/>
        <v>0</v>
      </c>
      <c r="Q340" s="221"/>
    </row>
    <row r="341" spans="2:17" ht="12.75" customHeight="1">
      <c r="B341" s="2"/>
      <c r="C341" s="2"/>
      <c r="D341" s="10" t="s">
        <v>71</v>
      </c>
      <c r="E341" s="173">
        <v>0</v>
      </c>
      <c r="F341" s="6">
        <v>0</v>
      </c>
      <c r="G341" s="129">
        <f t="shared" si="71"/>
        <v>0</v>
      </c>
      <c r="H341" s="6">
        <f t="shared" si="67"/>
        <v>0</v>
      </c>
      <c r="I341" s="11">
        <f t="shared" si="68"/>
        <v>0</v>
      </c>
      <c r="J341" s="6">
        <v>0</v>
      </c>
      <c r="K341" s="11">
        <f t="shared" si="72"/>
        <v>0</v>
      </c>
      <c r="L341" s="129">
        <f t="shared" si="69"/>
        <v>0</v>
      </c>
      <c r="M341" s="468"/>
      <c r="P341" s="468">
        <f t="shared" si="70"/>
        <v>0</v>
      </c>
      <c r="Q341" s="221"/>
    </row>
    <row r="342" spans="2:17" ht="12.75" customHeight="1">
      <c r="B342" s="2"/>
      <c r="C342" s="2"/>
      <c r="D342" s="10" t="s">
        <v>72</v>
      </c>
      <c r="E342" s="173">
        <v>0</v>
      </c>
      <c r="F342" s="6">
        <v>0</v>
      </c>
      <c r="G342" s="129">
        <f t="shared" si="71"/>
        <v>0</v>
      </c>
      <c r="H342" s="6">
        <f t="shared" si="67"/>
        <v>0</v>
      </c>
      <c r="I342" s="11">
        <f t="shared" si="68"/>
        <v>0</v>
      </c>
      <c r="J342" s="6">
        <v>0</v>
      </c>
      <c r="K342" s="11">
        <f t="shared" si="72"/>
        <v>0</v>
      </c>
      <c r="L342" s="129">
        <f t="shared" si="69"/>
        <v>0</v>
      </c>
      <c r="M342" s="468"/>
      <c r="P342" s="468">
        <f t="shared" si="70"/>
        <v>0</v>
      </c>
      <c r="Q342" s="221"/>
    </row>
    <row r="343" spans="2:17" ht="12.75" customHeight="1">
      <c r="B343" s="2"/>
      <c r="C343" s="2"/>
      <c r="D343" s="10" t="s">
        <v>73</v>
      </c>
      <c r="E343" s="173">
        <v>0</v>
      </c>
      <c r="F343" s="6">
        <v>0</v>
      </c>
      <c r="G343" s="129">
        <f t="shared" si="71"/>
        <v>0</v>
      </c>
      <c r="H343" s="6">
        <f t="shared" si="67"/>
        <v>0</v>
      </c>
      <c r="I343" s="11">
        <f t="shared" si="68"/>
        <v>0</v>
      </c>
      <c r="J343" s="6">
        <v>0</v>
      </c>
      <c r="K343" s="11">
        <f t="shared" si="72"/>
        <v>0</v>
      </c>
      <c r="L343" s="129">
        <f t="shared" si="69"/>
        <v>0</v>
      </c>
      <c r="M343" s="468"/>
      <c r="P343" s="468">
        <f t="shared" si="70"/>
        <v>0</v>
      </c>
      <c r="Q343" s="221" t="s">
        <v>706</v>
      </c>
    </row>
    <row r="344" spans="2:17" ht="12.75" customHeight="1">
      <c r="B344" s="2"/>
      <c r="C344" s="2"/>
      <c r="D344" s="10" t="s">
        <v>74</v>
      </c>
      <c r="E344" s="173">
        <v>0</v>
      </c>
      <c r="F344" s="6">
        <v>0</v>
      </c>
      <c r="G344" s="129">
        <f t="shared" si="71"/>
        <v>0</v>
      </c>
      <c r="H344" s="6">
        <f t="shared" si="67"/>
        <v>0</v>
      </c>
      <c r="I344" s="11">
        <f t="shared" si="68"/>
        <v>0</v>
      </c>
      <c r="J344" s="6">
        <v>0</v>
      </c>
      <c r="K344" s="11">
        <f t="shared" si="72"/>
        <v>0</v>
      </c>
      <c r="L344" s="129">
        <f t="shared" si="69"/>
        <v>0</v>
      </c>
      <c r="M344" s="468"/>
      <c r="P344" s="468">
        <f t="shared" si="70"/>
        <v>0</v>
      </c>
      <c r="Q344" s="221" t="s">
        <v>707</v>
      </c>
    </row>
    <row r="345" spans="2:17" ht="12.75" customHeight="1">
      <c r="B345" s="2"/>
      <c r="C345" s="2"/>
      <c r="D345" s="10" t="s">
        <v>75</v>
      </c>
      <c r="E345" s="173">
        <v>0</v>
      </c>
      <c r="F345" s="6">
        <v>0</v>
      </c>
      <c r="G345" s="129">
        <f t="shared" si="71"/>
        <v>0</v>
      </c>
      <c r="H345" s="6">
        <f t="shared" si="67"/>
        <v>0</v>
      </c>
      <c r="I345" s="11">
        <f t="shared" si="68"/>
        <v>0</v>
      </c>
      <c r="J345" s="6">
        <v>0</v>
      </c>
      <c r="K345" s="11">
        <f t="shared" si="72"/>
        <v>0</v>
      </c>
      <c r="L345" s="129">
        <f t="shared" si="69"/>
        <v>0</v>
      </c>
      <c r="M345" s="468"/>
      <c r="P345" s="468">
        <f t="shared" si="70"/>
        <v>0</v>
      </c>
      <c r="Q345" s="221"/>
    </row>
    <row r="346" spans="2:17" ht="12.75" customHeight="1">
      <c r="B346" s="2"/>
      <c r="C346" s="2"/>
      <c r="D346" s="10" t="s">
        <v>1929</v>
      </c>
      <c r="E346" s="173">
        <v>0</v>
      </c>
      <c r="F346" s="6">
        <v>0</v>
      </c>
      <c r="G346" s="129">
        <f t="shared" si="71"/>
        <v>0</v>
      </c>
      <c r="H346" s="6">
        <f t="shared" si="67"/>
        <v>0</v>
      </c>
      <c r="I346" s="11">
        <f t="shared" si="68"/>
        <v>0</v>
      </c>
      <c r="J346" s="6">
        <v>0</v>
      </c>
      <c r="K346" s="11">
        <f t="shared" si="72"/>
        <v>0</v>
      </c>
      <c r="L346" s="129">
        <f t="shared" si="69"/>
        <v>0</v>
      </c>
      <c r="M346" s="468"/>
      <c r="P346" s="468">
        <f t="shared" si="70"/>
        <v>0</v>
      </c>
      <c r="Q346" s="221"/>
    </row>
    <row r="347" spans="2:17" ht="12.75" customHeight="1">
      <c r="B347" s="2"/>
      <c r="C347" s="2"/>
      <c r="D347" s="10" t="s">
        <v>76</v>
      </c>
      <c r="E347" s="173">
        <v>0</v>
      </c>
      <c r="F347" s="6">
        <v>0</v>
      </c>
      <c r="G347" s="129">
        <f t="shared" si="71"/>
        <v>0</v>
      </c>
      <c r="H347" s="6">
        <f t="shared" si="67"/>
        <v>0</v>
      </c>
      <c r="I347" s="11">
        <f t="shared" si="68"/>
        <v>0</v>
      </c>
      <c r="J347" s="6">
        <v>0</v>
      </c>
      <c r="K347" s="11">
        <f t="shared" si="72"/>
        <v>0</v>
      </c>
      <c r="L347" s="129">
        <f t="shared" si="69"/>
        <v>0</v>
      </c>
      <c r="M347" s="468"/>
      <c r="P347" s="468">
        <f t="shared" si="70"/>
        <v>0</v>
      </c>
      <c r="Q347" s="221"/>
    </row>
    <row r="348" spans="2:17" ht="12.75" customHeight="1">
      <c r="B348" s="2"/>
      <c r="C348" s="2"/>
      <c r="D348" s="10" t="s">
        <v>1930</v>
      </c>
      <c r="E348" s="173">
        <v>0</v>
      </c>
      <c r="F348" s="6">
        <v>0</v>
      </c>
      <c r="G348" s="129">
        <f t="shared" si="71"/>
        <v>0</v>
      </c>
      <c r="H348" s="6">
        <f t="shared" si="67"/>
        <v>0</v>
      </c>
      <c r="I348" s="11">
        <f t="shared" si="68"/>
        <v>0</v>
      </c>
      <c r="J348" s="6">
        <v>0</v>
      </c>
      <c r="K348" s="11">
        <f t="shared" si="72"/>
        <v>0</v>
      </c>
      <c r="L348" s="129">
        <f t="shared" si="69"/>
        <v>0</v>
      </c>
      <c r="M348" s="468"/>
      <c r="P348" s="468">
        <f t="shared" si="70"/>
        <v>0</v>
      </c>
      <c r="Q348" s="221"/>
    </row>
    <row r="349" spans="2:17" ht="12.75" customHeight="1">
      <c r="B349" s="2"/>
      <c r="C349" s="2"/>
      <c r="D349" s="10" t="s">
        <v>1771</v>
      </c>
      <c r="E349" s="173">
        <v>0</v>
      </c>
      <c r="F349" s="6">
        <v>0</v>
      </c>
      <c r="G349" s="129">
        <f t="shared" si="71"/>
        <v>0</v>
      </c>
      <c r="H349" s="6">
        <f t="shared" si="67"/>
        <v>0</v>
      </c>
      <c r="I349" s="11">
        <f t="shared" si="68"/>
        <v>0</v>
      </c>
      <c r="J349" s="6">
        <v>0</v>
      </c>
      <c r="K349" s="11">
        <f t="shared" si="72"/>
        <v>0</v>
      </c>
      <c r="L349" s="129">
        <f t="shared" si="69"/>
        <v>0</v>
      </c>
      <c r="M349" s="468"/>
      <c r="P349" s="468">
        <f t="shared" si="70"/>
        <v>0</v>
      </c>
      <c r="Q349" s="221"/>
    </row>
    <row r="350" spans="2:17" ht="12.75" customHeight="1">
      <c r="B350" s="2"/>
      <c r="C350" s="2"/>
      <c r="M350" s="468"/>
      <c r="P350" s="468">
        <f t="shared" si="70"/>
        <v>0</v>
      </c>
      <c r="Q350" s="221"/>
    </row>
    <row r="351" spans="2:17">
      <c r="B351" s="2"/>
      <c r="C351" s="2" t="s">
        <v>1932</v>
      </c>
      <c r="D351" s="14"/>
      <c r="G351" s="15">
        <f>SUM(G333:G350)</f>
        <v>0</v>
      </c>
      <c r="I351" s="15">
        <f>SUM(I333:I350)</f>
        <v>0</v>
      </c>
      <c r="K351" s="15">
        <f>SUM(K333:K350)</f>
        <v>0</v>
      </c>
      <c r="L351" s="15">
        <f>G351+I351+K351</f>
        <v>0</v>
      </c>
      <c r="M351" s="680">
        <f>SUM(L333:L350)</f>
        <v>0</v>
      </c>
      <c r="N351" s="15">
        <f>SUM(N333:N350)</f>
        <v>0</v>
      </c>
      <c r="O351" s="15">
        <f>SUM(O333:O350)</f>
        <v>0</v>
      </c>
      <c r="P351" s="680">
        <f>SUM(P333:P350)</f>
        <v>0</v>
      </c>
      <c r="Q351" s="221"/>
    </row>
    <row r="352" spans="2:17">
      <c r="B352" s="2" t="s">
        <v>1164</v>
      </c>
      <c r="C352" s="2" t="s">
        <v>1570</v>
      </c>
      <c r="D352" s="2"/>
      <c r="M352" s="468"/>
      <c r="P352" s="468"/>
      <c r="Q352" s="221"/>
    </row>
    <row r="353" spans="2:17" ht="12.75" customHeight="1">
      <c r="B353" s="2"/>
      <c r="C353" s="2"/>
      <c r="D353" s="10" t="s">
        <v>454</v>
      </c>
      <c r="E353" s="173">
        <v>0</v>
      </c>
      <c r="F353" s="6">
        <v>0</v>
      </c>
      <c r="G353" s="129">
        <f>E353*F353</f>
        <v>0</v>
      </c>
      <c r="H353" s="6">
        <f t="shared" ref="H353:H363" si="73">$E$3</f>
        <v>0</v>
      </c>
      <c r="I353" s="11">
        <f t="shared" ref="I353:I363" si="74">H353*E353</f>
        <v>0</v>
      </c>
      <c r="J353" s="6">
        <v>0</v>
      </c>
      <c r="K353" s="11">
        <f>J353*E353</f>
        <v>0</v>
      </c>
      <c r="L353" s="129">
        <f t="shared" ref="L353:L363" si="75">G353+I353+K353</f>
        <v>0</v>
      </c>
      <c r="M353" s="468"/>
      <c r="P353" s="468">
        <f t="shared" ref="P353:P364" si="76">SUM(L353-N353-O353)</f>
        <v>0</v>
      </c>
      <c r="Q353" s="718" t="s">
        <v>952</v>
      </c>
    </row>
    <row r="354" spans="2:17" ht="12.75" customHeight="1">
      <c r="B354" s="2"/>
      <c r="C354" s="2"/>
      <c r="D354" s="10" t="s">
        <v>1349</v>
      </c>
      <c r="E354" s="173">
        <v>0</v>
      </c>
      <c r="F354" s="6">
        <v>0</v>
      </c>
      <c r="G354" s="129">
        <f t="shared" ref="G354:G363" si="77">E354*F354</f>
        <v>0</v>
      </c>
      <c r="H354" s="6">
        <f t="shared" si="73"/>
        <v>0</v>
      </c>
      <c r="I354" s="11">
        <f t="shared" si="74"/>
        <v>0</v>
      </c>
      <c r="J354" s="6">
        <v>0</v>
      </c>
      <c r="K354" s="11">
        <f t="shared" ref="K354:K363" si="78">J354*E354</f>
        <v>0</v>
      </c>
      <c r="L354" s="129">
        <f t="shared" si="75"/>
        <v>0</v>
      </c>
      <c r="M354" s="468"/>
      <c r="P354" s="468">
        <f t="shared" si="76"/>
        <v>0</v>
      </c>
      <c r="Q354" s="719" t="s">
        <v>953</v>
      </c>
    </row>
    <row r="355" spans="2:17" ht="12.75" customHeight="1">
      <c r="B355" s="2"/>
      <c r="C355" s="2"/>
      <c r="D355" s="10" t="s">
        <v>455</v>
      </c>
      <c r="E355" s="173">
        <v>0</v>
      </c>
      <c r="F355" s="6">
        <v>0</v>
      </c>
      <c r="G355" s="129">
        <f t="shared" si="77"/>
        <v>0</v>
      </c>
      <c r="H355" s="6">
        <f t="shared" si="73"/>
        <v>0</v>
      </c>
      <c r="I355" s="11">
        <f t="shared" si="74"/>
        <v>0</v>
      </c>
      <c r="J355" s="6">
        <v>0</v>
      </c>
      <c r="K355" s="11">
        <f t="shared" si="78"/>
        <v>0</v>
      </c>
      <c r="L355" s="129">
        <f t="shared" si="75"/>
        <v>0</v>
      </c>
      <c r="M355" s="468"/>
      <c r="P355" s="468">
        <f t="shared" si="76"/>
        <v>0</v>
      </c>
      <c r="Q355" s="720" t="s">
        <v>94</v>
      </c>
    </row>
    <row r="356" spans="2:17" ht="12.75" customHeight="1">
      <c r="B356" s="2"/>
      <c r="C356" s="2"/>
      <c r="D356" s="10" t="s">
        <v>62</v>
      </c>
      <c r="E356" s="173">
        <v>0</v>
      </c>
      <c r="F356" s="6">
        <v>0</v>
      </c>
      <c r="G356" s="129">
        <f t="shared" si="77"/>
        <v>0</v>
      </c>
      <c r="H356" s="6">
        <f t="shared" si="73"/>
        <v>0</v>
      </c>
      <c r="I356" s="11">
        <f t="shared" si="74"/>
        <v>0</v>
      </c>
      <c r="J356" s="6">
        <v>0</v>
      </c>
      <c r="K356" s="11">
        <f t="shared" si="78"/>
        <v>0</v>
      </c>
      <c r="L356" s="129">
        <f t="shared" si="75"/>
        <v>0</v>
      </c>
      <c r="M356" s="468"/>
      <c r="P356" s="468">
        <f t="shared" si="76"/>
        <v>0</v>
      </c>
      <c r="Q356" s="221"/>
    </row>
    <row r="357" spans="2:17" ht="12.75" customHeight="1">
      <c r="B357" s="2"/>
      <c r="C357" s="2"/>
      <c r="D357" s="10" t="s">
        <v>2016</v>
      </c>
      <c r="E357" s="173">
        <v>0</v>
      </c>
      <c r="F357" s="6">
        <v>0</v>
      </c>
      <c r="G357" s="129">
        <f t="shared" si="77"/>
        <v>0</v>
      </c>
      <c r="H357" s="6">
        <f t="shared" si="73"/>
        <v>0</v>
      </c>
      <c r="I357" s="11">
        <f t="shared" si="74"/>
        <v>0</v>
      </c>
      <c r="J357" s="6">
        <v>0</v>
      </c>
      <c r="K357" s="11">
        <f t="shared" si="78"/>
        <v>0</v>
      </c>
      <c r="L357" s="129">
        <f t="shared" si="75"/>
        <v>0</v>
      </c>
      <c r="M357" s="468"/>
      <c r="P357" s="468">
        <f t="shared" si="76"/>
        <v>0</v>
      </c>
      <c r="Q357" s="221"/>
    </row>
    <row r="358" spans="2:17" ht="12.75" customHeight="1">
      <c r="B358" s="2"/>
      <c r="C358" s="2"/>
      <c r="D358" s="10" t="s">
        <v>654</v>
      </c>
      <c r="E358" s="173">
        <v>0</v>
      </c>
      <c r="F358" s="6">
        <v>0</v>
      </c>
      <c r="G358" s="129">
        <f t="shared" si="77"/>
        <v>0</v>
      </c>
      <c r="H358" s="6">
        <f t="shared" si="73"/>
        <v>0</v>
      </c>
      <c r="I358" s="11">
        <f t="shared" si="74"/>
        <v>0</v>
      </c>
      <c r="J358" s="6">
        <v>0</v>
      </c>
      <c r="K358" s="11">
        <f t="shared" si="78"/>
        <v>0</v>
      </c>
      <c r="L358" s="129">
        <f t="shared" si="75"/>
        <v>0</v>
      </c>
      <c r="M358" s="468"/>
      <c r="P358" s="468">
        <f t="shared" si="76"/>
        <v>0</v>
      </c>
      <c r="Q358" s="221"/>
    </row>
    <row r="359" spans="2:17" ht="12.75" customHeight="1">
      <c r="B359" s="2"/>
      <c r="C359" s="2"/>
      <c r="D359" s="10" t="s">
        <v>655</v>
      </c>
      <c r="E359" s="173">
        <v>0</v>
      </c>
      <c r="F359" s="6">
        <v>0</v>
      </c>
      <c r="G359" s="129">
        <f t="shared" si="77"/>
        <v>0</v>
      </c>
      <c r="H359" s="6">
        <f t="shared" si="73"/>
        <v>0</v>
      </c>
      <c r="I359" s="11">
        <f t="shared" si="74"/>
        <v>0</v>
      </c>
      <c r="J359" s="6">
        <v>0</v>
      </c>
      <c r="K359" s="11">
        <f t="shared" si="78"/>
        <v>0</v>
      </c>
      <c r="L359" s="129">
        <f t="shared" si="75"/>
        <v>0</v>
      </c>
      <c r="M359" s="468"/>
      <c r="P359" s="468">
        <f t="shared" si="76"/>
        <v>0</v>
      </c>
      <c r="Q359" s="221"/>
    </row>
    <row r="360" spans="2:17" ht="12.75" customHeight="1">
      <c r="B360" s="2"/>
      <c r="C360" s="2"/>
      <c r="D360" s="10" t="s">
        <v>642</v>
      </c>
      <c r="E360" s="173">
        <v>0</v>
      </c>
      <c r="F360" s="6">
        <v>0</v>
      </c>
      <c r="G360" s="129">
        <f t="shared" si="77"/>
        <v>0</v>
      </c>
      <c r="H360" s="6">
        <f t="shared" si="73"/>
        <v>0</v>
      </c>
      <c r="I360" s="11">
        <f t="shared" si="74"/>
        <v>0</v>
      </c>
      <c r="J360" s="6">
        <v>0</v>
      </c>
      <c r="K360" s="11">
        <f t="shared" si="78"/>
        <v>0</v>
      </c>
      <c r="L360" s="129">
        <f t="shared" si="75"/>
        <v>0</v>
      </c>
      <c r="M360" s="468"/>
      <c r="P360" s="468">
        <f t="shared" si="76"/>
        <v>0</v>
      </c>
      <c r="Q360" s="221"/>
    </row>
    <row r="361" spans="2:17" ht="12.75" customHeight="1">
      <c r="B361" s="2"/>
      <c r="C361" s="2"/>
      <c r="D361" s="10" t="s">
        <v>643</v>
      </c>
      <c r="E361" s="173">
        <v>0</v>
      </c>
      <c r="F361" s="6">
        <v>0</v>
      </c>
      <c r="G361" s="129">
        <f t="shared" si="77"/>
        <v>0</v>
      </c>
      <c r="H361" s="6">
        <f t="shared" si="73"/>
        <v>0</v>
      </c>
      <c r="I361" s="11">
        <f t="shared" si="74"/>
        <v>0</v>
      </c>
      <c r="J361" s="6">
        <v>0</v>
      </c>
      <c r="K361" s="11">
        <f t="shared" si="78"/>
        <v>0</v>
      </c>
      <c r="L361" s="129">
        <f t="shared" si="75"/>
        <v>0</v>
      </c>
      <c r="M361" s="468"/>
      <c r="P361" s="468">
        <f t="shared" si="76"/>
        <v>0</v>
      </c>
      <c r="Q361" s="221"/>
    </row>
    <row r="362" spans="2:17" ht="12.75" customHeight="1">
      <c r="B362" s="2"/>
      <c r="C362" s="2"/>
      <c r="D362" s="10" t="s">
        <v>848</v>
      </c>
      <c r="E362" s="173">
        <v>0</v>
      </c>
      <c r="F362" s="6">
        <v>0</v>
      </c>
      <c r="G362" s="129">
        <f t="shared" si="77"/>
        <v>0</v>
      </c>
      <c r="H362" s="6">
        <f t="shared" si="73"/>
        <v>0</v>
      </c>
      <c r="I362" s="11">
        <f t="shared" si="74"/>
        <v>0</v>
      </c>
      <c r="J362" s="6">
        <v>0</v>
      </c>
      <c r="K362" s="11">
        <f t="shared" si="78"/>
        <v>0</v>
      </c>
      <c r="L362" s="129">
        <f t="shared" si="75"/>
        <v>0</v>
      </c>
      <c r="M362" s="468"/>
      <c r="P362" s="468">
        <f t="shared" si="76"/>
        <v>0</v>
      </c>
      <c r="Q362" s="221"/>
    </row>
    <row r="363" spans="2:17" ht="12.75" customHeight="1">
      <c r="B363" s="2"/>
      <c r="C363" s="2"/>
      <c r="D363" s="10" t="s">
        <v>644</v>
      </c>
      <c r="E363" s="173">
        <v>0</v>
      </c>
      <c r="F363" s="6">
        <v>0</v>
      </c>
      <c r="G363" s="129">
        <f t="shared" si="77"/>
        <v>0</v>
      </c>
      <c r="H363" s="6">
        <f t="shared" si="73"/>
        <v>0</v>
      </c>
      <c r="I363" s="11">
        <f t="shared" si="74"/>
        <v>0</v>
      </c>
      <c r="J363" s="6">
        <v>0</v>
      </c>
      <c r="K363" s="11">
        <f t="shared" si="78"/>
        <v>0</v>
      </c>
      <c r="L363" s="129">
        <f t="shared" si="75"/>
        <v>0</v>
      </c>
      <c r="M363" s="468"/>
      <c r="P363" s="468">
        <f t="shared" si="76"/>
        <v>0</v>
      </c>
      <c r="Q363" s="221"/>
    </row>
    <row r="364" spans="2:17" ht="12.75" customHeight="1">
      <c r="B364" s="2"/>
      <c r="C364" s="2"/>
      <c r="M364" s="468"/>
      <c r="P364" s="468">
        <f t="shared" si="76"/>
        <v>0</v>
      </c>
      <c r="Q364" s="221"/>
    </row>
    <row r="365" spans="2:17">
      <c r="B365" s="2"/>
      <c r="C365" s="2" t="s">
        <v>1932</v>
      </c>
      <c r="D365" s="14"/>
      <c r="G365" s="15">
        <f>SUM(G353:G364)</f>
        <v>0</v>
      </c>
      <c r="I365" s="15">
        <f>SUM(I353:I364)</f>
        <v>0</v>
      </c>
      <c r="K365" s="15">
        <f>SUM(K353:K364)</f>
        <v>0</v>
      </c>
      <c r="L365" s="15">
        <f>G365+I365+K365</f>
        <v>0</v>
      </c>
      <c r="M365" s="680">
        <f>SUM(L353:L364)</f>
        <v>0</v>
      </c>
      <c r="N365" s="15">
        <f>SUM(N353:N364)</f>
        <v>0</v>
      </c>
      <c r="O365" s="15">
        <f>SUM(O353:O364)</f>
        <v>0</v>
      </c>
      <c r="P365" s="680">
        <f>SUM(P353:P364)</f>
        <v>0</v>
      </c>
      <c r="Q365" s="221"/>
    </row>
    <row r="366" spans="2:17" ht="12.75" customHeight="1">
      <c r="B366" s="2"/>
      <c r="M366" s="468"/>
      <c r="P366" s="468"/>
      <c r="Q366" s="224"/>
    </row>
    <row r="367" spans="2:17" ht="13.5" customHeight="1">
      <c r="B367" s="2" t="s">
        <v>1172</v>
      </c>
      <c r="C367" s="2" t="s">
        <v>246</v>
      </c>
      <c r="M367" s="468"/>
      <c r="P367" s="468"/>
      <c r="Q367" s="726" t="s">
        <v>745</v>
      </c>
    </row>
    <row r="368" spans="2:17" ht="12.75" customHeight="1">
      <c r="B368" s="2"/>
      <c r="C368" s="2"/>
      <c r="D368" s="10" t="s">
        <v>2083</v>
      </c>
      <c r="E368" s="173">
        <v>0</v>
      </c>
      <c r="F368" s="6">
        <v>0</v>
      </c>
      <c r="G368" s="129">
        <f>E368*F368</f>
        <v>0</v>
      </c>
      <c r="H368" s="6">
        <f>$E$3</f>
        <v>0</v>
      </c>
      <c r="I368" s="11">
        <f>H368*E368</f>
        <v>0</v>
      </c>
      <c r="J368" s="6">
        <v>0</v>
      </c>
      <c r="K368" s="11">
        <f>J368*E368</f>
        <v>0</v>
      </c>
      <c r="L368" s="129">
        <f t="shared" ref="L368:L371" si="79">G368+I368+K368</f>
        <v>0</v>
      </c>
      <c r="M368" s="468"/>
      <c r="P368" s="468">
        <f>SUM(L368-N368-O368)</f>
        <v>0</v>
      </c>
      <c r="Q368" s="718" t="s">
        <v>952</v>
      </c>
    </row>
    <row r="369" spans="2:17" ht="12.75" customHeight="1">
      <c r="B369" s="2"/>
      <c r="C369" s="2"/>
      <c r="D369" s="10" t="s">
        <v>1289</v>
      </c>
      <c r="E369" s="173">
        <v>0</v>
      </c>
      <c r="F369" s="6">
        <v>0</v>
      </c>
      <c r="G369" s="129">
        <f>E369*F369</f>
        <v>0</v>
      </c>
      <c r="H369" s="6">
        <f>$E$3</f>
        <v>0</v>
      </c>
      <c r="I369" s="11">
        <f>H369*E369</f>
        <v>0</v>
      </c>
      <c r="J369" s="6">
        <v>0</v>
      </c>
      <c r="K369" s="11">
        <f>J369*E369</f>
        <v>0</v>
      </c>
      <c r="L369" s="129">
        <f t="shared" si="79"/>
        <v>0</v>
      </c>
      <c r="M369" s="468"/>
      <c r="P369" s="468">
        <f>SUM(L369-N369-O369)</f>
        <v>0</v>
      </c>
      <c r="Q369" s="719" t="s">
        <v>953</v>
      </c>
    </row>
    <row r="370" spans="2:17" ht="12.75" customHeight="1">
      <c r="B370" s="2"/>
      <c r="C370" s="2"/>
      <c r="D370" s="10" t="s">
        <v>247</v>
      </c>
      <c r="E370" s="173">
        <v>0</v>
      </c>
      <c r="F370" s="6">
        <v>0</v>
      </c>
      <c r="G370" s="129">
        <f>E370*F370</f>
        <v>0</v>
      </c>
      <c r="H370" s="6">
        <f>$E$3</f>
        <v>0</v>
      </c>
      <c r="I370" s="11">
        <f>H370*E370</f>
        <v>0</v>
      </c>
      <c r="J370" s="6">
        <v>0</v>
      </c>
      <c r="K370" s="11">
        <f>J370*E370</f>
        <v>0</v>
      </c>
      <c r="L370" s="129">
        <f t="shared" si="79"/>
        <v>0</v>
      </c>
      <c r="M370" s="468"/>
      <c r="P370" s="468">
        <f>SUM(L370-N370-O370)</f>
        <v>0</v>
      </c>
      <c r="Q370" s="720" t="s">
        <v>94</v>
      </c>
    </row>
    <row r="371" spans="2:17" ht="12.75" customHeight="1">
      <c r="B371" s="2"/>
      <c r="C371" s="2"/>
      <c r="D371" s="10" t="s">
        <v>1171</v>
      </c>
      <c r="E371" s="173">
        <v>0</v>
      </c>
      <c r="F371" s="6">
        <v>0</v>
      </c>
      <c r="G371" s="129">
        <f>E371*F371</f>
        <v>0</v>
      </c>
      <c r="H371" s="6">
        <f>$E$3</f>
        <v>0</v>
      </c>
      <c r="I371" s="11">
        <f>H371*E371</f>
        <v>0</v>
      </c>
      <c r="J371" s="6">
        <v>0</v>
      </c>
      <c r="K371" s="11">
        <f>J371*E371</f>
        <v>0</v>
      </c>
      <c r="L371" s="129">
        <f t="shared" si="79"/>
        <v>0</v>
      </c>
      <c r="M371" s="468"/>
      <c r="P371" s="468">
        <f>SUM(L371-N371-O371)</f>
        <v>0</v>
      </c>
      <c r="Q371" s="221"/>
    </row>
    <row r="372" spans="2:17" ht="12.75" customHeight="1">
      <c r="B372" s="2"/>
      <c r="C372" s="2"/>
      <c r="M372" s="468"/>
      <c r="P372" s="468">
        <f>SUM(L372-N372-O372)</f>
        <v>0</v>
      </c>
      <c r="Q372" s="221"/>
    </row>
    <row r="373" spans="2:17">
      <c r="B373" s="2"/>
      <c r="C373" s="2" t="s">
        <v>1932</v>
      </c>
      <c r="D373" s="14"/>
      <c r="G373" s="15">
        <f>SUM(G368:G372)</f>
        <v>0</v>
      </c>
      <c r="I373" s="15">
        <f>SUM(I368:I372)</f>
        <v>0</v>
      </c>
      <c r="K373" s="15">
        <f>SUM(K368:K372)</f>
        <v>0</v>
      </c>
      <c r="L373" s="15">
        <f>G373+I373+K373</f>
        <v>0</v>
      </c>
      <c r="M373" s="680">
        <f>SUM(L368:L372)</f>
        <v>0</v>
      </c>
      <c r="N373" s="15">
        <f>SUM(N368:N372)</f>
        <v>0</v>
      </c>
      <c r="O373" s="15">
        <f>SUM(O368:O372)</f>
        <v>0</v>
      </c>
      <c r="P373" s="680">
        <f>SUM(P368:P372)</f>
        <v>0</v>
      </c>
      <c r="Q373" s="221"/>
    </row>
    <row r="374" spans="2:17" ht="17.25" customHeight="1">
      <c r="B374" s="2" t="s">
        <v>1175</v>
      </c>
      <c r="C374" s="2" t="s">
        <v>1123</v>
      </c>
      <c r="M374" s="468"/>
      <c r="P374" s="468"/>
      <c r="Q374" s="221"/>
    </row>
    <row r="375" spans="2:17" ht="12.75" customHeight="1">
      <c r="B375" s="2"/>
      <c r="C375" s="2"/>
      <c r="D375" s="10" t="s">
        <v>1304</v>
      </c>
      <c r="E375" s="173">
        <v>0</v>
      </c>
      <c r="F375" s="6">
        <v>0</v>
      </c>
      <c r="G375" s="129">
        <f>E375*F375</f>
        <v>0</v>
      </c>
      <c r="H375" s="6">
        <f t="shared" ref="H375:H389" si="80">$E$3</f>
        <v>0</v>
      </c>
      <c r="I375" s="11">
        <f t="shared" ref="I375:I389" si="81">H375*E375</f>
        <v>0</v>
      </c>
      <c r="J375" s="6">
        <v>0</v>
      </c>
      <c r="K375" s="11">
        <f>J375*E375</f>
        <v>0</v>
      </c>
      <c r="L375" s="129">
        <f t="shared" ref="L375:L389" si="82">G375+I375+K375</f>
        <v>0</v>
      </c>
      <c r="M375" s="468"/>
      <c r="P375" s="468">
        <f t="shared" ref="P375:P390" si="83">SUM(L375-N375-O375)</f>
        <v>0</v>
      </c>
      <c r="Q375" s="220" t="s">
        <v>1742</v>
      </c>
    </row>
    <row r="376" spans="2:17" ht="12.75" customHeight="1">
      <c r="B376" s="2"/>
      <c r="C376" s="2"/>
      <c r="D376" s="10" t="s">
        <v>708</v>
      </c>
      <c r="E376" s="173">
        <v>0</v>
      </c>
      <c r="F376" s="6">
        <v>0</v>
      </c>
      <c r="G376" s="129">
        <f t="shared" ref="G376:G389" si="84">E376*F376</f>
        <v>0</v>
      </c>
      <c r="H376" s="6">
        <f t="shared" si="80"/>
        <v>0</v>
      </c>
      <c r="I376" s="11">
        <f t="shared" si="81"/>
        <v>0</v>
      </c>
      <c r="J376" s="6">
        <v>0</v>
      </c>
      <c r="K376" s="11">
        <f t="shared" ref="K376:K389" si="85">J376*E376</f>
        <v>0</v>
      </c>
      <c r="L376" s="129">
        <f t="shared" si="82"/>
        <v>0</v>
      </c>
      <c r="M376" s="468"/>
      <c r="P376" s="468">
        <f t="shared" si="83"/>
        <v>0</v>
      </c>
      <c r="Q376" s="221" t="s">
        <v>54</v>
      </c>
    </row>
    <row r="377" spans="2:17" ht="12.75" customHeight="1">
      <c r="B377" s="2"/>
      <c r="C377" s="2"/>
      <c r="D377" s="10" t="s">
        <v>1367</v>
      </c>
      <c r="E377" s="173">
        <v>0</v>
      </c>
      <c r="F377" s="6">
        <v>0</v>
      </c>
      <c r="G377" s="129">
        <f t="shared" si="84"/>
        <v>0</v>
      </c>
      <c r="H377" s="6">
        <f t="shared" si="80"/>
        <v>0</v>
      </c>
      <c r="I377" s="11">
        <f t="shared" si="81"/>
        <v>0</v>
      </c>
      <c r="J377" s="6">
        <v>0</v>
      </c>
      <c r="K377" s="11">
        <f t="shared" si="85"/>
        <v>0</v>
      </c>
      <c r="L377" s="129">
        <f t="shared" si="82"/>
        <v>0</v>
      </c>
      <c r="M377" s="468"/>
      <c r="P377" s="468">
        <f t="shared" si="83"/>
        <v>0</v>
      </c>
      <c r="Q377" s="718" t="s">
        <v>952</v>
      </c>
    </row>
    <row r="378" spans="2:17" ht="12.75" customHeight="1">
      <c r="B378" s="2"/>
      <c r="C378" s="2"/>
      <c r="D378" s="10" t="s">
        <v>1977</v>
      </c>
      <c r="E378" s="173">
        <v>0</v>
      </c>
      <c r="F378" s="6">
        <v>0</v>
      </c>
      <c r="G378" s="129">
        <f t="shared" si="84"/>
        <v>0</v>
      </c>
      <c r="H378" s="6">
        <f t="shared" si="80"/>
        <v>0</v>
      </c>
      <c r="I378" s="11">
        <f t="shared" si="81"/>
        <v>0</v>
      </c>
      <c r="J378" s="6">
        <v>0</v>
      </c>
      <c r="K378" s="11">
        <f t="shared" si="85"/>
        <v>0</v>
      </c>
      <c r="L378" s="129">
        <f t="shared" si="82"/>
        <v>0</v>
      </c>
      <c r="M378" s="468"/>
      <c r="P378" s="468">
        <f t="shared" si="83"/>
        <v>0</v>
      </c>
      <c r="Q378" s="719" t="s">
        <v>953</v>
      </c>
    </row>
    <row r="379" spans="2:17" ht="12.75" customHeight="1">
      <c r="B379" s="2"/>
      <c r="C379" s="2"/>
      <c r="D379" s="10" t="s">
        <v>248</v>
      </c>
      <c r="E379" s="173">
        <v>0</v>
      </c>
      <c r="F379" s="6">
        <v>0</v>
      </c>
      <c r="G379" s="129">
        <f t="shared" si="84"/>
        <v>0</v>
      </c>
      <c r="H379" s="6">
        <f t="shared" si="80"/>
        <v>0</v>
      </c>
      <c r="I379" s="11">
        <f t="shared" si="81"/>
        <v>0</v>
      </c>
      <c r="J379" s="6">
        <v>0</v>
      </c>
      <c r="K379" s="11">
        <f t="shared" si="85"/>
        <v>0</v>
      </c>
      <c r="L379" s="129">
        <f t="shared" si="82"/>
        <v>0</v>
      </c>
      <c r="M379" s="468"/>
      <c r="P379" s="468">
        <f t="shared" si="83"/>
        <v>0</v>
      </c>
      <c r="Q379" s="720" t="s">
        <v>94</v>
      </c>
    </row>
    <row r="380" spans="2:17" ht="12.75" customHeight="1">
      <c r="B380" s="2"/>
      <c r="C380" s="2"/>
      <c r="D380" s="10" t="s">
        <v>249</v>
      </c>
      <c r="E380" s="173">
        <v>0</v>
      </c>
      <c r="F380" s="6">
        <v>0</v>
      </c>
      <c r="G380" s="129">
        <f t="shared" si="84"/>
        <v>0</v>
      </c>
      <c r="H380" s="6">
        <f t="shared" si="80"/>
        <v>0</v>
      </c>
      <c r="I380" s="11">
        <f t="shared" si="81"/>
        <v>0</v>
      </c>
      <c r="J380" s="6">
        <v>0</v>
      </c>
      <c r="K380" s="11">
        <f t="shared" si="85"/>
        <v>0</v>
      </c>
      <c r="L380" s="129">
        <f t="shared" si="82"/>
        <v>0</v>
      </c>
      <c r="M380" s="468"/>
      <c r="P380" s="468">
        <f t="shared" si="83"/>
        <v>0</v>
      </c>
      <c r="Q380" s="221"/>
    </row>
    <row r="381" spans="2:17" ht="12.75" customHeight="1">
      <c r="B381" s="2"/>
      <c r="C381" s="2"/>
      <c r="D381" s="10" t="s">
        <v>1027</v>
      </c>
      <c r="E381" s="173">
        <v>0</v>
      </c>
      <c r="F381" s="6">
        <v>0</v>
      </c>
      <c r="G381" s="129">
        <f t="shared" si="84"/>
        <v>0</v>
      </c>
      <c r="H381" s="6">
        <f t="shared" si="80"/>
        <v>0</v>
      </c>
      <c r="I381" s="11">
        <f t="shared" si="81"/>
        <v>0</v>
      </c>
      <c r="J381" s="6">
        <v>0</v>
      </c>
      <c r="K381" s="11">
        <f t="shared" si="85"/>
        <v>0</v>
      </c>
      <c r="L381" s="129">
        <f t="shared" si="82"/>
        <v>0</v>
      </c>
      <c r="M381" s="468"/>
      <c r="P381" s="468">
        <f t="shared" si="83"/>
        <v>0</v>
      </c>
      <c r="Q381" s="221" t="s">
        <v>1124</v>
      </c>
    </row>
    <row r="382" spans="2:17" ht="12.75" customHeight="1">
      <c r="B382" s="2"/>
      <c r="C382" s="2"/>
      <c r="D382" s="10" t="s">
        <v>1118</v>
      </c>
      <c r="E382" s="173">
        <v>0</v>
      </c>
      <c r="F382" s="6">
        <v>0</v>
      </c>
      <c r="G382" s="129">
        <f t="shared" si="84"/>
        <v>0</v>
      </c>
      <c r="H382" s="6">
        <f t="shared" si="80"/>
        <v>0</v>
      </c>
      <c r="I382" s="11">
        <f t="shared" si="81"/>
        <v>0</v>
      </c>
      <c r="J382" s="6">
        <v>0</v>
      </c>
      <c r="K382" s="11">
        <f t="shared" si="85"/>
        <v>0</v>
      </c>
      <c r="L382" s="129">
        <f t="shared" si="82"/>
        <v>0</v>
      </c>
      <c r="M382" s="468"/>
      <c r="P382" s="468">
        <f t="shared" si="83"/>
        <v>0</v>
      </c>
      <c r="Q382" s="221"/>
    </row>
    <row r="383" spans="2:17" ht="12.75" customHeight="1">
      <c r="B383" s="2"/>
      <c r="C383" s="2"/>
      <c r="D383" s="10" t="s">
        <v>1119</v>
      </c>
      <c r="E383" s="173">
        <v>0</v>
      </c>
      <c r="F383" s="6">
        <v>0</v>
      </c>
      <c r="G383" s="129">
        <f t="shared" si="84"/>
        <v>0</v>
      </c>
      <c r="H383" s="6">
        <f t="shared" si="80"/>
        <v>0</v>
      </c>
      <c r="I383" s="11">
        <f t="shared" si="81"/>
        <v>0</v>
      </c>
      <c r="J383" s="6">
        <v>0</v>
      </c>
      <c r="K383" s="11">
        <f t="shared" si="85"/>
        <v>0</v>
      </c>
      <c r="L383" s="129">
        <f t="shared" si="82"/>
        <v>0</v>
      </c>
      <c r="M383" s="468"/>
      <c r="P383" s="468">
        <f t="shared" si="83"/>
        <v>0</v>
      </c>
      <c r="Q383" s="221"/>
    </row>
    <row r="384" spans="2:17" ht="12.75" customHeight="1">
      <c r="B384" s="2"/>
      <c r="C384" s="2"/>
      <c r="D384" s="10" t="s">
        <v>1307</v>
      </c>
      <c r="E384" s="173">
        <v>0</v>
      </c>
      <c r="F384" s="6">
        <v>0</v>
      </c>
      <c r="G384" s="129">
        <f t="shared" si="84"/>
        <v>0</v>
      </c>
      <c r="H384" s="6">
        <f t="shared" si="80"/>
        <v>0</v>
      </c>
      <c r="I384" s="11">
        <f t="shared" si="81"/>
        <v>0</v>
      </c>
      <c r="J384" s="6">
        <v>0</v>
      </c>
      <c r="K384" s="11">
        <f t="shared" si="85"/>
        <v>0</v>
      </c>
      <c r="L384" s="129">
        <f t="shared" si="82"/>
        <v>0</v>
      </c>
      <c r="M384" s="468"/>
      <c r="P384" s="468">
        <f t="shared" si="83"/>
        <v>0</v>
      </c>
      <c r="Q384" s="221"/>
    </row>
    <row r="385" spans="2:17" ht="12.75" customHeight="1">
      <c r="B385" s="2"/>
      <c r="C385" s="2"/>
      <c r="D385" s="10" t="s">
        <v>1308</v>
      </c>
      <c r="E385" s="173">
        <v>0</v>
      </c>
      <c r="F385" s="6">
        <v>0</v>
      </c>
      <c r="G385" s="129">
        <f t="shared" si="84"/>
        <v>0</v>
      </c>
      <c r="H385" s="6">
        <f t="shared" si="80"/>
        <v>0</v>
      </c>
      <c r="I385" s="11">
        <f t="shared" si="81"/>
        <v>0</v>
      </c>
      <c r="J385" s="6">
        <v>0</v>
      </c>
      <c r="K385" s="11">
        <f t="shared" si="85"/>
        <v>0</v>
      </c>
      <c r="L385" s="129">
        <f t="shared" si="82"/>
        <v>0</v>
      </c>
      <c r="M385" s="468"/>
      <c r="P385" s="468">
        <f t="shared" si="83"/>
        <v>0</v>
      </c>
      <c r="Q385" s="221"/>
    </row>
    <row r="386" spans="2:17" ht="12.75" customHeight="1">
      <c r="B386" s="2"/>
      <c r="C386" s="2"/>
      <c r="D386" s="10" t="s">
        <v>1165</v>
      </c>
      <c r="E386" s="173">
        <v>0</v>
      </c>
      <c r="F386" s="6">
        <v>0</v>
      </c>
      <c r="G386" s="129">
        <f t="shared" si="84"/>
        <v>0</v>
      </c>
      <c r="H386" s="6">
        <f t="shared" si="80"/>
        <v>0</v>
      </c>
      <c r="I386" s="11">
        <f t="shared" si="81"/>
        <v>0</v>
      </c>
      <c r="J386" s="6">
        <v>0</v>
      </c>
      <c r="K386" s="11">
        <f t="shared" si="85"/>
        <v>0</v>
      </c>
      <c r="L386" s="129">
        <f t="shared" si="82"/>
        <v>0</v>
      </c>
      <c r="M386" s="468"/>
      <c r="P386" s="468">
        <f t="shared" si="83"/>
        <v>0</v>
      </c>
      <c r="Q386" s="221"/>
    </row>
    <row r="387" spans="2:17" ht="12.75" customHeight="1">
      <c r="B387" s="2"/>
      <c r="C387" s="2"/>
      <c r="D387" s="10" t="s">
        <v>1166</v>
      </c>
      <c r="E387" s="173">
        <v>0</v>
      </c>
      <c r="F387" s="6">
        <v>0</v>
      </c>
      <c r="G387" s="129">
        <f t="shared" si="84"/>
        <v>0</v>
      </c>
      <c r="H387" s="6">
        <f t="shared" si="80"/>
        <v>0</v>
      </c>
      <c r="I387" s="11">
        <f t="shared" si="81"/>
        <v>0</v>
      </c>
      <c r="J387" s="6">
        <v>0</v>
      </c>
      <c r="K387" s="11">
        <f t="shared" si="85"/>
        <v>0</v>
      </c>
      <c r="L387" s="129">
        <f t="shared" si="82"/>
        <v>0</v>
      </c>
      <c r="M387" s="468"/>
      <c r="P387" s="468">
        <f t="shared" si="83"/>
        <v>0</v>
      </c>
      <c r="Q387" s="221"/>
    </row>
    <row r="388" spans="2:17" ht="12.75" customHeight="1">
      <c r="B388" s="2"/>
      <c r="C388" s="2"/>
      <c r="D388" s="10" t="s">
        <v>1120</v>
      </c>
      <c r="E388" s="173">
        <v>0</v>
      </c>
      <c r="F388" s="6">
        <v>0</v>
      </c>
      <c r="G388" s="129">
        <f>E388*F388</f>
        <v>0</v>
      </c>
      <c r="H388" s="6">
        <f t="shared" si="80"/>
        <v>0</v>
      </c>
      <c r="I388" s="11">
        <f t="shared" si="81"/>
        <v>0</v>
      </c>
      <c r="J388" s="6">
        <v>0</v>
      </c>
      <c r="K388" s="11">
        <f t="shared" si="85"/>
        <v>0</v>
      </c>
      <c r="L388" s="129">
        <f t="shared" si="82"/>
        <v>0</v>
      </c>
      <c r="M388" s="468"/>
      <c r="P388" s="468">
        <f t="shared" si="83"/>
        <v>0</v>
      </c>
      <c r="Q388" s="221" t="s">
        <v>1121</v>
      </c>
    </row>
    <row r="389" spans="2:17" ht="12.75" customHeight="1">
      <c r="B389" s="2"/>
      <c r="C389" s="2"/>
      <c r="D389" s="10" t="s">
        <v>1171</v>
      </c>
      <c r="E389" s="173">
        <v>0</v>
      </c>
      <c r="F389" s="6">
        <v>0</v>
      </c>
      <c r="G389" s="129">
        <f t="shared" si="84"/>
        <v>0</v>
      </c>
      <c r="H389" s="6">
        <f t="shared" si="80"/>
        <v>0</v>
      </c>
      <c r="I389" s="11">
        <f t="shared" si="81"/>
        <v>0</v>
      </c>
      <c r="J389" s="6">
        <v>0</v>
      </c>
      <c r="K389" s="11">
        <f t="shared" si="85"/>
        <v>0</v>
      </c>
      <c r="L389" s="129">
        <f t="shared" si="82"/>
        <v>0</v>
      </c>
      <c r="M389" s="468"/>
      <c r="P389" s="468">
        <f t="shared" si="83"/>
        <v>0</v>
      </c>
      <c r="Q389" s="221"/>
    </row>
    <row r="390" spans="2:17" ht="12.75" customHeight="1">
      <c r="B390" s="2"/>
      <c r="C390" s="2"/>
      <c r="M390" s="468"/>
      <c r="P390" s="468">
        <f t="shared" si="83"/>
        <v>0</v>
      </c>
      <c r="Q390" s="221"/>
    </row>
    <row r="391" spans="2:17">
      <c r="B391" s="2"/>
      <c r="C391" s="2" t="s">
        <v>1932</v>
      </c>
      <c r="D391" s="14"/>
      <c r="G391" s="15">
        <f>SUM(G375:G390)</f>
        <v>0</v>
      </c>
      <c r="I391" s="15">
        <f>SUM(I375:I390)</f>
        <v>0</v>
      </c>
      <c r="K391" s="15">
        <f>SUM(K375:K390)</f>
        <v>0</v>
      </c>
      <c r="L391" s="15">
        <f>G391+I391+K391</f>
        <v>0</v>
      </c>
      <c r="M391" s="680">
        <f>SUM(L375:L390)</f>
        <v>0</v>
      </c>
      <c r="N391" s="15">
        <f>SUM(N375:N390)</f>
        <v>0</v>
      </c>
      <c r="O391" s="15">
        <f>SUM(O375:O390)</f>
        <v>0</v>
      </c>
      <c r="P391" s="680">
        <f>SUM(P375:P390)</f>
        <v>0</v>
      </c>
      <c r="Q391" s="221"/>
    </row>
    <row r="392" spans="2:17" ht="18" customHeight="1">
      <c r="B392" s="2" t="s">
        <v>649</v>
      </c>
      <c r="C392" s="2" t="s">
        <v>689</v>
      </c>
      <c r="M392" s="468"/>
      <c r="P392" s="468"/>
      <c r="Q392" s="225"/>
    </row>
    <row r="393" spans="2:17" ht="12.75" customHeight="1">
      <c r="B393" s="2"/>
      <c r="C393" s="2"/>
      <c r="D393" s="10" t="s">
        <v>1910</v>
      </c>
      <c r="E393" s="173">
        <v>0</v>
      </c>
      <c r="F393" s="6">
        <v>0</v>
      </c>
      <c r="G393" s="129">
        <f>E393*F393</f>
        <v>0</v>
      </c>
      <c r="H393" s="6">
        <f t="shared" ref="H393:H412" si="86">$E$3</f>
        <v>0</v>
      </c>
      <c r="I393" s="11">
        <f t="shared" ref="I393:I412" si="87">H393*E393</f>
        <v>0</v>
      </c>
      <c r="J393" s="6">
        <v>0</v>
      </c>
      <c r="K393" s="11">
        <f>J393*E393</f>
        <v>0</v>
      </c>
      <c r="L393" s="129">
        <f t="shared" ref="L393:L412" si="88">G393+I393+K393</f>
        <v>0</v>
      </c>
      <c r="M393" s="468"/>
      <c r="P393" s="468">
        <f t="shared" ref="P393:P412" si="89">SUM(L393-N393-O393)</f>
        <v>0</v>
      </c>
      <c r="Q393" s="718" t="s">
        <v>952</v>
      </c>
    </row>
    <row r="394" spans="2:17" ht="12.75" customHeight="1">
      <c r="B394" s="2"/>
      <c r="C394" s="2"/>
      <c r="D394" s="10" t="s">
        <v>1792</v>
      </c>
      <c r="E394" s="173">
        <v>0</v>
      </c>
      <c r="F394" s="6">
        <v>0</v>
      </c>
      <c r="G394" s="129">
        <f t="shared" ref="G394:G412" si="90">E394*F394</f>
        <v>0</v>
      </c>
      <c r="H394" s="6">
        <f t="shared" si="86"/>
        <v>0</v>
      </c>
      <c r="I394" s="11">
        <f t="shared" si="87"/>
        <v>0</v>
      </c>
      <c r="J394" s="6">
        <v>0</v>
      </c>
      <c r="K394" s="11">
        <f t="shared" ref="K394:K412" si="91">J394*E394</f>
        <v>0</v>
      </c>
      <c r="L394" s="129">
        <f t="shared" si="88"/>
        <v>0</v>
      </c>
      <c r="M394" s="468"/>
      <c r="P394" s="468">
        <f t="shared" si="89"/>
        <v>0</v>
      </c>
      <c r="Q394" s="719" t="s">
        <v>953</v>
      </c>
    </row>
    <row r="395" spans="2:17" ht="12.75" customHeight="1">
      <c r="B395" s="2"/>
      <c r="C395" s="2"/>
      <c r="D395" s="10" t="s">
        <v>1793</v>
      </c>
      <c r="E395" s="173">
        <v>0</v>
      </c>
      <c r="F395" s="6">
        <v>0</v>
      </c>
      <c r="G395" s="129">
        <f t="shared" si="90"/>
        <v>0</v>
      </c>
      <c r="H395" s="6">
        <f t="shared" si="86"/>
        <v>0</v>
      </c>
      <c r="I395" s="11">
        <f t="shared" si="87"/>
        <v>0</v>
      </c>
      <c r="J395" s="6">
        <v>0</v>
      </c>
      <c r="K395" s="11">
        <f t="shared" si="91"/>
        <v>0</v>
      </c>
      <c r="L395" s="129">
        <f t="shared" si="88"/>
        <v>0</v>
      </c>
      <c r="M395" s="468"/>
      <c r="P395" s="468">
        <f t="shared" si="89"/>
        <v>0</v>
      </c>
      <c r="Q395" s="720" t="s">
        <v>94</v>
      </c>
    </row>
    <row r="396" spans="2:17" ht="12.75" customHeight="1">
      <c r="B396" s="2"/>
      <c r="C396" s="2"/>
      <c r="D396" s="10" t="s">
        <v>1157</v>
      </c>
      <c r="E396" s="173">
        <v>0</v>
      </c>
      <c r="F396" s="6">
        <v>0</v>
      </c>
      <c r="G396" s="129">
        <f t="shared" si="90"/>
        <v>0</v>
      </c>
      <c r="H396" s="6">
        <f t="shared" si="86"/>
        <v>0</v>
      </c>
      <c r="I396" s="11">
        <f t="shared" si="87"/>
        <v>0</v>
      </c>
      <c r="J396" s="6">
        <v>0</v>
      </c>
      <c r="K396" s="11">
        <f t="shared" si="91"/>
        <v>0</v>
      </c>
      <c r="L396" s="129">
        <f t="shared" si="88"/>
        <v>0</v>
      </c>
      <c r="M396" s="468"/>
      <c r="P396" s="468">
        <f t="shared" si="89"/>
        <v>0</v>
      </c>
      <c r="Q396" s="221"/>
    </row>
    <row r="397" spans="2:17" ht="12.75" customHeight="1">
      <c r="B397" s="2"/>
      <c r="C397" s="2"/>
      <c r="D397" s="10" t="s">
        <v>1016</v>
      </c>
      <c r="E397" s="173">
        <v>0</v>
      </c>
      <c r="F397" s="6">
        <v>0</v>
      </c>
      <c r="G397" s="129">
        <f t="shared" si="90"/>
        <v>0</v>
      </c>
      <c r="H397" s="6">
        <f t="shared" si="86"/>
        <v>0</v>
      </c>
      <c r="I397" s="11">
        <f t="shared" si="87"/>
        <v>0</v>
      </c>
      <c r="J397" s="6">
        <v>0</v>
      </c>
      <c r="K397" s="11">
        <f t="shared" si="91"/>
        <v>0</v>
      </c>
      <c r="L397" s="129">
        <f t="shared" si="88"/>
        <v>0</v>
      </c>
      <c r="M397" s="468"/>
      <c r="P397" s="468">
        <f t="shared" si="89"/>
        <v>0</v>
      </c>
      <c r="Q397" s="221"/>
    </row>
    <row r="398" spans="2:17" ht="12.75" customHeight="1">
      <c r="B398" s="2"/>
      <c r="C398" s="2"/>
      <c r="D398" s="10" t="s">
        <v>1122</v>
      </c>
      <c r="E398" s="173">
        <v>0</v>
      </c>
      <c r="F398" s="6">
        <v>0</v>
      </c>
      <c r="G398" s="129">
        <f t="shared" si="90"/>
        <v>0</v>
      </c>
      <c r="H398" s="6">
        <f t="shared" si="86"/>
        <v>0</v>
      </c>
      <c r="I398" s="11">
        <f t="shared" si="87"/>
        <v>0</v>
      </c>
      <c r="J398" s="6">
        <v>0</v>
      </c>
      <c r="K398" s="11">
        <f t="shared" si="91"/>
        <v>0</v>
      </c>
      <c r="L398" s="129">
        <f t="shared" si="88"/>
        <v>0</v>
      </c>
      <c r="M398" s="468"/>
      <c r="P398" s="468">
        <f t="shared" si="89"/>
        <v>0</v>
      </c>
      <c r="Q398" s="221"/>
    </row>
    <row r="399" spans="2:17" ht="12.75" customHeight="1">
      <c r="B399" s="2"/>
      <c r="C399" s="2"/>
      <c r="D399" s="10" t="s">
        <v>1305</v>
      </c>
      <c r="E399" s="173">
        <v>0</v>
      </c>
      <c r="F399" s="6">
        <v>0</v>
      </c>
      <c r="G399" s="129">
        <f t="shared" si="90"/>
        <v>0</v>
      </c>
      <c r="H399" s="6">
        <f t="shared" si="86"/>
        <v>0</v>
      </c>
      <c r="I399" s="11">
        <f t="shared" si="87"/>
        <v>0</v>
      </c>
      <c r="J399" s="6">
        <v>0</v>
      </c>
      <c r="K399" s="11">
        <f t="shared" si="91"/>
        <v>0</v>
      </c>
      <c r="L399" s="129">
        <f t="shared" si="88"/>
        <v>0</v>
      </c>
      <c r="M399" s="468"/>
      <c r="P399" s="468">
        <f t="shared" si="89"/>
        <v>0</v>
      </c>
      <c r="Q399" s="221"/>
    </row>
    <row r="400" spans="2:17" ht="12.75" customHeight="1">
      <c r="B400" s="2"/>
      <c r="C400" s="2"/>
      <c r="D400" s="10" t="s">
        <v>55</v>
      </c>
      <c r="E400" s="173">
        <v>0</v>
      </c>
      <c r="F400" s="6">
        <v>0</v>
      </c>
      <c r="G400" s="129">
        <f t="shared" si="90"/>
        <v>0</v>
      </c>
      <c r="H400" s="6">
        <f t="shared" si="86"/>
        <v>0</v>
      </c>
      <c r="I400" s="11">
        <f t="shared" si="87"/>
        <v>0</v>
      </c>
      <c r="J400" s="6">
        <v>0</v>
      </c>
      <c r="K400" s="11">
        <f t="shared" si="91"/>
        <v>0</v>
      </c>
      <c r="L400" s="129">
        <f t="shared" si="88"/>
        <v>0</v>
      </c>
      <c r="M400" s="468"/>
      <c r="P400" s="468">
        <f t="shared" si="89"/>
        <v>0</v>
      </c>
      <c r="Q400" s="221"/>
    </row>
    <row r="401" spans="2:17" ht="12.75" customHeight="1">
      <c r="B401" s="1291"/>
      <c r="C401" s="1291"/>
      <c r="D401" s="10" t="s">
        <v>2338</v>
      </c>
      <c r="E401" s="173">
        <v>0</v>
      </c>
      <c r="F401" s="6">
        <v>0</v>
      </c>
      <c r="G401" s="129">
        <f>E401*F401</f>
        <v>0</v>
      </c>
      <c r="H401" s="6">
        <f t="shared" si="86"/>
        <v>0</v>
      </c>
      <c r="I401" s="11">
        <f t="shared" ref="I401" si="92">H401*E401</f>
        <v>0</v>
      </c>
      <c r="J401" s="6">
        <v>0</v>
      </c>
      <c r="K401" s="11">
        <f t="shared" ref="K401" si="93">J401*E401</f>
        <v>0</v>
      </c>
      <c r="L401" s="129">
        <f t="shared" ref="L401" si="94">G401+I401+K401</f>
        <v>0</v>
      </c>
      <c r="M401" s="468"/>
      <c r="P401" s="468">
        <f t="shared" ref="P401" si="95">SUM(L401-N401-O401)</f>
        <v>0</v>
      </c>
      <c r="Q401" s="221"/>
    </row>
    <row r="402" spans="2:17" ht="12.75" customHeight="1">
      <c r="B402" s="2"/>
      <c r="C402" s="2"/>
      <c r="D402" s="10" t="s">
        <v>1017</v>
      </c>
      <c r="E402" s="173">
        <v>0</v>
      </c>
      <c r="F402" s="6">
        <v>0</v>
      </c>
      <c r="G402" s="129">
        <f t="shared" si="90"/>
        <v>0</v>
      </c>
      <c r="H402" s="6">
        <f t="shared" si="86"/>
        <v>0</v>
      </c>
      <c r="I402" s="11">
        <f t="shared" si="87"/>
        <v>0</v>
      </c>
      <c r="J402" s="6">
        <v>0</v>
      </c>
      <c r="K402" s="11">
        <f t="shared" si="91"/>
        <v>0</v>
      </c>
      <c r="L402" s="129">
        <f t="shared" si="88"/>
        <v>0</v>
      </c>
      <c r="M402" s="468"/>
      <c r="P402" s="468">
        <f t="shared" si="89"/>
        <v>0</v>
      </c>
      <c r="Q402" s="221" t="s">
        <v>1916</v>
      </c>
    </row>
    <row r="403" spans="2:17" ht="12.75" customHeight="1">
      <c r="B403" s="2"/>
      <c r="C403" s="2"/>
      <c r="D403" s="10" t="s">
        <v>1795</v>
      </c>
      <c r="E403" s="173">
        <v>0</v>
      </c>
      <c r="F403" s="6">
        <v>0</v>
      </c>
      <c r="G403" s="129">
        <f t="shared" si="90"/>
        <v>0</v>
      </c>
      <c r="H403" s="6">
        <f t="shared" si="86"/>
        <v>0</v>
      </c>
      <c r="I403" s="11">
        <f t="shared" si="87"/>
        <v>0</v>
      </c>
      <c r="J403" s="6">
        <v>0</v>
      </c>
      <c r="K403" s="11">
        <f t="shared" si="91"/>
        <v>0</v>
      </c>
      <c r="L403" s="129">
        <f t="shared" si="88"/>
        <v>0</v>
      </c>
      <c r="M403" s="468"/>
      <c r="P403" s="468">
        <f t="shared" si="89"/>
        <v>0</v>
      </c>
      <c r="Q403" s="221" t="s">
        <v>1909</v>
      </c>
    </row>
    <row r="404" spans="2:17" ht="12.75" customHeight="1">
      <c r="B404" s="2"/>
      <c r="C404" s="2"/>
      <c r="D404" s="10" t="s">
        <v>1794</v>
      </c>
      <c r="E404" s="173">
        <v>0</v>
      </c>
      <c r="F404" s="6">
        <v>0</v>
      </c>
      <c r="G404" s="129">
        <f t="shared" si="90"/>
        <v>0</v>
      </c>
      <c r="H404" s="6">
        <f t="shared" si="86"/>
        <v>0</v>
      </c>
      <c r="I404" s="11">
        <f t="shared" si="87"/>
        <v>0</v>
      </c>
      <c r="J404" s="6">
        <v>0</v>
      </c>
      <c r="K404" s="11">
        <f t="shared" si="91"/>
        <v>0</v>
      </c>
      <c r="L404" s="129">
        <f t="shared" si="88"/>
        <v>0</v>
      </c>
      <c r="M404" s="468"/>
      <c r="P404" s="468">
        <f t="shared" si="89"/>
        <v>0</v>
      </c>
      <c r="Q404" s="221"/>
    </row>
    <row r="405" spans="2:17" ht="12.75" customHeight="1">
      <c r="B405" s="2"/>
      <c r="C405" s="2"/>
      <c r="D405" s="10" t="s">
        <v>1917</v>
      </c>
      <c r="E405" s="173">
        <v>0</v>
      </c>
      <c r="F405" s="6">
        <v>0</v>
      </c>
      <c r="G405" s="129">
        <f t="shared" si="90"/>
        <v>0</v>
      </c>
      <c r="H405" s="6">
        <f t="shared" si="86"/>
        <v>0</v>
      </c>
      <c r="I405" s="11">
        <f t="shared" si="87"/>
        <v>0</v>
      </c>
      <c r="J405" s="6">
        <v>0</v>
      </c>
      <c r="K405" s="11">
        <f t="shared" si="91"/>
        <v>0</v>
      </c>
      <c r="L405" s="129">
        <f t="shared" si="88"/>
        <v>0</v>
      </c>
      <c r="M405" s="468"/>
      <c r="P405" s="468">
        <f t="shared" si="89"/>
        <v>0</v>
      </c>
      <c r="Q405" s="221"/>
    </row>
    <row r="406" spans="2:17" ht="12.75" customHeight="1">
      <c r="B406" s="2"/>
      <c r="C406" s="2"/>
      <c r="D406" s="627" t="s">
        <v>1592</v>
      </c>
      <c r="E406" s="173">
        <v>0</v>
      </c>
      <c r="F406" s="6">
        <v>0</v>
      </c>
      <c r="G406" s="129">
        <f t="shared" si="90"/>
        <v>0</v>
      </c>
      <c r="H406" s="6">
        <f t="shared" si="86"/>
        <v>0</v>
      </c>
      <c r="I406" s="11">
        <f t="shared" si="87"/>
        <v>0</v>
      </c>
      <c r="J406" s="6">
        <v>0</v>
      </c>
      <c r="K406" s="11">
        <f t="shared" si="91"/>
        <v>0</v>
      </c>
      <c r="L406" s="129">
        <f t="shared" si="88"/>
        <v>0</v>
      </c>
      <c r="M406" s="468"/>
      <c r="O406" s="11">
        <f>L406</f>
        <v>0</v>
      </c>
      <c r="P406" s="468">
        <f t="shared" si="89"/>
        <v>0</v>
      </c>
      <c r="Q406" s="756" t="s">
        <v>33</v>
      </c>
    </row>
    <row r="407" spans="2:17" ht="12.75" customHeight="1">
      <c r="B407" s="2"/>
      <c r="C407" s="2"/>
      <c r="D407" s="10" t="s">
        <v>1159</v>
      </c>
      <c r="E407" s="173">
        <v>0</v>
      </c>
      <c r="F407" s="6">
        <v>0</v>
      </c>
      <c r="G407" s="129">
        <f t="shared" si="90"/>
        <v>0</v>
      </c>
      <c r="H407" s="6">
        <f t="shared" si="86"/>
        <v>0</v>
      </c>
      <c r="I407" s="11">
        <f t="shared" si="87"/>
        <v>0</v>
      </c>
      <c r="J407" s="6">
        <v>0</v>
      </c>
      <c r="K407" s="11">
        <f t="shared" si="91"/>
        <v>0</v>
      </c>
      <c r="L407" s="129">
        <f t="shared" si="88"/>
        <v>0</v>
      </c>
      <c r="M407" s="468"/>
      <c r="P407" s="468">
        <f t="shared" si="89"/>
        <v>0</v>
      </c>
      <c r="Q407" s="221"/>
    </row>
    <row r="408" spans="2:17" ht="12.75" customHeight="1">
      <c r="B408" s="2"/>
      <c r="C408" s="2"/>
      <c r="D408" s="627" t="s">
        <v>1592</v>
      </c>
      <c r="E408" s="173">
        <v>0</v>
      </c>
      <c r="F408" s="6">
        <v>0</v>
      </c>
      <c r="G408" s="129">
        <f t="shared" si="90"/>
        <v>0</v>
      </c>
      <c r="H408" s="6">
        <f t="shared" si="86"/>
        <v>0</v>
      </c>
      <c r="I408" s="11">
        <f t="shared" si="87"/>
        <v>0</v>
      </c>
      <c r="J408" s="6">
        <v>0</v>
      </c>
      <c r="K408" s="11">
        <f t="shared" si="91"/>
        <v>0</v>
      </c>
      <c r="L408" s="129">
        <f t="shared" si="88"/>
        <v>0</v>
      </c>
      <c r="M408" s="468"/>
      <c r="O408" s="11">
        <f>L408</f>
        <v>0</v>
      </c>
      <c r="P408" s="468">
        <f t="shared" si="89"/>
        <v>0</v>
      </c>
      <c r="Q408" s="756" t="s">
        <v>33</v>
      </c>
    </row>
    <row r="409" spans="2:17" ht="12.75" customHeight="1">
      <c r="B409" s="2"/>
      <c r="C409" s="2"/>
      <c r="D409" s="10" t="s">
        <v>1160</v>
      </c>
      <c r="E409" s="173">
        <v>0</v>
      </c>
      <c r="F409" s="6">
        <v>0</v>
      </c>
      <c r="G409" s="129">
        <f t="shared" si="90"/>
        <v>0</v>
      </c>
      <c r="H409" s="6">
        <f t="shared" si="86"/>
        <v>0</v>
      </c>
      <c r="I409" s="11">
        <f t="shared" si="87"/>
        <v>0</v>
      </c>
      <c r="J409" s="6">
        <v>0</v>
      </c>
      <c r="K409" s="11">
        <f t="shared" si="91"/>
        <v>0</v>
      </c>
      <c r="L409" s="129">
        <f t="shared" si="88"/>
        <v>0</v>
      </c>
      <c r="M409" s="468"/>
      <c r="P409" s="468">
        <f t="shared" si="89"/>
        <v>0</v>
      </c>
      <c r="Q409" s="221"/>
    </row>
    <row r="410" spans="2:17" ht="12.75" customHeight="1">
      <c r="B410" s="2"/>
      <c r="C410" s="2"/>
      <c r="D410" s="627" t="s">
        <v>1592</v>
      </c>
      <c r="E410" s="173">
        <v>0</v>
      </c>
      <c r="F410" s="6">
        <v>0</v>
      </c>
      <c r="G410" s="129">
        <f t="shared" si="90"/>
        <v>0</v>
      </c>
      <c r="H410" s="6">
        <f t="shared" si="86"/>
        <v>0</v>
      </c>
      <c r="I410" s="11">
        <f t="shared" si="87"/>
        <v>0</v>
      </c>
      <c r="J410" s="6">
        <v>0</v>
      </c>
      <c r="K410" s="11">
        <f t="shared" si="91"/>
        <v>0</v>
      </c>
      <c r="L410" s="129">
        <f t="shared" si="88"/>
        <v>0</v>
      </c>
      <c r="M410" s="468"/>
      <c r="O410" s="11">
        <f>L410</f>
        <v>0</v>
      </c>
      <c r="P410" s="468">
        <f t="shared" si="89"/>
        <v>0</v>
      </c>
      <c r="Q410" s="756" t="s">
        <v>33</v>
      </c>
    </row>
    <row r="411" spans="2:17" ht="12.75" customHeight="1">
      <c r="B411" s="2"/>
      <c r="C411" s="2"/>
      <c r="D411" s="10" t="s">
        <v>1161</v>
      </c>
      <c r="E411" s="173">
        <v>0</v>
      </c>
      <c r="F411" s="6">
        <v>0</v>
      </c>
      <c r="G411" s="129">
        <f t="shared" si="90"/>
        <v>0</v>
      </c>
      <c r="H411" s="6">
        <f t="shared" si="86"/>
        <v>0</v>
      </c>
      <c r="I411" s="11">
        <f t="shared" si="87"/>
        <v>0</v>
      </c>
      <c r="J411" s="6">
        <v>0</v>
      </c>
      <c r="K411" s="11">
        <f t="shared" si="91"/>
        <v>0</v>
      </c>
      <c r="L411" s="129">
        <f t="shared" si="88"/>
        <v>0</v>
      </c>
      <c r="M411" s="468"/>
      <c r="P411" s="468">
        <f t="shared" si="89"/>
        <v>0</v>
      </c>
      <c r="Q411" s="221"/>
    </row>
    <row r="412" spans="2:17" ht="12.75" customHeight="1">
      <c r="B412" s="2"/>
      <c r="C412" s="2"/>
      <c r="D412" s="627" t="s">
        <v>1592</v>
      </c>
      <c r="E412" s="173">
        <v>0</v>
      </c>
      <c r="F412" s="6">
        <v>0</v>
      </c>
      <c r="G412" s="129">
        <f t="shared" si="90"/>
        <v>0</v>
      </c>
      <c r="H412" s="6">
        <f t="shared" si="86"/>
        <v>0</v>
      </c>
      <c r="I412" s="11">
        <f t="shared" si="87"/>
        <v>0</v>
      </c>
      <c r="J412" s="6">
        <v>0</v>
      </c>
      <c r="K412" s="11">
        <f t="shared" si="91"/>
        <v>0</v>
      </c>
      <c r="L412" s="129">
        <f t="shared" si="88"/>
        <v>0</v>
      </c>
      <c r="M412" s="468"/>
      <c r="O412" s="11">
        <f>L412</f>
        <v>0</v>
      </c>
      <c r="P412" s="468">
        <f t="shared" si="89"/>
        <v>0</v>
      </c>
      <c r="Q412" s="756" t="s">
        <v>33</v>
      </c>
    </row>
    <row r="413" spans="2:17">
      <c r="B413" s="2"/>
      <c r="C413" s="2" t="s">
        <v>1932</v>
      </c>
      <c r="D413" s="14"/>
      <c r="G413" s="15">
        <f>SUM(G393:G412)</f>
        <v>0</v>
      </c>
      <c r="I413" s="15">
        <f>SUM(I393:I412)</f>
        <v>0</v>
      </c>
      <c r="K413" s="15">
        <f>SUM(K393:K412)</f>
        <v>0</v>
      </c>
      <c r="L413" s="15">
        <f>G413+I413+K413</f>
        <v>0</v>
      </c>
      <c r="M413" s="680">
        <f>SUM(L393:L412)</f>
        <v>0</v>
      </c>
      <c r="N413" s="15">
        <f>SUM(N393:N412)</f>
        <v>0</v>
      </c>
      <c r="O413" s="15">
        <f>SUM(O393:O412)</f>
        <v>0</v>
      </c>
      <c r="P413" s="680">
        <f>SUM(P393:P412)</f>
        <v>0</v>
      </c>
      <c r="Q413" s="221"/>
    </row>
    <row r="414" spans="2:17">
      <c r="B414" s="2"/>
      <c r="C414" s="2"/>
      <c r="M414" s="468"/>
      <c r="P414" s="468"/>
      <c r="Q414" s="225" t="s">
        <v>533</v>
      </c>
    </row>
    <row r="415" spans="2:17">
      <c r="B415" s="2" t="s">
        <v>1747</v>
      </c>
      <c r="C415" s="2" t="s">
        <v>161</v>
      </c>
      <c r="M415" s="468"/>
      <c r="P415" s="468"/>
      <c r="Q415" s="221"/>
    </row>
    <row r="416" spans="2:17" ht="12.75" customHeight="1">
      <c r="B416" s="2"/>
      <c r="C416" s="2"/>
      <c r="D416" s="10" t="s">
        <v>780</v>
      </c>
      <c r="E416" s="173">
        <v>0</v>
      </c>
      <c r="F416" s="6">
        <v>0</v>
      </c>
      <c r="G416" s="129">
        <f>E416*F416</f>
        <v>0</v>
      </c>
      <c r="H416" s="6">
        <f t="shared" ref="H416:H428" si="96">$E$3</f>
        <v>0</v>
      </c>
      <c r="I416" s="11">
        <f t="shared" ref="I416:I428" si="97">H416*E416</f>
        <v>0</v>
      </c>
      <c r="J416" s="6">
        <v>0</v>
      </c>
      <c r="K416" s="11">
        <f>J416*E416</f>
        <v>0</v>
      </c>
      <c r="L416" s="129">
        <f t="shared" ref="L416:L428" si="98">G416+I416+K416</f>
        <v>0</v>
      </c>
      <c r="M416" s="468"/>
      <c r="P416" s="468">
        <f t="shared" ref="P416:P429" si="99">SUM(L416-N416-O416)</f>
        <v>0</v>
      </c>
      <c r="Q416" s="728" t="s">
        <v>746</v>
      </c>
    </row>
    <row r="417" spans="2:17" ht="12.75" customHeight="1">
      <c r="B417" s="2"/>
      <c r="C417" s="2"/>
      <c r="D417" s="10" t="s">
        <v>1176</v>
      </c>
      <c r="E417" s="173">
        <v>0</v>
      </c>
      <c r="F417" s="6">
        <v>0</v>
      </c>
      <c r="G417" s="129">
        <f t="shared" ref="G417:G428" si="100">E417*F417</f>
        <v>0</v>
      </c>
      <c r="H417" s="6">
        <f t="shared" si="96"/>
        <v>0</v>
      </c>
      <c r="I417" s="11">
        <f t="shared" si="97"/>
        <v>0</v>
      </c>
      <c r="J417" s="6">
        <v>0</v>
      </c>
      <c r="K417" s="11">
        <f t="shared" ref="K417:K428" si="101">J417*E417</f>
        <v>0</v>
      </c>
      <c r="L417" s="129">
        <f t="shared" si="98"/>
        <v>0</v>
      </c>
      <c r="M417" s="468"/>
      <c r="P417" s="468">
        <f t="shared" si="99"/>
        <v>0</v>
      </c>
      <c r="Q417" s="221"/>
    </row>
    <row r="418" spans="2:17" ht="12.75" customHeight="1">
      <c r="B418" s="2"/>
      <c r="C418" s="2"/>
      <c r="D418" s="10" t="s">
        <v>1177</v>
      </c>
      <c r="E418" s="173">
        <v>0</v>
      </c>
      <c r="F418" s="6">
        <v>0</v>
      </c>
      <c r="G418" s="129">
        <f t="shared" si="100"/>
        <v>0</v>
      </c>
      <c r="H418" s="6">
        <f t="shared" si="96"/>
        <v>0</v>
      </c>
      <c r="I418" s="11">
        <f t="shared" si="97"/>
        <v>0</v>
      </c>
      <c r="J418" s="6">
        <v>0</v>
      </c>
      <c r="K418" s="11">
        <f t="shared" si="101"/>
        <v>0</v>
      </c>
      <c r="L418" s="129">
        <f t="shared" si="98"/>
        <v>0</v>
      </c>
      <c r="M418" s="468"/>
      <c r="P418" s="468">
        <f t="shared" si="99"/>
        <v>0</v>
      </c>
      <c r="Q418" s="591" t="s">
        <v>1224</v>
      </c>
    </row>
    <row r="419" spans="2:17" ht="12.75" customHeight="1">
      <c r="B419" s="2"/>
      <c r="C419" s="2"/>
      <c r="D419" s="10" t="s">
        <v>1922</v>
      </c>
      <c r="E419" s="173">
        <v>0</v>
      </c>
      <c r="F419" s="6">
        <v>0</v>
      </c>
      <c r="G419" s="129">
        <f t="shared" si="100"/>
        <v>0</v>
      </c>
      <c r="H419" s="6">
        <f t="shared" si="96"/>
        <v>0</v>
      </c>
      <c r="I419" s="11">
        <f t="shared" si="97"/>
        <v>0</v>
      </c>
      <c r="J419" s="6">
        <v>0</v>
      </c>
      <c r="K419" s="11">
        <f t="shared" si="101"/>
        <v>0</v>
      </c>
      <c r="L419" s="129">
        <f t="shared" si="98"/>
        <v>0</v>
      </c>
      <c r="M419" s="468"/>
      <c r="P419" s="468">
        <f t="shared" si="99"/>
        <v>0</v>
      </c>
      <c r="Q419" s="725" t="s">
        <v>57</v>
      </c>
    </row>
    <row r="420" spans="2:17" ht="12.75" customHeight="1">
      <c r="B420" s="2"/>
      <c r="C420" s="2"/>
      <c r="D420" s="10" t="s">
        <v>241</v>
      </c>
      <c r="E420" s="173">
        <v>0</v>
      </c>
      <c r="F420" s="6">
        <v>0</v>
      </c>
      <c r="G420" s="129">
        <f t="shared" si="100"/>
        <v>0</v>
      </c>
      <c r="H420" s="6">
        <f t="shared" si="96"/>
        <v>0</v>
      </c>
      <c r="I420" s="11">
        <f t="shared" si="97"/>
        <v>0</v>
      </c>
      <c r="J420" s="6">
        <v>0</v>
      </c>
      <c r="K420" s="11">
        <f t="shared" si="101"/>
        <v>0</v>
      </c>
      <c r="L420" s="129">
        <f t="shared" si="98"/>
        <v>0</v>
      </c>
      <c r="M420" s="468"/>
      <c r="P420" s="468">
        <f t="shared" si="99"/>
        <v>0</v>
      </c>
      <c r="Q420" s="718" t="s">
        <v>952</v>
      </c>
    </row>
    <row r="421" spans="2:17" ht="12.75" customHeight="1">
      <c r="B421" s="2"/>
      <c r="C421" s="2"/>
      <c r="D421" s="10" t="s">
        <v>1178</v>
      </c>
      <c r="E421" s="173">
        <v>0</v>
      </c>
      <c r="F421" s="6">
        <v>0</v>
      </c>
      <c r="G421" s="129">
        <f t="shared" si="100"/>
        <v>0</v>
      </c>
      <c r="H421" s="6">
        <f t="shared" si="96"/>
        <v>0</v>
      </c>
      <c r="I421" s="11">
        <f t="shared" si="97"/>
        <v>0</v>
      </c>
      <c r="J421" s="6">
        <v>0</v>
      </c>
      <c r="K421" s="11">
        <f t="shared" si="101"/>
        <v>0</v>
      </c>
      <c r="L421" s="129">
        <f t="shared" si="98"/>
        <v>0</v>
      </c>
      <c r="M421" s="468"/>
      <c r="P421" s="468">
        <f t="shared" si="99"/>
        <v>0</v>
      </c>
      <c r="Q421" s="719" t="s">
        <v>953</v>
      </c>
    </row>
    <row r="422" spans="2:17" ht="12.75" customHeight="1">
      <c r="B422" s="2"/>
      <c r="C422" s="2"/>
      <c r="D422" s="10" t="s">
        <v>1179</v>
      </c>
      <c r="E422" s="173">
        <v>0</v>
      </c>
      <c r="F422" s="6">
        <v>0</v>
      </c>
      <c r="G422" s="129">
        <f t="shared" si="100"/>
        <v>0</v>
      </c>
      <c r="H422" s="6">
        <f t="shared" si="96"/>
        <v>0</v>
      </c>
      <c r="I422" s="11">
        <f t="shared" si="97"/>
        <v>0</v>
      </c>
      <c r="J422" s="6">
        <v>0</v>
      </c>
      <c r="K422" s="11">
        <f t="shared" si="101"/>
        <v>0</v>
      </c>
      <c r="L422" s="129">
        <f t="shared" si="98"/>
        <v>0</v>
      </c>
      <c r="M422" s="468"/>
      <c r="P422" s="468">
        <f t="shared" si="99"/>
        <v>0</v>
      </c>
      <c r="Q422" s="720" t="s">
        <v>94</v>
      </c>
    </row>
    <row r="423" spans="2:17" ht="12.75" customHeight="1">
      <c r="B423" s="2"/>
      <c r="C423" s="2"/>
      <c r="D423" s="10" t="s">
        <v>1180</v>
      </c>
      <c r="E423" s="173">
        <v>0</v>
      </c>
      <c r="F423" s="6">
        <v>0</v>
      </c>
      <c r="G423" s="129">
        <f t="shared" si="100"/>
        <v>0</v>
      </c>
      <c r="H423" s="6">
        <f t="shared" si="96"/>
        <v>0</v>
      </c>
      <c r="I423" s="11">
        <f t="shared" si="97"/>
        <v>0</v>
      </c>
      <c r="J423" s="6">
        <v>0</v>
      </c>
      <c r="K423" s="11">
        <f t="shared" si="101"/>
        <v>0</v>
      </c>
      <c r="L423" s="129">
        <f t="shared" si="98"/>
        <v>0</v>
      </c>
      <c r="M423" s="468"/>
      <c r="P423" s="468">
        <f t="shared" si="99"/>
        <v>0</v>
      </c>
      <c r="Q423" s="221"/>
    </row>
    <row r="424" spans="2:17" ht="12.75" customHeight="1">
      <c r="B424" s="2"/>
      <c r="C424" s="2"/>
      <c r="D424" s="10" t="s">
        <v>1181</v>
      </c>
      <c r="E424" s="173">
        <v>0</v>
      </c>
      <c r="F424" s="6">
        <v>0</v>
      </c>
      <c r="G424" s="129">
        <f t="shared" si="100"/>
        <v>0</v>
      </c>
      <c r="H424" s="6">
        <f t="shared" si="96"/>
        <v>0</v>
      </c>
      <c r="I424" s="11">
        <f t="shared" si="97"/>
        <v>0</v>
      </c>
      <c r="J424" s="6">
        <v>0</v>
      </c>
      <c r="K424" s="11">
        <f t="shared" si="101"/>
        <v>0</v>
      </c>
      <c r="L424" s="129">
        <f t="shared" si="98"/>
        <v>0</v>
      </c>
      <c r="M424" s="468"/>
      <c r="P424" s="468">
        <f t="shared" si="99"/>
        <v>0</v>
      </c>
      <c r="Q424" s="221"/>
    </row>
    <row r="425" spans="2:17" ht="12.75" customHeight="1">
      <c r="B425" s="2"/>
      <c r="C425" s="2"/>
      <c r="D425" s="10" t="s">
        <v>1296</v>
      </c>
      <c r="E425" s="173">
        <v>0</v>
      </c>
      <c r="F425" s="6">
        <v>0</v>
      </c>
      <c r="G425" s="129">
        <f t="shared" si="100"/>
        <v>0</v>
      </c>
      <c r="H425" s="6">
        <f t="shared" si="96"/>
        <v>0</v>
      </c>
      <c r="I425" s="11">
        <f t="shared" si="97"/>
        <v>0</v>
      </c>
      <c r="J425" s="6">
        <v>0</v>
      </c>
      <c r="K425" s="11">
        <f t="shared" si="101"/>
        <v>0</v>
      </c>
      <c r="L425" s="129">
        <f t="shared" si="98"/>
        <v>0</v>
      </c>
      <c r="M425" s="468"/>
      <c r="P425" s="468">
        <f t="shared" si="99"/>
        <v>0</v>
      </c>
      <c r="Q425" s="221"/>
    </row>
    <row r="426" spans="2:17" ht="12.75" customHeight="1">
      <c r="B426" s="2"/>
      <c r="C426" s="2"/>
      <c r="D426" s="10" t="s">
        <v>1182</v>
      </c>
      <c r="E426" s="173">
        <v>0</v>
      </c>
      <c r="F426" s="6">
        <v>0</v>
      </c>
      <c r="G426" s="129">
        <f t="shared" si="100"/>
        <v>0</v>
      </c>
      <c r="H426" s="6">
        <f t="shared" si="96"/>
        <v>0</v>
      </c>
      <c r="I426" s="11">
        <f t="shared" si="97"/>
        <v>0</v>
      </c>
      <c r="J426" s="6">
        <v>0</v>
      </c>
      <c r="K426" s="11">
        <f t="shared" si="101"/>
        <v>0</v>
      </c>
      <c r="L426" s="129">
        <f t="shared" si="98"/>
        <v>0</v>
      </c>
      <c r="M426" s="468"/>
      <c r="P426" s="468">
        <f t="shared" si="99"/>
        <v>0</v>
      </c>
      <c r="Q426" s="221"/>
    </row>
    <row r="427" spans="2:17" ht="12.75" customHeight="1">
      <c r="B427" s="2"/>
      <c r="C427" s="2"/>
      <c r="D427" s="10" t="s">
        <v>1184</v>
      </c>
      <c r="E427" s="173">
        <v>0</v>
      </c>
      <c r="F427" s="6">
        <v>0</v>
      </c>
      <c r="G427" s="129">
        <f t="shared" si="100"/>
        <v>0</v>
      </c>
      <c r="H427" s="6">
        <f t="shared" si="96"/>
        <v>0</v>
      </c>
      <c r="I427" s="11">
        <f t="shared" si="97"/>
        <v>0</v>
      </c>
      <c r="J427" s="6">
        <v>0</v>
      </c>
      <c r="K427" s="11">
        <f t="shared" si="101"/>
        <v>0</v>
      </c>
      <c r="L427" s="129">
        <f t="shared" si="98"/>
        <v>0</v>
      </c>
      <c r="M427" s="468"/>
      <c r="P427" s="468">
        <f t="shared" si="99"/>
        <v>0</v>
      </c>
      <c r="Q427" s="221"/>
    </row>
    <row r="428" spans="2:17" ht="12.75" customHeight="1">
      <c r="B428" s="2"/>
      <c r="C428" s="2"/>
      <c r="D428" s="10" t="s">
        <v>1183</v>
      </c>
      <c r="E428" s="173">
        <v>0</v>
      </c>
      <c r="F428" s="6">
        <v>0</v>
      </c>
      <c r="G428" s="129">
        <f t="shared" si="100"/>
        <v>0</v>
      </c>
      <c r="H428" s="6">
        <f t="shared" si="96"/>
        <v>0</v>
      </c>
      <c r="I428" s="11">
        <f t="shared" si="97"/>
        <v>0</v>
      </c>
      <c r="J428" s="6">
        <v>0</v>
      </c>
      <c r="K428" s="11">
        <f t="shared" si="101"/>
        <v>0</v>
      </c>
      <c r="L428" s="129">
        <f t="shared" si="98"/>
        <v>0</v>
      </c>
      <c r="M428" s="468"/>
      <c r="P428" s="468">
        <f t="shared" si="99"/>
        <v>0</v>
      </c>
      <c r="Q428" s="221"/>
    </row>
    <row r="429" spans="2:17" ht="12.75" customHeight="1">
      <c r="B429" s="2"/>
      <c r="C429" s="2"/>
      <c r="M429" s="468"/>
      <c r="P429" s="468">
        <f t="shared" si="99"/>
        <v>0</v>
      </c>
      <c r="Q429" s="221"/>
    </row>
    <row r="430" spans="2:17">
      <c r="B430" s="2"/>
      <c r="C430" s="2" t="s">
        <v>1932</v>
      </c>
      <c r="D430" s="14"/>
      <c r="G430" s="15">
        <f>SUM(G416:G429)</f>
        <v>0</v>
      </c>
      <c r="I430" s="15">
        <f>SUM(I416:I429)</f>
        <v>0</v>
      </c>
      <c r="K430" s="15">
        <f>SUM(K416:K429)</f>
        <v>0</v>
      </c>
      <c r="L430" s="15">
        <f>G430+I430+K430</f>
        <v>0</v>
      </c>
      <c r="M430" s="680">
        <f>SUM(L416:L429)</f>
        <v>0</v>
      </c>
      <c r="N430" s="15">
        <f>SUM(N416:N429)</f>
        <v>0</v>
      </c>
      <c r="O430" s="15">
        <f>SUM(O416:O429)</f>
        <v>0</v>
      </c>
      <c r="P430" s="680">
        <f>SUM(P416:P429)</f>
        <v>0</v>
      </c>
      <c r="Q430" s="221"/>
    </row>
    <row r="431" spans="2:17">
      <c r="B431" s="2" t="s">
        <v>1033</v>
      </c>
      <c r="C431" s="2" t="s">
        <v>1198</v>
      </c>
      <c r="M431" s="468"/>
      <c r="P431" s="468"/>
      <c r="Q431" s="221"/>
    </row>
    <row r="432" spans="2:17" ht="12.75" customHeight="1">
      <c r="B432" s="2"/>
      <c r="C432" s="2"/>
      <c r="D432" s="10" t="s">
        <v>780</v>
      </c>
      <c r="E432" s="173">
        <v>0</v>
      </c>
      <c r="F432" s="6">
        <v>0</v>
      </c>
      <c r="G432" s="129">
        <f>E432*F432</f>
        <v>0</v>
      </c>
      <c r="H432" s="6">
        <f t="shared" ref="H432:H448" si="102">$E$3</f>
        <v>0</v>
      </c>
      <c r="I432" s="11">
        <f>H432*E432</f>
        <v>0</v>
      </c>
      <c r="J432" s="6">
        <v>0</v>
      </c>
      <c r="K432" s="11">
        <f>J432*E432</f>
        <v>0</v>
      </c>
      <c r="L432" s="129">
        <f t="shared" ref="L432:L448" si="103">G432+I432+K432</f>
        <v>0</v>
      </c>
      <c r="M432" s="468"/>
      <c r="O432" s="11">
        <f>L432</f>
        <v>0</v>
      </c>
      <c r="P432" s="468">
        <f t="shared" ref="P432:P448" si="104">SUM(L432-N432-O432)</f>
        <v>0</v>
      </c>
      <c r="Q432" s="691" t="s">
        <v>747</v>
      </c>
    </row>
    <row r="433" spans="2:17" ht="12.75" customHeight="1">
      <c r="B433" s="2"/>
      <c r="C433" s="2"/>
      <c r="D433" s="10" t="s">
        <v>1176</v>
      </c>
      <c r="E433" s="173">
        <v>0</v>
      </c>
      <c r="F433" s="6">
        <v>0</v>
      </c>
      <c r="G433" s="129">
        <f t="shared" ref="G433:G448" si="105">E433*F433</f>
        <v>0</v>
      </c>
      <c r="H433" s="6">
        <f t="shared" si="102"/>
        <v>0</v>
      </c>
      <c r="I433" s="11">
        <f t="shared" ref="I433:I448" si="106">H433*E433</f>
        <v>0</v>
      </c>
      <c r="J433" s="6">
        <v>0</v>
      </c>
      <c r="K433" s="11">
        <f t="shared" ref="K433:K448" si="107">J433*E433</f>
        <v>0</v>
      </c>
      <c r="L433" s="129">
        <f t="shared" si="103"/>
        <v>0</v>
      </c>
      <c r="M433" s="468"/>
      <c r="O433" s="11">
        <f t="shared" ref="O433:O448" si="108">L433</f>
        <v>0</v>
      </c>
      <c r="P433" s="468">
        <f t="shared" si="104"/>
        <v>0</v>
      </c>
      <c r="Q433" s="221"/>
    </row>
    <row r="434" spans="2:17" ht="12.75" customHeight="1">
      <c r="B434" s="2"/>
      <c r="C434" s="2"/>
      <c r="D434" s="10" t="s">
        <v>251</v>
      </c>
      <c r="E434" s="173">
        <v>0</v>
      </c>
      <c r="F434" s="6">
        <v>0</v>
      </c>
      <c r="G434" s="129">
        <f t="shared" si="105"/>
        <v>0</v>
      </c>
      <c r="H434" s="6">
        <f t="shared" si="102"/>
        <v>0</v>
      </c>
      <c r="I434" s="11">
        <f t="shared" si="106"/>
        <v>0</v>
      </c>
      <c r="J434" s="6">
        <v>0</v>
      </c>
      <c r="K434" s="11">
        <f t="shared" si="107"/>
        <v>0</v>
      </c>
      <c r="L434" s="129">
        <f t="shared" si="103"/>
        <v>0</v>
      </c>
      <c r="M434" s="468"/>
      <c r="O434" s="11">
        <f t="shared" si="108"/>
        <v>0</v>
      </c>
      <c r="P434" s="468">
        <f t="shared" si="104"/>
        <v>0</v>
      </c>
      <c r="Q434" s="591" t="s">
        <v>1224</v>
      </c>
    </row>
    <row r="435" spans="2:17" ht="12.75" customHeight="1">
      <c r="B435" s="2"/>
      <c r="C435" s="2"/>
      <c r="D435" s="10" t="s">
        <v>1177</v>
      </c>
      <c r="E435" s="173">
        <v>0</v>
      </c>
      <c r="F435" s="6">
        <v>0</v>
      </c>
      <c r="G435" s="129">
        <f t="shared" si="105"/>
        <v>0</v>
      </c>
      <c r="H435" s="6">
        <f t="shared" si="102"/>
        <v>0</v>
      </c>
      <c r="I435" s="11">
        <f t="shared" si="106"/>
        <v>0</v>
      </c>
      <c r="J435" s="6">
        <v>0</v>
      </c>
      <c r="K435" s="11">
        <f t="shared" si="107"/>
        <v>0</v>
      </c>
      <c r="L435" s="129">
        <f t="shared" si="103"/>
        <v>0</v>
      </c>
      <c r="M435" s="468"/>
      <c r="O435" s="11">
        <f t="shared" si="108"/>
        <v>0</v>
      </c>
      <c r="P435" s="468">
        <f t="shared" si="104"/>
        <v>0</v>
      </c>
      <c r="Q435" s="725" t="s">
        <v>57</v>
      </c>
    </row>
    <row r="436" spans="2:17" ht="12.75" customHeight="1">
      <c r="B436" s="2"/>
      <c r="C436" s="2"/>
      <c r="D436" s="10" t="s">
        <v>462</v>
      </c>
      <c r="E436" s="173">
        <v>0</v>
      </c>
      <c r="F436" s="6">
        <v>0</v>
      </c>
      <c r="G436" s="129">
        <f t="shared" si="105"/>
        <v>0</v>
      </c>
      <c r="H436" s="6">
        <f t="shared" si="102"/>
        <v>0</v>
      </c>
      <c r="I436" s="11">
        <f t="shared" si="106"/>
        <v>0</v>
      </c>
      <c r="J436" s="6">
        <v>0</v>
      </c>
      <c r="K436" s="11">
        <f t="shared" si="107"/>
        <v>0</v>
      </c>
      <c r="L436" s="129">
        <f t="shared" si="103"/>
        <v>0</v>
      </c>
      <c r="M436" s="468"/>
      <c r="O436" s="11">
        <f t="shared" si="108"/>
        <v>0</v>
      </c>
      <c r="P436" s="468">
        <f t="shared" si="104"/>
        <v>0</v>
      </c>
      <c r="Q436" s="718" t="s">
        <v>952</v>
      </c>
    </row>
    <row r="437" spans="2:17" ht="12.75" customHeight="1">
      <c r="B437" s="2"/>
      <c r="C437" s="2"/>
      <c r="D437" s="10" t="s">
        <v>1178</v>
      </c>
      <c r="E437" s="173">
        <v>0</v>
      </c>
      <c r="F437" s="6">
        <v>0</v>
      </c>
      <c r="G437" s="129">
        <f t="shared" si="105"/>
        <v>0</v>
      </c>
      <c r="H437" s="6">
        <f t="shared" si="102"/>
        <v>0</v>
      </c>
      <c r="I437" s="11">
        <f t="shared" si="106"/>
        <v>0</v>
      </c>
      <c r="J437" s="6">
        <v>0</v>
      </c>
      <c r="K437" s="11">
        <f t="shared" si="107"/>
        <v>0</v>
      </c>
      <c r="L437" s="129">
        <f t="shared" si="103"/>
        <v>0</v>
      </c>
      <c r="M437" s="468"/>
      <c r="O437" s="11">
        <f t="shared" si="108"/>
        <v>0</v>
      </c>
      <c r="P437" s="468">
        <f t="shared" si="104"/>
        <v>0</v>
      </c>
      <c r="Q437" s="719" t="s">
        <v>953</v>
      </c>
    </row>
    <row r="438" spans="2:17" ht="12.75" customHeight="1">
      <c r="B438" s="2"/>
      <c r="C438" s="2"/>
      <c r="D438" s="10" t="s">
        <v>1179</v>
      </c>
      <c r="E438" s="173">
        <v>0</v>
      </c>
      <c r="F438" s="6">
        <v>0</v>
      </c>
      <c r="G438" s="129">
        <f t="shared" si="105"/>
        <v>0</v>
      </c>
      <c r="H438" s="6">
        <f t="shared" si="102"/>
        <v>0</v>
      </c>
      <c r="I438" s="11">
        <f t="shared" si="106"/>
        <v>0</v>
      </c>
      <c r="J438" s="6">
        <v>0</v>
      </c>
      <c r="K438" s="11">
        <f t="shared" si="107"/>
        <v>0</v>
      </c>
      <c r="L438" s="129">
        <f t="shared" si="103"/>
        <v>0</v>
      </c>
      <c r="M438" s="468"/>
      <c r="O438" s="11">
        <f t="shared" si="108"/>
        <v>0</v>
      </c>
      <c r="P438" s="468">
        <f t="shared" si="104"/>
        <v>0</v>
      </c>
      <c r="Q438" s="720" t="s">
        <v>94</v>
      </c>
    </row>
    <row r="439" spans="2:17" ht="12.75" customHeight="1">
      <c r="B439" s="2"/>
      <c r="C439" s="2"/>
      <c r="D439" s="10" t="s">
        <v>1180</v>
      </c>
      <c r="E439" s="173">
        <v>0</v>
      </c>
      <c r="F439" s="6">
        <v>0</v>
      </c>
      <c r="G439" s="129">
        <f t="shared" si="105"/>
        <v>0</v>
      </c>
      <c r="H439" s="6">
        <f t="shared" si="102"/>
        <v>0</v>
      </c>
      <c r="I439" s="11">
        <f t="shared" si="106"/>
        <v>0</v>
      </c>
      <c r="J439" s="6">
        <v>0</v>
      </c>
      <c r="K439" s="11">
        <f t="shared" si="107"/>
        <v>0</v>
      </c>
      <c r="L439" s="129">
        <f t="shared" si="103"/>
        <v>0</v>
      </c>
      <c r="M439" s="468"/>
      <c r="O439" s="11">
        <f t="shared" si="108"/>
        <v>0</v>
      </c>
      <c r="P439" s="468">
        <f t="shared" si="104"/>
        <v>0</v>
      </c>
      <c r="Q439" s="221"/>
    </row>
    <row r="440" spans="2:17" ht="12.75" customHeight="1">
      <c r="B440" s="2"/>
      <c r="C440" s="2"/>
      <c r="D440" s="10" t="s">
        <v>1181</v>
      </c>
      <c r="E440" s="173">
        <v>0</v>
      </c>
      <c r="F440" s="6">
        <v>0</v>
      </c>
      <c r="G440" s="129">
        <f t="shared" si="105"/>
        <v>0</v>
      </c>
      <c r="H440" s="6">
        <f t="shared" si="102"/>
        <v>0</v>
      </c>
      <c r="I440" s="11">
        <f t="shared" si="106"/>
        <v>0</v>
      </c>
      <c r="J440" s="6">
        <v>0</v>
      </c>
      <c r="K440" s="11">
        <f t="shared" si="107"/>
        <v>0</v>
      </c>
      <c r="L440" s="129">
        <f t="shared" si="103"/>
        <v>0</v>
      </c>
      <c r="M440" s="468"/>
      <c r="O440" s="11">
        <f t="shared" si="108"/>
        <v>0</v>
      </c>
      <c r="P440" s="468">
        <f t="shared" si="104"/>
        <v>0</v>
      </c>
      <c r="Q440" s="221"/>
    </row>
    <row r="441" spans="2:17" ht="12.75" customHeight="1">
      <c r="B441" s="2"/>
      <c r="C441" s="2"/>
      <c r="D441" s="10" t="s">
        <v>1296</v>
      </c>
      <c r="E441" s="173">
        <v>0</v>
      </c>
      <c r="F441" s="6">
        <v>0</v>
      </c>
      <c r="G441" s="129">
        <f t="shared" si="105"/>
        <v>0</v>
      </c>
      <c r="H441" s="6">
        <f t="shared" si="102"/>
        <v>0</v>
      </c>
      <c r="I441" s="11">
        <f t="shared" si="106"/>
        <v>0</v>
      </c>
      <c r="J441" s="6">
        <v>0</v>
      </c>
      <c r="K441" s="11">
        <f t="shared" si="107"/>
        <v>0</v>
      </c>
      <c r="L441" s="129">
        <f t="shared" si="103"/>
        <v>0</v>
      </c>
      <c r="M441" s="468"/>
      <c r="O441" s="11">
        <f t="shared" si="108"/>
        <v>0</v>
      </c>
      <c r="P441" s="468">
        <f t="shared" si="104"/>
        <v>0</v>
      </c>
      <c r="Q441" s="221"/>
    </row>
    <row r="442" spans="2:17" ht="12.75" customHeight="1">
      <c r="B442" s="2"/>
      <c r="C442" s="2"/>
      <c r="D442" s="10" t="s">
        <v>1182</v>
      </c>
      <c r="E442" s="173">
        <v>0</v>
      </c>
      <c r="F442" s="6">
        <v>0</v>
      </c>
      <c r="G442" s="129">
        <f t="shared" si="105"/>
        <v>0</v>
      </c>
      <c r="H442" s="6">
        <f t="shared" si="102"/>
        <v>0</v>
      </c>
      <c r="I442" s="11">
        <f t="shared" si="106"/>
        <v>0</v>
      </c>
      <c r="J442" s="6">
        <v>0</v>
      </c>
      <c r="K442" s="11">
        <f t="shared" si="107"/>
        <v>0</v>
      </c>
      <c r="L442" s="129">
        <f t="shared" si="103"/>
        <v>0</v>
      </c>
      <c r="M442" s="468"/>
      <c r="O442" s="11">
        <f t="shared" si="108"/>
        <v>0</v>
      </c>
      <c r="P442" s="468">
        <f t="shared" si="104"/>
        <v>0</v>
      </c>
      <c r="Q442" s="221"/>
    </row>
    <row r="443" spans="2:17" ht="12.75" customHeight="1">
      <c r="B443" s="2"/>
      <c r="C443" s="2"/>
      <c r="D443" s="10" t="s">
        <v>1184</v>
      </c>
      <c r="E443" s="173">
        <v>0</v>
      </c>
      <c r="F443" s="6">
        <v>0</v>
      </c>
      <c r="G443" s="129">
        <f t="shared" si="105"/>
        <v>0</v>
      </c>
      <c r="H443" s="6">
        <f t="shared" si="102"/>
        <v>0</v>
      </c>
      <c r="I443" s="11">
        <f t="shared" si="106"/>
        <v>0</v>
      </c>
      <c r="J443" s="6">
        <v>0</v>
      </c>
      <c r="K443" s="11">
        <f t="shared" si="107"/>
        <v>0</v>
      </c>
      <c r="L443" s="129">
        <f t="shared" si="103"/>
        <v>0</v>
      </c>
      <c r="M443" s="468"/>
      <c r="O443" s="11">
        <f t="shared" si="108"/>
        <v>0</v>
      </c>
      <c r="P443" s="468">
        <f t="shared" si="104"/>
        <v>0</v>
      </c>
      <c r="Q443" s="221"/>
    </row>
    <row r="444" spans="2:17" ht="12.75" customHeight="1">
      <c r="B444" s="2"/>
      <c r="C444" s="2"/>
      <c r="D444" s="10" t="s">
        <v>1183</v>
      </c>
      <c r="E444" s="173">
        <v>0</v>
      </c>
      <c r="F444" s="6">
        <v>0</v>
      </c>
      <c r="G444" s="129">
        <f t="shared" si="105"/>
        <v>0</v>
      </c>
      <c r="H444" s="6">
        <f t="shared" si="102"/>
        <v>0</v>
      </c>
      <c r="I444" s="11">
        <f t="shared" si="106"/>
        <v>0</v>
      </c>
      <c r="J444" s="6">
        <v>0</v>
      </c>
      <c r="K444" s="11">
        <f t="shared" si="107"/>
        <v>0</v>
      </c>
      <c r="L444" s="129">
        <f t="shared" si="103"/>
        <v>0</v>
      </c>
      <c r="M444" s="468"/>
      <c r="O444" s="11">
        <f t="shared" si="108"/>
        <v>0</v>
      </c>
      <c r="P444" s="468">
        <f t="shared" si="104"/>
        <v>0</v>
      </c>
      <c r="Q444" s="221"/>
    </row>
    <row r="445" spans="2:17" ht="12.75" customHeight="1">
      <c r="B445" s="2"/>
      <c r="C445" s="2"/>
      <c r="D445" s="10" t="s">
        <v>174</v>
      </c>
      <c r="E445" s="173">
        <v>0</v>
      </c>
      <c r="F445" s="6">
        <v>0</v>
      </c>
      <c r="G445" s="129">
        <f t="shared" si="105"/>
        <v>0</v>
      </c>
      <c r="H445" s="6">
        <f t="shared" si="102"/>
        <v>0</v>
      </c>
      <c r="I445" s="11">
        <f t="shared" si="106"/>
        <v>0</v>
      </c>
      <c r="J445" s="6">
        <v>0</v>
      </c>
      <c r="K445" s="11">
        <f t="shared" si="107"/>
        <v>0</v>
      </c>
      <c r="L445" s="129">
        <f t="shared" si="103"/>
        <v>0</v>
      </c>
      <c r="M445" s="468"/>
      <c r="O445" s="11">
        <f t="shared" si="108"/>
        <v>0</v>
      </c>
      <c r="P445" s="468">
        <f t="shared" si="104"/>
        <v>0</v>
      </c>
      <c r="Q445" s="221"/>
    </row>
    <row r="446" spans="2:17" ht="12.75" customHeight="1">
      <c r="B446" s="2"/>
      <c r="C446" s="2"/>
      <c r="D446" s="10" t="s">
        <v>1798</v>
      </c>
      <c r="E446" s="173">
        <v>0</v>
      </c>
      <c r="F446" s="6">
        <v>0</v>
      </c>
      <c r="G446" s="129">
        <f t="shared" si="105"/>
        <v>0</v>
      </c>
      <c r="H446" s="6">
        <f t="shared" si="102"/>
        <v>0</v>
      </c>
      <c r="I446" s="11">
        <f t="shared" si="106"/>
        <v>0</v>
      </c>
      <c r="J446" s="6">
        <v>0</v>
      </c>
      <c r="K446" s="11">
        <f t="shared" si="107"/>
        <v>0</v>
      </c>
      <c r="L446" s="129">
        <f t="shared" si="103"/>
        <v>0</v>
      </c>
      <c r="M446" s="468"/>
      <c r="O446" s="11">
        <f t="shared" si="108"/>
        <v>0</v>
      </c>
      <c r="P446" s="468">
        <f t="shared" si="104"/>
        <v>0</v>
      </c>
      <c r="Q446" s="221"/>
    </row>
    <row r="447" spans="2:17" ht="12.75" customHeight="1">
      <c r="B447" s="2"/>
      <c r="C447" s="2"/>
      <c r="D447" s="10" t="s">
        <v>1468</v>
      </c>
      <c r="E447" s="173">
        <v>0</v>
      </c>
      <c r="F447" s="6">
        <v>0</v>
      </c>
      <c r="G447" s="129">
        <f t="shared" si="105"/>
        <v>0</v>
      </c>
      <c r="H447" s="6">
        <f t="shared" si="102"/>
        <v>0</v>
      </c>
      <c r="I447" s="11">
        <f t="shared" si="106"/>
        <v>0</v>
      </c>
      <c r="J447" s="6">
        <v>0</v>
      </c>
      <c r="K447" s="11">
        <f t="shared" si="107"/>
        <v>0</v>
      </c>
      <c r="L447" s="129">
        <f t="shared" si="103"/>
        <v>0</v>
      </c>
      <c r="M447" s="468"/>
      <c r="O447" s="11">
        <f t="shared" si="108"/>
        <v>0</v>
      </c>
      <c r="P447" s="468">
        <f t="shared" si="104"/>
        <v>0</v>
      </c>
      <c r="Q447" s="221"/>
    </row>
    <row r="448" spans="2:17" ht="12.75" customHeight="1">
      <c r="B448" s="2"/>
      <c r="C448" s="2"/>
      <c r="D448" s="10" t="s">
        <v>519</v>
      </c>
      <c r="E448" s="173">
        <v>0</v>
      </c>
      <c r="F448" s="6">
        <v>0</v>
      </c>
      <c r="G448" s="129">
        <f t="shared" si="105"/>
        <v>0</v>
      </c>
      <c r="H448" s="6">
        <f t="shared" si="102"/>
        <v>0</v>
      </c>
      <c r="I448" s="11">
        <f t="shared" si="106"/>
        <v>0</v>
      </c>
      <c r="J448" s="6">
        <v>0</v>
      </c>
      <c r="K448" s="11">
        <f t="shared" si="107"/>
        <v>0</v>
      </c>
      <c r="L448" s="129">
        <f t="shared" si="103"/>
        <v>0</v>
      </c>
      <c r="M448" s="468"/>
      <c r="O448" s="11">
        <f t="shared" si="108"/>
        <v>0</v>
      </c>
      <c r="P448" s="468">
        <f t="shared" si="104"/>
        <v>0</v>
      </c>
      <c r="Q448" s="221"/>
    </row>
    <row r="449" spans="2:18">
      <c r="B449" s="2"/>
      <c r="C449" s="2" t="s">
        <v>1932</v>
      </c>
      <c r="D449" s="14"/>
      <c r="G449" s="15">
        <f>SUM(G432:G448)</f>
        <v>0</v>
      </c>
      <c r="I449" s="15">
        <f>SUM(I432:I448)</f>
        <v>0</v>
      </c>
      <c r="K449" s="15">
        <f>SUM(K432:K448)</f>
        <v>0</v>
      </c>
      <c r="L449" s="15">
        <f>G449+I449+K449</f>
        <v>0</v>
      </c>
      <c r="M449" s="680">
        <f>SUM(L432:L448)</f>
        <v>0</v>
      </c>
      <c r="N449" s="15">
        <f>SUM(N432:N448)</f>
        <v>0</v>
      </c>
      <c r="O449" s="15">
        <f>SUM(O432:O448)</f>
        <v>0</v>
      </c>
      <c r="P449" s="680">
        <f>SUM(P432:P448)</f>
        <v>0</v>
      </c>
      <c r="Q449" s="221"/>
    </row>
    <row r="450" spans="2:18" ht="16.5" customHeight="1">
      <c r="B450" s="2" t="s">
        <v>250</v>
      </c>
      <c r="C450" s="2" t="s">
        <v>520</v>
      </c>
      <c r="E450" s="50"/>
      <c r="M450" s="468"/>
      <c r="P450" s="468"/>
      <c r="Q450" s="361" t="s">
        <v>1317</v>
      </c>
    </row>
    <row r="451" spans="2:18" ht="12.75" customHeight="1">
      <c r="B451" s="2"/>
      <c r="C451" s="2"/>
      <c r="D451" s="14" t="s">
        <v>1185</v>
      </c>
      <c r="M451" s="468"/>
      <c r="P451" s="468">
        <f t="shared" ref="P451:P459" si="109">SUM(L451-N451-O451)</f>
        <v>0</v>
      </c>
      <c r="Q451" s="718" t="s">
        <v>952</v>
      </c>
    </row>
    <row r="452" spans="2:18" ht="12.75" customHeight="1">
      <c r="B452" s="2"/>
      <c r="C452" s="2"/>
      <c r="D452" s="10" t="s">
        <v>872</v>
      </c>
      <c r="E452" s="173">
        <v>0</v>
      </c>
      <c r="F452" s="6">
        <v>0</v>
      </c>
      <c r="G452" s="129">
        <f>F452*$E452</f>
        <v>0</v>
      </c>
      <c r="H452" s="6">
        <v>0</v>
      </c>
      <c r="I452" s="11">
        <f>H452*E452</f>
        <v>0</v>
      </c>
      <c r="J452" s="6">
        <v>0</v>
      </c>
      <c r="K452" s="11">
        <f>J452*E452</f>
        <v>0</v>
      </c>
      <c r="L452" s="129">
        <f t="shared" ref="L452:L459" si="110">G452+I452+K452</f>
        <v>0</v>
      </c>
      <c r="M452" s="468"/>
      <c r="P452" s="468">
        <f t="shared" si="109"/>
        <v>0</v>
      </c>
      <c r="Q452" s="719" t="s">
        <v>953</v>
      </c>
    </row>
    <row r="453" spans="2:18" ht="12.75" customHeight="1">
      <c r="B453" s="2"/>
      <c r="C453" s="2"/>
      <c r="D453" s="10" t="s">
        <v>1205</v>
      </c>
      <c r="E453" s="173">
        <v>0</v>
      </c>
      <c r="F453" s="6">
        <v>0</v>
      </c>
      <c r="G453" s="129">
        <f>F453*$E453</f>
        <v>0</v>
      </c>
      <c r="H453" s="6">
        <v>0</v>
      </c>
      <c r="I453" s="11">
        <f>H453*E453</f>
        <v>0</v>
      </c>
      <c r="J453" s="6">
        <v>0</v>
      </c>
      <c r="K453" s="11">
        <f>J453*E453</f>
        <v>0</v>
      </c>
      <c r="L453" s="129">
        <f t="shared" si="110"/>
        <v>0</v>
      </c>
      <c r="M453" s="468"/>
      <c r="P453" s="468">
        <f t="shared" si="109"/>
        <v>0</v>
      </c>
      <c r="Q453" s="720" t="s">
        <v>94</v>
      </c>
    </row>
    <row r="454" spans="2:18" ht="12.75" customHeight="1">
      <c r="B454" s="2"/>
      <c r="C454" s="2"/>
      <c r="D454" s="14" t="s">
        <v>1206</v>
      </c>
      <c r="G454" s="129">
        <f t="shared" ref="G454:G459" si="111">F454*$E454</f>
        <v>0</v>
      </c>
      <c r="L454" s="129">
        <f t="shared" si="110"/>
        <v>0</v>
      </c>
      <c r="M454" s="468"/>
      <c r="P454" s="468">
        <f t="shared" si="109"/>
        <v>0</v>
      </c>
      <c r="Q454" s="221"/>
    </row>
    <row r="455" spans="2:18" ht="12.75" customHeight="1">
      <c r="B455" s="2"/>
      <c r="C455" s="2"/>
      <c r="D455" s="10" t="s">
        <v>2087</v>
      </c>
      <c r="E455" s="173">
        <v>0</v>
      </c>
      <c r="F455" s="6">
        <v>0</v>
      </c>
      <c r="G455" s="129">
        <f t="shared" si="111"/>
        <v>0</v>
      </c>
      <c r="H455" s="6">
        <v>0</v>
      </c>
      <c r="I455" s="11">
        <f>H455*E455</f>
        <v>0</v>
      </c>
      <c r="J455" s="6">
        <v>0</v>
      </c>
      <c r="K455" s="11">
        <f>J455*E455</f>
        <v>0</v>
      </c>
      <c r="L455" s="129">
        <f t="shared" si="110"/>
        <v>0</v>
      </c>
      <c r="M455" s="468"/>
      <c r="P455" s="468">
        <f t="shared" si="109"/>
        <v>0</v>
      </c>
      <c r="Q455" s="221"/>
    </row>
    <row r="456" spans="2:18" ht="12.75" customHeight="1">
      <c r="B456" s="2"/>
      <c r="C456" s="2"/>
      <c r="D456" s="10" t="s">
        <v>2088</v>
      </c>
      <c r="E456" s="173">
        <v>0</v>
      </c>
      <c r="F456" s="6">
        <v>0</v>
      </c>
      <c r="G456" s="129">
        <f t="shared" si="111"/>
        <v>0</v>
      </c>
      <c r="H456" s="6">
        <v>0</v>
      </c>
      <c r="I456" s="11">
        <f>H456*E456</f>
        <v>0</v>
      </c>
      <c r="J456" s="6">
        <v>0</v>
      </c>
      <c r="K456" s="11">
        <f>J456*E456</f>
        <v>0</v>
      </c>
      <c r="L456" s="129">
        <f t="shared" si="110"/>
        <v>0</v>
      </c>
      <c r="M456" s="468"/>
      <c r="P456" s="468">
        <f t="shared" si="109"/>
        <v>0</v>
      </c>
      <c r="Q456" s="221"/>
    </row>
    <row r="457" spans="2:18" ht="12.75" customHeight="1">
      <c r="B457" s="2"/>
      <c r="C457" s="2"/>
      <c r="D457" s="10" t="s">
        <v>750</v>
      </c>
      <c r="E457" s="173">
        <v>0</v>
      </c>
      <c r="F457" s="6">
        <v>0</v>
      </c>
      <c r="G457" s="129">
        <f t="shared" si="111"/>
        <v>0</v>
      </c>
      <c r="H457" s="6">
        <v>0</v>
      </c>
      <c r="I457" s="11">
        <f>H457*E457</f>
        <v>0</v>
      </c>
      <c r="J457" s="6">
        <v>0</v>
      </c>
      <c r="K457" s="11">
        <f>J457*E457</f>
        <v>0</v>
      </c>
      <c r="L457" s="129">
        <f t="shared" si="110"/>
        <v>0</v>
      </c>
      <c r="M457" s="468"/>
      <c r="P457" s="468">
        <f t="shared" si="109"/>
        <v>0</v>
      </c>
      <c r="Q457" s="221"/>
    </row>
    <row r="458" spans="2:18" ht="12.75" customHeight="1">
      <c r="B458" s="2"/>
      <c r="C458" s="2"/>
      <c r="D458" s="10" t="s">
        <v>1002</v>
      </c>
      <c r="E458" s="173">
        <v>0</v>
      </c>
      <c r="F458" s="6">
        <v>0</v>
      </c>
      <c r="G458" s="129">
        <f t="shared" si="111"/>
        <v>0</v>
      </c>
      <c r="H458" s="6">
        <v>0</v>
      </c>
      <c r="I458" s="11">
        <f>H458*E458</f>
        <v>0</v>
      </c>
      <c r="J458" s="6">
        <v>0</v>
      </c>
      <c r="K458" s="11">
        <f>J458*E458</f>
        <v>0</v>
      </c>
      <c r="L458" s="129">
        <f t="shared" si="110"/>
        <v>0</v>
      </c>
      <c r="M458" s="468"/>
      <c r="P458" s="468">
        <f t="shared" si="109"/>
        <v>0</v>
      </c>
      <c r="Q458" s="221"/>
      <c r="R458" s="354"/>
    </row>
    <row r="459" spans="2:18" ht="12.75" customHeight="1">
      <c r="B459" s="2"/>
      <c r="C459" s="2"/>
      <c r="D459" s="10" t="s">
        <v>1171</v>
      </c>
      <c r="E459" s="173">
        <v>0</v>
      </c>
      <c r="F459" s="6">
        <v>0</v>
      </c>
      <c r="G459" s="129">
        <f t="shared" si="111"/>
        <v>0</v>
      </c>
      <c r="H459" s="6">
        <v>0</v>
      </c>
      <c r="I459" s="11">
        <f>H459*E459</f>
        <v>0</v>
      </c>
      <c r="J459" s="6">
        <v>0</v>
      </c>
      <c r="K459" s="11">
        <f>J459*E459</f>
        <v>0</v>
      </c>
      <c r="L459" s="129">
        <f t="shared" si="110"/>
        <v>0</v>
      </c>
      <c r="M459" s="468"/>
      <c r="P459" s="468">
        <f t="shared" si="109"/>
        <v>0</v>
      </c>
      <c r="Q459" s="221"/>
      <c r="R459" s="354"/>
    </row>
    <row r="460" spans="2:18" ht="14.25" thickBot="1">
      <c r="B460" s="2"/>
      <c r="C460" s="2" t="s">
        <v>1932</v>
      </c>
      <c r="D460" s="14"/>
      <c r="G460" s="15">
        <f>SUM(G451:G459)</f>
        <v>0</v>
      </c>
      <c r="H460" s="20"/>
      <c r="I460" s="15">
        <f>SUM(I451:I459)</f>
        <v>0</v>
      </c>
      <c r="J460" s="20"/>
      <c r="K460" s="15">
        <f>SUM(K451:K459)</f>
        <v>0</v>
      </c>
      <c r="L460" s="15">
        <f t="shared" ref="L460" si="112">G460+I460+K460</f>
        <v>0</v>
      </c>
      <c r="M460" s="684">
        <f>SUM(L451:L459)</f>
        <v>0</v>
      </c>
      <c r="N460" s="15">
        <f>SUM(N451:N459)</f>
        <v>0</v>
      </c>
      <c r="O460" s="15">
        <f>SUM(O451:O459)</f>
        <v>0</v>
      </c>
      <c r="P460" s="680">
        <f>SUM(P451:P459)</f>
        <v>0</v>
      </c>
      <c r="Q460" s="221"/>
    </row>
    <row r="461" spans="2:18" ht="18.75" customHeight="1" thickBot="1">
      <c r="B461" s="2"/>
      <c r="C461" s="209" t="s">
        <v>1772</v>
      </c>
      <c r="D461" s="6"/>
      <c r="L461" s="16"/>
      <c r="M461" s="685">
        <f>SUM(M209:M460)</f>
        <v>0</v>
      </c>
      <c r="N461" s="20">
        <f>N209+N216+N224+N236+N244+N255+N262+N274+N281+N288+N314+N323+N331+N351+N365+N373+N391+N413+N430+N449+N460</f>
        <v>0</v>
      </c>
      <c r="O461" s="20">
        <f>O209+O216+O224+O236+O244+O255+O262+O274+O281+O288+O314+O323+O331+O351+O365+O373+O391+O413+O430+O449+O460</f>
        <v>0</v>
      </c>
      <c r="P461" s="678">
        <f>P209+P216+P224+P236+P244+P255+P262+P274+P281+P288+P314+P323+P331+P351+P365+P373+P391+P413+P430+P449+P460</f>
        <v>0</v>
      </c>
      <c r="Q461" s="221"/>
    </row>
    <row r="462" spans="2:18" ht="18.75" customHeight="1" thickBot="1">
      <c r="B462" s="2"/>
      <c r="C462" s="209"/>
      <c r="D462" s="6"/>
      <c r="L462" s="16"/>
      <c r="M462" s="20"/>
      <c r="N462" s="795" t="s">
        <v>972</v>
      </c>
      <c r="O462" s="796"/>
      <c r="P462" s="797">
        <f>SUM(N461:P461)</f>
        <v>0</v>
      </c>
      <c r="Q462" s="701" t="s">
        <v>285</v>
      </c>
    </row>
    <row r="463" spans="2:18" ht="18.75" customHeight="1">
      <c r="B463" s="2"/>
      <c r="C463" s="209"/>
      <c r="D463" s="6"/>
      <c r="L463" s="16"/>
      <c r="M463" s="678"/>
      <c r="N463" s="20"/>
      <c r="O463" s="20"/>
      <c r="P463" s="678"/>
      <c r="Q463" s="221"/>
    </row>
    <row r="464" spans="2:18">
      <c r="B464" s="2"/>
      <c r="C464" s="2"/>
      <c r="D464" s="235" t="s">
        <v>1277</v>
      </c>
      <c r="E464" s="439"/>
      <c r="F464" s="226"/>
      <c r="G464" s="227"/>
      <c r="H464" s="228"/>
      <c r="I464" s="229"/>
      <c r="M464" s="678"/>
      <c r="N464" s="3"/>
      <c r="O464" s="3"/>
      <c r="P464" s="678"/>
      <c r="Q464" s="718" t="s">
        <v>748</v>
      </c>
    </row>
    <row r="465" spans="2:17">
      <c r="B465" s="2"/>
      <c r="C465" s="2"/>
      <c r="D465" s="230" t="s">
        <v>1208</v>
      </c>
      <c r="E465" s="440"/>
      <c r="F465" s="231"/>
      <c r="G465" s="255">
        <v>0</v>
      </c>
      <c r="H465" s="253"/>
      <c r="I465" s="232">
        <f>M461*G465</f>
        <v>0</v>
      </c>
      <c r="M465" s="678"/>
      <c r="N465" s="3"/>
      <c r="O465" s="3"/>
      <c r="P465" s="678"/>
      <c r="Q465" s="720" t="s">
        <v>749</v>
      </c>
    </row>
    <row r="466" spans="2:17">
      <c r="B466" s="2"/>
      <c r="C466" s="2"/>
      <c r="D466" s="233" t="s">
        <v>1209</v>
      </c>
      <c r="E466" s="441"/>
      <c r="F466" s="234"/>
      <c r="G466" s="256">
        <v>1</v>
      </c>
      <c r="H466" s="254"/>
      <c r="I466" s="460">
        <f>M461*G466</f>
        <v>0</v>
      </c>
      <c r="M466" s="678"/>
      <c r="N466" s="3"/>
      <c r="O466" s="3"/>
      <c r="P466" s="678"/>
      <c r="Q466" s="220" t="s">
        <v>630</v>
      </c>
    </row>
    <row r="467" spans="2:17">
      <c r="B467" s="2"/>
      <c r="C467" s="2"/>
      <c r="D467" s="342" t="s">
        <v>710</v>
      </c>
      <c r="E467" s="442"/>
      <c r="F467" s="343"/>
      <c r="G467" s="344"/>
      <c r="H467" s="345" t="s">
        <v>773</v>
      </c>
      <c r="I467" s="341"/>
      <c r="M467" s="678"/>
      <c r="N467" s="3"/>
      <c r="O467" s="3"/>
      <c r="P467" s="678"/>
      <c r="Q467" s="236" t="s">
        <v>631</v>
      </c>
    </row>
    <row r="468" spans="2:17">
      <c r="B468" s="2"/>
      <c r="C468" s="2"/>
      <c r="D468" s="342" t="s">
        <v>2089</v>
      </c>
      <c r="E468" s="443"/>
      <c r="F468" s="359"/>
      <c r="G468" s="360"/>
      <c r="H468" s="345" t="s">
        <v>773</v>
      </c>
      <c r="I468" s="341"/>
      <c r="M468" s="678"/>
      <c r="N468" s="3"/>
      <c r="O468" s="3"/>
      <c r="P468" s="678"/>
      <c r="Q468" s="236" t="s">
        <v>772</v>
      </c>
    </row>
    <row r="469" spans="2:17">
      <c r="B469" s="2"/>
      <c r="C469" s="2"/>
      <c r="D469" s="429" t="s">
        <v>1276</v>
      </c>
      <c r="E469" s="444"/>
      <c r="F469" s="430"/>
      <c r="G469" s="431"/>
      <c r="H469" s="432"/>
      <c r="I469" s="433">
        <f>SUM(I466:I468)</f>
        <v>0</v>
      </c>
      <c r="M469" s="678"/>
      <c r="N469" s="3"/>
      <c r="O469" s="3"/>
      <c r="P469" s="678"/>
      <c r="Q469" s="221" t="s">
        <v>646</v>
      </c>
    </row>
    <row r="470" spans="2:17">
      <c r="B470" s="2"/>
      <c r="C470" s="2"/>
      <c r="D470" s="352"/>
      <c r="E470" s="445"/>
      <c r="F470" s="352"/>
      <c r="G470" s="353"/>
      <c r="H470" s="354"/>
      <c r="I470" s="353"/>
      <c r="M470" s="678"/>
      <c r="N470" s="3"/>
      <c r="O470" s="3"/>
      <c r="P470" s="678"/>
      <c r="Q470" s="221"/>
    </row>
    <row r="471" spans="2:17">
      <c r="B471" s="2" t="s">
        <v>1748</v>
      </c>
      <c r="C471" s="93" t="s">
        <v>252</v>
      </c>
      <c r="G471" s="98"/>
      <c r="M471" s="468"/>
      <c r="P471" s="468"/>
      <c r="Q471" s="718" t="s">
        <v>96</v>
      </c>
    </row>
    <row r="472" spans="2:17">
      <c r="B472" s="2"/>
      <c r="C472" s="93"/>
      <c r="D472" s="2" t="s">
        <v>2217</v>
      </c>
      <c r="G472" s="98"/>
      <c r="M472" s="468"/>
      <c r="P472" s="468"/>
      <c r="Q472" s="719"/>
    </row>
    <row r="473" spans="2:17">
      <c r="B473" s="2"/>
      <c r="C473" s="93"/>
      <c r="D473" s="93" t="s">
        <v>253</v>
      </c>
      <c r="G473" s="98"/>
      <c r="M473" s="468"/>
      <c r="P473" s="468"/>
      <c r="Q473" s="720" t="s">
        <v>97</v>
      </c>
    </row>
    <row r="474" spans="2:17">
      <c r="B474" s="2"/>
      <c r="C474" s="93"/>
      <c r="D474" s="350" t="s">
        <v>562</v>
      </c>
      <c r="E474" s="446">
        <v>8.3299999999999999E-2</v>
      </c>
      <c r="G474" s="98"/>
      <c r="M474" s="468"/>
      <c r="P474" s="468"/>
      <c r="Q474" s="221"/>
    </row>
    <row r="475" spans="2:17">
      <c r="C475" s="339"/>
      <c r="D475" s="339" t="s">
        <v>2219</v>
      </c>
      <c r="E475" s="448"/>
      <c r="G475" s="340"/>
      <c r="I475" s="11">
        <f>I466*$E$474</f>
        <v>0</v>
      </c>
      <c r="L475" s="129">
        <f t="shared" ref="L475:L477" si="113">G475+I475+K475</f>
        <v>0</v>
      </c>
      <c r="M475" s="468"/>
      <c r="P475" s="468">
        <f>SUM(L475-N475-O475)</f>
        <v>0</v>
      </c>
      <c r="Q475" s="220" t="s">
        <v>2090</v>
      </c>
    </row>
    <row r="476" spans="2:17">
      <c r="C476" s="339"/>
      <c r="D476" s="14" t="s">
        <v>2220</v>
      </c>
      <c r="E476" s="447"/>
      <c r="G476" s="340"/>
      <c r="L476" s="129">
        <f t="shared" si="113"/>
        <v>0</v>
      </c>
      <c r="M476" s="468"/>
      <c r="P476" s="468">
        <f>SUM(L476-N476-O476)</f>
        <v>0</v>
      </c>
      <c r="Q476" s="221"/>
    </row>
    <row r="477" spans="2:17">
      <c r="C477" s="339"/>
      <c r="D477" s="14" t="s">
        <v>576</v>
      </c>
      <c r="E477" s="447"/>
      <c r="G477" s="340"/>
      <c r="L477" s="129">
        <f t="shared" si="113"/>
        <v>0</v>
      </c>
      <c r="M477" s="468"/>
      <c r="P477" s="468">
        <f>SUM(L477-N477-O477)</f>
        <v>0</v>
      </c>
      <c r="Q477" s="221"/>
    </row>
    <row r="478" spans="2:17">
      <c r="C478" s="339"/>
      <c r="D478" s="350" t="s">
        <v>577</v>
      </c>
      <c r="E478" s="446">
        <v>0.05</v>
      </c>
      <c r="F478" s="161" t="s">
        <v>1514</v>
      </c>
      <c r="G478" s="340"/>
      <c r="M478" s="468"/>
      <c r="P478" s="468"/>
      <c r="Q478" s="220" t="s">
        <v>2091</v>
      </c>
    </row>
    <row r="479" spans="2:17">
      <c r="C479" s="339"/>
      <c r="D479" s="339" t="s">
        <v>2218</v>
      </c>
      <c r="E479" s="447"/>
      <c r="G479" s="340"/>
      <c r="I479" s="11">
        <v>0</v>
      </c>
      <c r="L479" s="129">
        <f t="shared" ref="L479:L482" si="114">G479+I479+K479</f>
        <v>0</v>
      </c>
      <c r="M479" s="468"/>
      <c r="P479" s="468">
        <f>SUM(L479-N479-O479)</f>
        <v>0</v>
      </c>
      <c r="Q479" s="843" t="s">
        <v>2222</v>
      </c>
    </row>
    <row r="480" spans="2:17">
      <c r="C480" s="339"/>
      <c r="D480" s="339" t="s">
        <v>1059</v>
      </c>
      <c r="E480" s="448"/>
      <c r="F480" s="161"/>
      <c r="G480" s="340"/>
      <c r="I480" s="11">
        <f>(I469+I475+I486)*E478</f>
        <v>0</v>
      </c>
      <c r="L480" s="129">
        <f t="shared" si="114"/>
        <v>0</v>
      </c>
      <c r="M480" s="468"/>
      <c r="P480" s="468">
        <f>SUM(L480-N480-O480)</f>
        <v>0</v>
      </c>
      <c r="Q480" s="221" t="s">
        <v>583</v>
      </c>
    </row>
    <row r="481" spans="2:17">
      <c r="C481" s="339"/>
      <c r="D481" s="339" t="s">
        <v>578</v>
      </c>
      <c r="E481" s="448"/>
      <c r="G481" s="340"/>
      <c r="I481" s="11">
        <v>0</v>
      </c>
      <c r="L481" s="129">
        <f t="shared" si="114"/>
        <v>0</v>
      </c>
      <c r="M481" s="468"/>
      <c r="P481" s="468">
        <f>SUM(L481-N481-O481)</f>
        <v>0</v>
      </c>
      <c r="Q481" s="347" t="s">
        <v>632</v>
      </c>
    </row>
    <row r="482" spans="2:17" ht="12.75" customHeight="1">
      <c r="B482" s="2"/>
      <c r="C482" s="2"/>
      <c r="D482" s="10" t="s">
        <v>560</v>
      </c>
      <c r="E482" s="448"/>
      <c r="I482" s="11">
        <f>(M580+I488)*E478</f>
        <v>0</v>
      </c>
      <c r="L482" s="129">
        <f t="shared" si="114"/>
        <v>0</v>
      </c>
      <c r="M482" s="468"/>
      <c r="P482" s="468">
        <f>SUM(L482-N482-O482)</f>
        <v>0</v>
      </c>
      <c r="Q482" s="346" t="s">
        <v>633</v>
      </c>
    </row>
    <row r="483" spans="2:17" ht="12.75" customHeight="1">
      <c r="B483" s="2"/>
      <c r="C483" s="2"/>
      <c r="D483" s="14" t="s">
        <v>561</v>
      </c>
      <c r="M483" s="468"/>
      <c r="P483" s="468"/>
      <c r="Q483" s="221"/>
    </row>
    <row r="484" spans="2:17" ht="12.75" customHeight="1">
      <c r="B484" s="2"/>
      <c r="C484" s="2"/>
      <c r="D484" s="243" t="s">
        <v>1278</v>
      </c>
      <c r="L484" s="606">
        <f t="shared" ref="L484" si="115">G484+I484+K484</f>
        <v>0</v>
      </c>
      <c r="M484" s="468"/>
      <c r="P484" s="468">
        <f>SUM(L484-N484-O484)</f>
        <v>0</v>
      </c>
      <c r="Q484" s="236" t="s">
        <v>1210</v>
      </c>
    </row>
    <row r="485" spans="2:17" ht="12.75" customHeight="1">
      <c r="B485" s="2"/>
      <c r="C485" s="2"/>
      <c r="D485" s="351" t="s">
        <v>565</v>
      </c>
      <c r="E485" s="446"/>
      <c r="M485" s="468"/>
      <c r="P485" s="468"/>
      <c r="Q485" s="220" t="s">
        <v>909</v>
      </c>
    </row>
    <row r="486" spans="2:17" ht="12.75" customHeight="1">
      <c r="B486" s="887"/>
      <c r="C486" s="2"/>
      <c r="D486" s="10" t="s">
        <v>2219</v>
      </c>
      <c r="E486" s="888">
        <v>9.5000000000000001E-2</v>
      </c>
      <c r="I486" s="11">
        <f>(I466+I467)*E486</f>
        <v>0</v>
      </c>
      <c r="L486" s="129">
        <f t="shared" ref="L486:L488" si="116">G486+I486+K486</f>
        <v>0</v>
      </c>
      <c r="M486" s="468"/>
      <c r="P486" s="468">
        <f>SUM(L486-N486-O486)</f>
        <v>0</v>
      </c>
      <c r="Q486" s="348" t="s">
        <v>774</v>
      </c>
    </row>
    <row r="487" spans="2:17" ht="12.75" customHeight="1">
      <c r="B487" s="2"/>
      <c r="C487" s="2"/>
      <c r="D487" s="10" t="s">
        <v>2221</v>
      </c>
      <c r="E487" s="888">
        <v>0.105</v>
      </c>
      <c r="I487" s="11">
        <f>SUM(M539:M574)*E487</f>
        <v>0</v>
      </c>
      <c r="L487" s="129">
        <f t="shared" si="116"/>
        <v>0</v>
      </c>
      <c r="M487" s="468"/>
      <c r="P487" s="468">
        <f>SUM(L487-N487-O487)</f>
        <v>0</v>
      </c>
      <c r="Q487" s="349" t="s">
        <v>632</v>
      </c>
    </row>
    <row r="488" spans="2:17" ht="12.75" customHeight="1">
      <c r="B488" s="2"/>
      <c r="C488" s="2"/>
      <c r="D488" s="10" t="s">
        <v>1309</v>
      </c>
      <c r="E488" s="888">
        <v>0.105</v>
      </c>
      <c r="L488" s="129">
        <f t="shared" si="116"/>
        <v>0</v>
      </c>
      <c r="M488" s="468"/>
      <c r="P488" s="468">
        <f>SUM(L488-N488-O488)</f>
        <v>0</v>
      </c>
      <c r="Q488" s="346" t="s">
        <v>633</v>
      </c>
    </row>
    <row r="489" spans="2:17" ht="12.75" customHeight="1">
      <c r="B489" s="2"/>
      <c r="C489" s="2"/>
      <c r="D489" s="14" t="s">
        <v>775</v>
      </c>
      <c r="E489" s="448"/>
      <c r="M489" s="468"/>
      <c r="P489" s="468"/>
      <c r="Q489" s="346"/>
    </row>
    <row r="490" spans="2:17" ht="12.75" customHeight="1">
      <c r="B490" s="2"/>
      <c r="C490" s="2"/>
      <c r="D490" s="351" t="s">
        <v>559</v>
      </c>
      <c r="E490" s="446">
        <v>0.01</v>
      </c>
      <c r="F490" s="161" t="s">
        <v>1514</v>
      </c>
      <c r="M490" s="468"/>
      <c r="P490" s="468"/>
      <c r="Q490" s="220" t="s">
        <v>37</v>
      </c>
    </row>
    <row r="491" spans="2:17" ht="12.75" customHeight="1">
      <c r="B491" s="2"/>
      <c r="C491" s="2"/>
      <c r="D491" s="10" t="s">
        <v>267</v>
      </c>
      <c r="L491" s="129">
        <f t="shared" ref="L491:L497" si="117">G491+I491+K491</f>
        <v>0</v>
      </c>
      <c r="M491" s="468"/>
      <c r="P491" s="468">
        <f t="shared" ref="P491:P497" si="118">SUM(L491-N491-O491)</f>
        <v>0</v>
      </c>
      <c r="Q491" s="843" t="s">
        <v>2223</v>
      </c>
    </row>
    <row r="492" spans="2:17" ht="12.75" customHeight="1">
      <c r="B492" s="2"/>
      <c r="C492" s="2"/>
      <c r="D492" s="10" t="s">
        <v>1085</v>
      </c>
      <c r="L492" s="129">
        <f t="shared" si="117"/>
        <v>0</v>
      </c>
      <c r="M492" s="468"/>
      <c r="P492" s="468">
        <f t="shared" si="118"/>
        <v>0</v>
      </c>
      <c r="Q492" s="843" t="s">
        <v>2223</v>
      </c>
    </row>
    <row r="493" spans="2:17" ht="12.75" customHeight="1">
      <c r="B493" s="2"/>
      <c r="C493" s="2"/>
      <c r="D493" s="10" t="s">
        <v>1059</v>
      </c>
      <c r="E493" s="449"/>
      <c r="I493" s="11">
        <f>(I466+I467+I475)*E490</f>
        <v>0</v>
      </c>
      <c r="L493" s="129">
        <f t="shared" si="117"/>
        <v>0</v>
      </c>
      <c r="M493" s="468"/>
      <c r="P493" s="468">
        <f t="shared" si="118"/>
        <v>0</v>
      </c>
      <c r="Q493" s="221"/>
    </row>
    <row r="494" spans="2:17" ht="12.75" customHeight="1">
      <c r="B494" s="2"/>
      <c r="C494" s="2"/>
      <c r="D494" s="14" t="s">
        <v>561</v>
      </c>
      <c r="E494" s="450"/>
      <c r="L494" s="129">
        <f t="shared" si="117"/>
        <v>0</v>
      </c>
      <c r="M494" s="468"/>
      <c r="P494" s="468">
        <f t="shared" si="118"/>
        <v>0</v>
      </c>
      <c r="Q494" s="221"/>
    </row>
    <row r="495" spans="2:17" ht="12.75" customHeight="1">
      <c r="B495" s="2"/>
      <c r="C495" s="2"/>
      <c r="D495" s="10" t="s">
        <v>582</v>
      </c>
      <c r="L495" s="129">
        <f t="shared" si="117"/>
        <v>0</v>
      </c>
      <c r="M495" s="468"/>
      <c r="P495" s="468">
        <f t="shared" si="118"/>
        <v>0</v>
      </c>
      <c r="Q495" s="843" t="s">
        <v>2223</v>
      </c>
    </row>
    <row r="496" spans="2:17" ht="12.75" customHeight="1">
      <c r="B496" s="2"/>
      <c r="C496" s="2"/>
      <c r="D496" s="10" t="s">
        <v>564</v>
      </c>
      <c r="E496" s="451"/>
      <c r="I496" s="11">
        <f>SUM(M539:M574)*E490</f>
        <v>0</v>
      </c>
      <c r="L496" s="129">
        <f t="shared" si="117"/>
        <v>0</v>
      </c>
      <c r="M496" s="468"/>
      <c r="P496" s="468">
        <f t="shared" si="118"/>
        <v>0</v>
      </c>
      <c r="Q496" s="881"/>
    </row>
    <row r="497" spans="2:18" ht="12.75" customHeight="1">
      <c r="B497" s="2"/>
      <c r="C497" s="2"/>
      <c r="D497" s="10" t="s">
        <v>1058</v>
      </c>
      <c r="E497" s="452"/>
      <c r="I497" s="11">
        <f>M580*E490</f>
        <v>0</v>
      </c>
      <c r="L497" s="129">
        <f t="shared" si="117"/>
        <v>0</v>
      </c>
      <c r="M497" s="468"/>
      <c r="P497" s="468">
        <f t="shared" si="118"/>
        <v>0</v>
      </c>
      <c r="Q497" s="221"/>
    </row>
    <row r="498" spans="2:18" ht="12.75" customHeight="1">
      <c r="B498" s="2"/>
      <c r="C498" s="2"/>
      <c r="M498" s="468"/>
      <c r="P498" s="468"/>
      <c r="Q498" s="221"/>
    </row>
    <row r="499" spans="2:18" ht="12.75" customHeight="1">
      <c r="B499" s="2"/>
      <c r="C499" s="2"/>
      <c r="D499" s="10" t="s">
        <v>1214</v>
      </c>
      <c r="L499" s="129">
        <f t="shared" ref="L499:L503" si="119">G499+I499+K499</f>
        <v>0</v>
      </c>
      <c r="M499" s="468"/>
      <c r="O499" s="11">
        <f>L499</f>
        <v>0</v>
      </c>
      <c r="P499" s="468">
        <f>SUM(L499-N499-O499)</f>
        <v>0</v>
      </c>
      <c r="Q499" s="221"/>
    </row>
    <row r="500" spans="2:18" ht="12.75" customHeight="1">
      <c r="B500" s="2"/>
      <c r="C500" s="2"/>
      <c r="D500" s="10" t="s">
        <v>1829</v>
      </c>
      <c r="L500" s="129">
        <f t="shared" si="119"/>
        <v>0</v>
      </c>
      <c r="M500" s="468"/>
      <c r="P500" s="468">
        <f>SUM(L500-N500-O500)</f>
        <v>0</v>
      </c>
      <c r="Q500" s="221"/>
    </row>
    <row r="501" spans="2:18" ht="12.75" customHeight="1">
      <c r="B501" s="2"/>
      <c r="C501" s="2"/>
      <c r="D501" s="10" t="s">
        <v>272</v>
      </c>
      <c r="L501" s="129">
        <f t="shared" si="119"/>
        <v>0</v>
      </c>
      <c r="M501" s="468"/>
      <c r="P501" s="468">
        <f>SUM(L501-N501-O501)</f>
        <v>0</v>
      </c>
      <c r="Q501" s="221"/>
    </row>
    <row r="502" spans="2:18" ht="12.75" customHeight="1">
      <c r="B502" s="2"/>
      <c r="C502" s="2"/>
      <c r="D502" s="10" t="s">
        <v>463</v>
      </c>
      <c r="E502" s="452"/>
      <c r="L502" s="129">
        <f t="shared" si="119"/>
        <v>0</v>
      </c>
      <c r="M502" s="468"/>
      <c r="P502" s="468">
        <f>SUM(L502-N502-O502)</f>
        <v>0</v>
      </c>
      <c r="Q502" s="221"/>
    </row>
    <row r="503" spans="2:18" ht="12.75" customHeight="1">
      <c r="B503" s="2"/>
      <c r="C503" s="2"/>
      <c r="D503" s="10" t="s">
        <v>1955</v>
      </c>
      <c r="L503" s="129">
        <f t="shared" si="119"/>
        <v>0</v>
      </c>
      <c r="M503" s="468"/>
      <c r="P503" s="468">
        <f>SUM(L503-N503-O503)</f>
        <v>0</v>
      </c>
      <c r="Q503" s="221" t="s">
        <v>2076</v>
      </c>
      <c r="R503" s="354"/>
    </row>
    <row r="504" spans="2:18">
      <c r="B504" s="2"/>
      <c r="C504" s="2" t="s">
        <v>1932</v>
      </c>
      <c r="D504" s="14"/>
      <c r="G504" s="15">
        <f>SUM(G475:G503)</f>
        <v>0</v>
      </c>
      <c r="H504" s="20"/>
      <c r="I504" s="15">
        <f>SUM(I475:I503)</f>
        <v>0</v>
      </c>
      <c r="J504" s="20"/>
      <c r="K504" s="15">
        <f>SUM(K475:K503)</f>
        <v>0</v>
      </c>
      <c r="L504" s="15">
        <f t="shared" ref="L504" si="120">G504+I504+K504</f>
        <v>0</v>
      </c>
      <c r="M504" s="680">
        <f>SUM(L475:L503)</f>
        <v>0</v>
      </c>
      <c r="N504" s="15">
        <f>SUM(N475:N503)</f>
        <v>0</v>
      </c>
      <c r="O504" s="15">
        <f>SUM(O475:O503)</f>
        <v>0</v>
      </c>
      <c r="P504" s="680">
        <f>SUM(P475:P503)</f>
        <v>0</v>
      </c>
      <c r="Q504" s="221"/>
    </row>
    <row r="505" spans="2:18" ht="9.75" customHeight="1">
      <c r="B505" s="2"/>
      <c r="C505" s="2"/>
      <c r="D505" s="14"/>
      <c r="G505" s="20"/>
      <c r="H505" s="20"/>
      <c r="I505" s="20"/>
      <c r="J505" s="20"/>
      <c r="K505" s="20"/>
      <c r="L505" s="20"/>
      <c r="M505" s="678"/>
      <c r="N505" s="20"/>
      <c r="O505" s="20"/>
      <c r="P505" s="678"/>
      <c r="Q505" s="221"/>
    </row>
    <row r="506" spans="2:18" ht="18" customHeight="1">
      <c r="B506" s="25" t="s">
        <v>2018</v>
      </c>
      <c r="C506" s="25" t="s">
        <v>1204</v>
      </c>
      <c r="D506" s="14"/>
      <c r="G506" s="20"/>
      <c r="H506" s="20"/>
      <c r="I506" s="20"/>
      <c r="J506" s="20"/>
      <c r="K506" s="20"/>
      <c r="L506" s="20"/>
      <c r="M506" s="678"/>
      <c r="N506" s="20"/>
      <c r="O506" s="20"/>
      <c r="P506" s="678"/>
      <c r="Q506" s="221"/>
    </row>
    <row r="507" spans="2:18" ht="15" customHeight="1">
      <c r="B507" s="2" t="s">
        <v>2017</v>
      </c>
      <c r="C507" s="2" t="s">
        <v>1211</v>
      </c>
      <c r="M507" s="468"/>
      <c r="P507" s="468"/>
      <c r="Q507" s="221" t="s">
        <v>1203</v>
      </c>
    </row>
    <row r="508" spans="2:18" ht="12.75" customHeight="1">
      <c r="B508" s="2"/>
      <c r="C508" s="2"/>
      <c r="D508" s="2" t="s">
        <v>1212</v>
      </c>
      <c r="E508" s="49">
        <v>0</v>
      </c>
      <c r="F508" s="6">
        <v>0</v>
      </c>
      <c r="G508" s="11">
        <f>F508*E508</f>
        <v>0</v>
      </c>
      <c r="H508" s="6">
        <v>0</v>
      </c>
      <c r="I508" s="11">
        <f t="shared" ref="I508:I515" si="121">H508*E508</f>
        <v>0</v>
      </c>
      <c r="J508" s="6">
        <v>0</v>
      </c>
      <c r="K508" s="11">
        <f>J508*E508</f>
        <v>0</v>
      </c>
      <c r="L508" s="129">
        <f t="shared" ref="L508:L515" si="122">G508+I508+K508</f>
        <v>0</v>
      </c>
      <c r="M508" s="468"/>
      <c r="P508" s="468">
        <f t="shared" ref="P508:P527" si="123">SUM(L508-N508-O508)</f>
        <v>0</v>
      </c>
      <c r="Q508" s="221"/>
    </row>
    <row r="509" spans="2:18" ht="12.75" customHeight="1">
      <c r="B509" s="2"/>
      <c r="C509" s="2"/>
      <c r="D509" s="10" t="s">
        <v>58</v>
      </c>
      <c r="E509" s="49">
        <v>0</v>
      </c>
      <c r="F509" s="6">
        <v>0</v>
      </c>
      <c r="G509" s="11">
        <f t="shared" ref="G509:G515" si="124">F509*E509</f>
        <v>0</v>
      </c>
      <c r="H509" s="6">
        <v>0</v>
      </c>
      <c r="I509" s="11">
        <f t="shared" si="121"/>
        <v>0</v>
      </c>
      <c r="J509" s="6">
        <v>0</v>
      </c>
      <c r="K509" s="11">
        <f t="shared" ref="K509:K515" si="125">J509*E509</f>
        <v>0</v>
      </c>
      <c r="L509" s="129">
        <f t="shared" si="122"/>
        <v>0</v>
      </c>
      <c r="M509" s="468"/>
      <c r="P509" s="468">
        <f t="shared" si="123"/>
        <v>0</v>
      </c>
      <c r="Q509" s="221"/>
    </row>
    <row r="510" spans="2:18" ht="12.75" customHeight="1">
      <c r="B510" s="2"/>
      <c r="C510" s="2"/>
      <c r="D510" s="10" t="s">
        <v>59</v>
      </c>
      <c r="E510" s="49">
        <v>0</v>
      </c>
      <c r="F510" s="6">
        <v>0</v>
      </c>
      <c r="G510" s="11">
        <f t="shared" si="124"/>
        <v>0</v>
      </c>
      <c r="H510" s="6">
        <v>0</v>
      </c>
      <c r="I510" s="11">
        <f t="shared" si="121"/>
        <v>0</v>
      </c>
      <c r="J510" s="6">
        <v>0</v>
      </c>
      <c r="K510" s="11">
        <f t="shared" si="125"/>
        <v>0</v>
      </c>
      <c r="L510" s="129">
        <f t="shared" si="122"/>
        <v>0</v>
      </c>
      <c r="M510" s="468"/>
      <c r="P510" s="468">
        <f t="shared" si="123"/>
        <v>0</v>
      </c>
      <c r="Q510" s="221" t="s">
        <v>1796</v>
      </c>
    </row>
    <row r="511" spans="2:18">
      <c r="D511" s="10" t="s">
        <v>1743</v>
      </c>
      <c r="E511" s="49">
        <v>0</v>
      </c>
      <c r="F511" s="6">
        <v>0</v>
      </c>
      <c r="G511" s="11">
        <f t="shared" si="124"/>
        <v>0</v>
      </c>
      <c r="H511" s="6">
        <v>0</v>
      </c>
      <c r="I511" s="11">
        <f t="shared" si="121"/>
        <v>0</v>
      </c>
      <c r="J511" s="6">
        <v>0</v>
      </c>
      <c r="K511" s="11">
        <f t="shared" si="125"/>
        <v>0</v>
      </c>
      <c r="L511" s="129">
        <f t="shared" si="122"/>
        <v>0</v>
      </c>
      <c r="M511" s="468"/>
      <c r="P511" s="468">
        <f t="shared" si="123"/>
        <v>0</v>
      </c>
      <c r="Q511" s="221"/>
    </row>
    <row r="512" spans="2:18" ht="12.75" customHeight="1">
      <c r="B512" s="2"/>
      <c r="C512" s="2"/>
      <c r="D512" s="10" t="s">
        <v>60</v>
      </c>
      <c r="E512" s="49">
        <v>0</v>
      </c>
      <c r="F512" s="6">
        <v>0</v>
      </c>
      <c r="G512" s="11">
        <f t="shared" si="124"/>
        <v>0</v>
      </c>
      <c r="H512" s="6">
        <v>0</v>
      </c>
      <c r="I512" s="11">
        <f t="shared" si="121"/>
        <v>0</v>
      </c>
      <c r="J512" s="6">
        <v>0</v>
      </c>
      <c r="K512" s="11">
        <f t="shared" si="125"/>
        <v>0</v>
      </c>
      <c r="L512" s="129">
        <f t="shared" si="122"/>
        <v>0</v>
      </c>
      <c r="M512" s="468"/>
      <c r="P512" s="468">
        <f t="shared" si="123"/>
        <v>0</v>
      </c>
      <c r="Q512" s="221" t="s">
        <v>1372</v>
      </c>
    </row>
    <row r="513" spans="2:17" ht="12.75" customHeight="1">
      <c r="B513" s="2"/>
      <c r="C513" s="2"/>
      <c r="D513" s="10" t="s">
        <v>61</v>
      </c>
      <c r="E513" s="49">
        <v>0</v>
      </c>
      <c r="F513" s="6">
        <v>0</v>
      </c>
      <c r="G513" s="11">
        <f t="shared" si="124"/>
        <v>0</v>
      </c>
      <c r="H513" s="6">
        <v>0</v>
      </c>
      <c r="I513" s="11">
        <f t="shared" si="121"/>
        <v>0</v>
      </c>
      <c r="J513" s="6">
        <v>0</v>
      </c>
      <c r="K513" s="11">
        <f t="shared" si="125"/>
        <v>0</v>
      </c>
      <c r="L513" s="129">
        <f t="shared" si="122"/>
        <v>0</v>
      </c>
      <c r="M513" s="468"/>
      <c r="P513" s="468">
        <f t="shared" si="123"/>
        <v>0</v>
      </c>
      <c r="Q513" s="221"/>
    </row>
    <row r="514" spans="2:17" ht="12.75" customHeight="1">
      <c r="B514" s="2"/>
      <c r="C514" s="2"/>
      <c r="D514" s="10" t="s">
        <v>1174</v>
      </c>
      <c r="E514" s="49">
        <v>0</v>
      </c>
      <c r="F514" s="6">
        <v>0</v>
      </c>
      <c r="G514" s="11">
        <f t="shared" si="124"/>
        <v>0</v>
      </c>
      <c r="H514" s="6">
        <v>0</v>
      </c>
      <c r="I514" s="11">
        <f t="shared" si="121"/>
        <v>0</v>
      </c>
      <c r="J514" s="6">
        <v>0</v>
      </c>
      <c r="K514" s="11">
        <f t="shared" si="125"/>
        <v>0</v>
      </c>
      <c r="L514" s="129">
        <f t="shared" si="122"/>
        <v>0</v>
      </c>
      <c r="M514" s="468"/>
      <c r="P514" s="468">
        <f t="shared" si="123"/>
        <v>0</v>
      </c>
      <c r="Q514" s="221"/>
    </row>
    <row r="515" spans="2:17" ht="12.75" customHeight="1">
      <c r="B515" s="2"/>
      <c r="C515" s="2"/>
      <c r="D515" s="10" t="s">
        <v>849</v>
      </c>
      <c r="E515" s="49">
        <v>0</v>
      </c>
      <c r="F515" s="6">
        <v>0</v>
      </c>
      <c r="G515" s="11">
        <f t="shared" si="124"/>
        <v>0</v>
      </c>
      <c r="H515" s="6">
        <v>0</v>
      </c>
      <c r="I515" s="11">
        <f t="shared" si="121"/>
        <v>0</v>
      </c>
      <c r="J515" s="6">
        <v>0</v>
      </c>
      <c r="K515" s="11">
        <f t="shared" si="125"/>
        <v>0</v>
      </c>
      <c r="L515" s="129">
        <f t="shared" si="122"/>
        <v>0</v>
      </c>
      <c r="M515" s="468"/>
      <c r="P515" s="468">
        <f t="shared" si="123"/>
        <v>0</v>
      </c>
      <c r="Q515" s="221"/>
    </row>
    <row r="516" spans="2:17" ht="12.75" customHeight="1">
      <c r="B516" s="2"/>
      <c r="C516" s="2"/>
      <c r="M516" s="468"/>
      <c r="P516" s="468">
        <f t="shared" si="123"/>
        <v>0</v>
      </c>
      <c r="Q516" s="221"/>
    </row>
    <row r="517" spans="2:17" ht="12.75" customHeight="1">
      <c r="B517" s="2"/>
      <c r="C517" s="2"/>
      <c r="D517" s="2" t="s">
        <v>1213</v>
      </c>
      <c r="L517" s="11">
        <f>G517+I517+K517</f>
        <v>0</v>
      </c>
      <c r="M517" s="468"/>
      <c r="O517" s="11">
        <f t="shared" ref="O517:O524" si="126">L517</f>
        <v>0</v>
      </c>
      <c r="P517" s="468">
        <f t="shared" si="123"/>
        <v>0</v>
      </c>
      <c r="Q517" s="756" t="s">
        <v>33</v>
      </c>
    </row>
    <row r="518" spans="2:17" ht="12.75" customHeight="1">
      <c r="B518" s="2"/>
      <c r="C518" s="2"/>
      <c r="D518" s="10" t="s">
        <v>58</v>
      </c>
      <c r="E518" s="49">
        <v>0</v>
      </c>
      <c r="F518" s="6">
        <v>0</v>
      </c>
      <c r="G518" s="11">
        <f t="shared" ref="G518:G524" si="127">F518*E518</f>
        <v>0</v>
      </c>
      <c r="H518" s="6">
        <v>0</v>
      </c>
      <c r="I518" s="11">
        <f t="shared" ref="I518:I524" si="128">H518*E518</f>
        <v>0</v>
      </c>
      <c r="J518" s="6">
        <v>0</v>
      </c>
      <c r="K518" s="11">
        <f t="shared" ref="K518:K524" si="129">J518*E518</f>
        <v>0</v>
      </c>
      <c r="L518" s="129">
        <f t="shared" ref="L518:L524" si="130">G518+I518+K518</f>
        <v>0</v>
      </c>
      <c r="M518" s="468"/>
      <c r="O518" s="11">
        <f t="shared" si="126"/>
        <v>0</v>
      </c>
      <c r="P518" s="468">
        <f t="shared" si="123"/>
        <v>0</v>
      </c>
      <c r="Q518" s="221"/>
    </row>
    <row r="519" spans="2:17" ht="12.75" customHeight="1">
      <c r="B519" s="2"/>
      <c r="C519" s="2"/>
      <c r="D519" s="10" t="s">
        <v>59</v>
      </c>
      <c r="E519" s="49">
        <v>0</v>
      </c>
      <c r="F519" s="6">
        <v>0</v>
      </c>
      <c r="G519" s="11">
        <f t="shared" si="127"/>
        <v>0</v>
      </c>
      <c r="H519" s="6">
        <v>0</v>
      </c>
      <c r="I519" s="11">
        <f t="shared" si="128"/>
        <v>0</v>
      </c>
      <c r="J519" s="6">
        <v>0</v>
      </c>
      <c r="K519" s="11">
        <f t="shared" si="129"/>
        <v>0</v>
      </c>
      <c r="L519" s="129">
        <f t="shared" si="130"/>
        <v>0</v>
      </c>
      <c r="M519" s="468"/>
      <c r="O519" s="11">
        <f t="shared" si="126"/>
        <v>0</v>
      </c>
      <c r="P519" s="468">
        <f t="shared" si="123"/>
        <v>0</v>
      </c>
      <c r="Q519" s="221"/>
    </row>
    <row r="520" spans="2:17" ht="12.75" customHeight="1">
      <c r="B520" s="2"/>
      <c r="C520" s="2"/>
      <c r="D520" s="10" t="s">
        <v>1743</v>
      </c>
      <c r="E520" s="49">
        <v>0</v>
      </c>
      <c r="F520" s="6">
        <v>0</v>
      </c>
      <c r="G520" s="11">
        <f t="shared" si="127"/>
        <v>0</v>
      </c>
      <c r="H520" s="6">
        <v>0</v>
      </c>
      <c r="I520" s="11">
        <f t="shared" si="128"/>
        <v>0</v>
      </c>
      <c r="J520" s="6">
        <v>0</v>
      </c>
      <c r="K520" s="11">
        <f t="shared" si="129"/>
        <v>0</v>
      </c>
      <c r="L520" s="129">
        <f t="shared" si="130"/>
        <v>0</v>
      </c>
      <c r="M520" s="468"/>
      <c r="O520" s="11">
        <f t="shared" si="126"/>
        <v>0</v>
      </c>
      <c r="P520" s="468">
        <f t="shared" si="123"/>
        <v>0</v>
      </c>
      <c r="Q520" s="221"/>
    </row>
    <row r="521" spans="2:17" ht="12.75" customHeight="1">
      <c r="B521" s="2"/>
      <c r="C521" s="2"/>
      <c r="D521" s="10" t="s">
        <v>60</v>
      </c>
      <c r="E521" s="49">
        <v>0</v>
      </c>
      <c r="F521" s="6">
        <v>0</v>
      </c>
      <c r="G521" s="11">
        <f t="shared" si="127"/>
        <v>0</v>
      </c>
      <c r="H521" s="6">
        <v>0</v>
      </c>
      <c r="I521" s="11">
        <f t="shared" si="128"/>
        <v>0</v>
      </c>
      <c r="J521" s="6">
        <v>0</v>
      </c>
      <c r="K521" s="11">
        <f>J521*E521</f>
        <v>0</v>
      </c>
      <c r="L521" s="129">
        <f t="shared" si="130"/>
        <v>0</v>
      </c>
      <c r="M521" s="468"/>
      <c r="O521" s="11">
        <f t="shared" si="126"/>
        <v>0</v>
      </c>
      <c r="P521" s="468">
        <f t="shared" si="123"/>
        <v>0</v>
      </c>
      <c r="Q521" s="221"/>
    </row>
    <row r="522" spans="2:17" ht="12.75" customHeight="1">
      <c r="B522" s="2"/>
      <c r="C522" s="2"/>
      <c r="D522" s="10" t="s">
        <v>61</v>
      </c>
      <c r="E522" s="49">
        <v>0</v>
      </c>
      <c r="F522" s="6">
        <v>0</v>
      </c>
      <c r="G522" s="11">
        <f t="shared" si="127"/>
        <v>0</v>
      </c>
      <c r="H522" s="6">
        <v>0</v>
      </c>
      <c r="I522" s="11">
        <f t="shared" si="128"/>
        <v>0</v>
      </c>
      <c r="J522" s="6">
        <v>0</v>
      </c>
      <c r="K522" s="11">
        <f t="shared" si="129"/>
        <v>0</v>
      </c>
      <c r="L522" s="129">
        <f t="shared" si="130"/>
        <v>0</v>
      </c>
      <c r="M522" s="468"/>
      <c r="O522" s="11">
        <f t="shared" si="126"/>
        <v>0</v>
      </c>
      <c r="P522" s="468">
        <f t="shared" si="123"/>
        <v>0</v>
      </c>
      <c r="Q522" s="221"/>
    </row>
    <row r="523" spans="2:17" ht="12.75" customHeight="1">
      <c r="B523" s="2"/>
      <c r="C523" s="2"/>
      <c r="D523" s="10" t="s">
        <v>1174</v>
      </c>
      <c r="E523" s="49">
        <v>0</v>
      </c>
      <c r="F523" s="6">
        <v>0</v>
      </c>
      <c r="G523" s="11">
        <f t="shared" si="127"/>
        <v>0</v>
      </c>
      <c r="H523" s="6">
        <v>0</v>
      </c>
      <c r="I523" s="11">
        <f t="shared" si="128"/>
        <v>0</v>
      </c>
      <c r="J523" s="6">
        <v>0</v>
      </c>
      <c r="K523" s="11">
        <f t="shared" si="129"/>
        <v>0</v>
      </c>
      <c r="L523" s="129">
        <f t="shared" si="130"/>
        <v>0</v>
      </c>
      <c r="M523" s="468"/>
      <c r="O523" s="11">
        <f t="shared" si="126"/>
        <v>0</v>
      </c>
      <c r="P523" s="468">
        <f t="shared" si="123"/>
        <v>0</v>
      </c>
      <c r="Q523" s="221"/>
    </row>
    <row r="524" spans="2:17" ht="12.75" customHeight="1">
      <c r="B524" s="2"/>
      <c r="C524" s="2"/>
      <c r="D524" s="10" t="s">
        <v>849</v>
      </c>
      <c r="E524" s="49">
        <v>0</v>
      </c>
      <c r="F524" s="6">
        <v>0</v>
      </c>
      <c r="G524" s="11">
        <f t="shared" si="127"/>
        <v>0</v>
      </c>
      <c r="H524" s="6">
        <v>0</v>
      </c>
      <c r="I524" s="11">
        <f t="shared" si="128"/>
        <v>0</v>
      </c>
      <c r="J524" s="6">
        <v>0</v>
      </c>
      <c r="K524" s="11">
        <f t="shared" si="129"/>
        <v>0</v>
      </c>
      <c r="L524" s="129">
        <f t="shared" si="130"/>
        <v>0</v>
      </c>
      <c r="M524" s="468"/>
      <c r="O524" s="11">
        <f t="shared" si="126"/>
        <v>0</v>
      </c>
      <c r="P524" s="468">
        <f t="shared" si="123"/>
        <v>0</v>
      </c>
      <c r="Q524" s="690" t="s">
        <v>739</v>
      </c>
    </row>
    <row r="525" spans="2:17" ht="12.75" customHeight="1">
      <c r="B525" s="2"/>
      <c r="C525" s="2"/>
      <c r="M525" s="468"/>
      <c r="P525" s="468">
        <f t="shared" si="123"/>
        <v>0</v>
      </c>
      <c r="Q525" s="718" t="s">
        <v>952</v>
      </c>
    </row>
    <row r="526" spans="2:17" ht="12.75" customHeight="1">
      <c r="B526" s="2"/>
      <c r="C526" s="2"/>
      <c r="D526" s="10" t="s">
        <v>648</v>
      </c>
      <c r="G526" s="11">
        <v>0</v>
      </c>
      <c r="I526" s="11">
        <f>H526*E526</f>
        <v>0</v>
      </c>
      <c r="K526" s="11">
        <f>J526*E526</f>
        <v>0</v>
      </c>
      <c r="L526" s="129">
        <f t="shared" ref="L526:L527" si="131">G526+I526+K526</f>
        <v>0</v>
      </c>
      <c r="M526" s="468"/>
      <c r="P526" s="468">
        <f t="shared" si="123"/>
        <v>0</v>
      </c>
      <c r="Q526" s="719" t="s">
        <v>953</v>
      </c>
    </row>
    <row r="527" spans="2:17" ht="12.75" customHeight="1">
      <c r="B527" s="2"/>
      <c r="C527" s="2"/>
      <c r="D527" s="10" t="s">
        <v>1173</v>
      </c>
      <c r="G527" s="11">
        <v>0</v>
      </c>
      <c r="I527" s="11">
        <f>H527*E527</f>
        <v>0</v>
      </c>
      <c r="K527" s="11">
        <f>J527*E527</f>
        <v>0</v>
      </c>
      <c r="L527" s="129">
        <f t="shared" si="131"/>
        <v>0</v>
      </c>
      <c r="M527" s="468"/>
      <c r="P527" s="468">
        <f t="shared" si="123"/>
        <v>0</v>
      </c>
      <c r="Q527" s="720" t="s">
        <v>94</v>
      </c>
    </row>
    <row r="528" spans="2:17">
      <c r="B528" s="2"/>
      <c r="C528" s="2" t="s">
        <v>1932</v>
      </c>
      <c r="D528" s="14"/>
      <c r="G528" s="15">
        <f>SUM(G508:G527)</f>
        <v>0</v>
      </c>
      <c r="I528" s="15">
        <f>SUM(I508:I527)</f>
        <v>0</v>
      </c>
      <c r="K528" s="15">
        <f>SUM(K508:K527)</f>
        <v>0</v>
      </c>
      <c r="L528" s="15">
        <f>G528+I528+K528</f>
        <v>0</v>
      </c>
      <c r="M528" s="680">
        <f>SUM(L508:L527)</f>
        <v>0</v>
      </c>
      <c r="N528" s="15">
        <f>SUM(N508:N527)</f>
        <v>0</v>
      </c>
      <c r="O528" s="15">
        <f>SUM(O508:O527)</f>
        <v>0</v>
      </c>
      <c r="P528" s="680">
        <f>SUM(P508:P527)</f>
        <v>0</v>
      </c>
      <c r="Q528" s="221"/>
    </row>
    <row r="529" spans="2:17" ht="15.75" customHeight="1">
      <c r="B529" s="2" t="s">
        <v>1302</v>
      </c>
      <c r="C529" s="2" t="s">
        <v>2139</v>
      </c>
      <c r="E529" s="707" t="s">
        <v>918</v>
      </c>
      <c r="F529" s="708"/>
      <c r="G529" s="709"/>
      <c r="I529" s="50" t="s">
        <v>535</v>
      </c>
      <c r="M529" s="468"/>
      <c r="P529" s="468"/>
      <c r="Q529" s="718" t="s">
        <v>952</v>
      </c>
    </row>
    <row r="530" spans="2:17" ht="13.5" customHeight="1">
      <c r="B530" s="2"/>
      <c r="C530" s="2"/>
      <c r="D530" s="10" t="s">
        <v>904</v>
      </c>
      <c r="G530" s="11">
        <v>0</v>
      </c>
      <c r="L530" s="129">
        <f t="shared" ref="L530:L538" si="132">G530+I530+K530</f>
        <v>0</v>
      </c>
      <c r="M530" s="468"/>
      <c r="P530" s="468">
        <f t="shared" ref="P530:P538" si="133">SUM(L530-N530-O530)</f>
        <v>0</v>
      </c>
      <c r="Q530" s="719" t="s">
        <v>953</v>
      </c>
    </row>
    <row r="531" spans="2:17" ht="12.75" customHeight="1" thickBot="1">
      <c r="B531" s="2"/>
      <c r="C531" s="2"/>
      <c r="D531" s="10" t="s">
        <v>1643</v>
      </c>
      <c r="E531" s="49">
        <v>0</v>
      </c>
      <c r="F531" s="6">
        <v>0</v>
      </c>
      <c r="G531" s="11">
        <f>F531*E531</f>
        <v>0</v>
      </c>
      <c r="H531" s="6">
        <v>0</v>
      </c>
      <c r="I531" s="11">
        <f t="shared" ref="I531:I538" si="134">H531*E531</f>
        <v>0</v>
      </c>
      <c r="J531" s="6">
        <v>0</v>
      </c>
      <c r="K531" s="11">
        <f>J531*E531</f>
        <v>0</v>
      </c>
      <c r="L531" s="129">
        <f t="shared" si="132"/>
        <v>0</v>
      </c>
      <c r="M531" s="468"/>
      <c r="P531" s="468">
        <f t="shared" si="133"/>
        <v>0</v>
      </c>
      <c r="Q531" s="720" t="s">
        <v>94</v>
      </c>
    </row>
    <row r="532" spans="2:17" ht="12.75" customHeight="1">
      <c r="B532" s="2"/>
      <c r="C532" s="2"/>
      <c r="D532" s="10" t="s">
        <v>427</v>
      </c>
      <c r="E532" s="49">
        <v>0</v>
      </c>
      <c r="F532" s="6">
        <v>0</v>
      </c>
      <c r="G532" s="11">
        <f t="shared" ref="G532:G538" si="135">F532*E532</f>
        <v>0</v>
      </c>
      <c r="H532" s="6">
        <v>0</v>
      </c>
      <c r="I532" s="11">
        <f t="shared" si="134"/>
        <v>0</v>
      </c>
      <c r="J532" s="6">
        <v>0</v>
      </c>
      <c r="K532" s="11">
        <f t="shared" ref="K532:K538" si="136">J532*E532</f>
        <v>0</v>
      </c>
      <c r="L532" s="129">
        <f t="shared" si="132"/>
        <v>0</v>
      </c>
      <c r="M532" s="468"/>
      <c r="P532" s="468">
        <f t="shared" si="133"/>
        <v>0</v>
      </c>
      <c r="Q532" s="878" t="s">
        <v>916</v>
      </c>
    </row>
    <row r="533" spans="2:17" ht="12.75" customHeight="1">
      <c r="B533" s="2"/>
      <c r="C533" s="2"/>
      <c r="D533" s="10" t="s">
        <v>1077</v>
      </c>
      <c r="E533" s="49">
        <v>0</v>
      </c>
      <c r="F533" s="6">
        <v>0</v>
      </c>
      <c r="G533" s="11">
        <f t="shared" si="135"/>
        <v>0</v>
      </c>
      <c r="H533" s="6">
        <v>0</v>
      </c>
      <c r="I533" s="11">
        <f t="shared" si="134"/>
        <v>0</v>
      </c>
      <c r="J533" s="6">
        <v>0</v>
      </c>
      <c r="K533" s="11">
        <f t="shared" si="136"/>
        <v>0</v>
      </c>
      <c r="L533" s="129">
        <f t="shared" si="132"/>
        <v>0</v>
      </c>
      <c r="M533" s="468"/>
      <c r="P533" s="468">
        <f t="shared" si="133"/>
        <v>0</v>
      </c>
      <c r="Q533" s="879" t="s">
        <v>2260</v>
      </c>
    </row>
    <row r="534" spans="2:17" ht="12.75" customHeight="1">
      <c r="B534" s="2"/>
      <c r="C534" s="2"/>
      <c r="D534" s="10" t="s">
        <v>1365</v>
      </c>
      <c r="E534" s="49">
        <v>0</v>
      </c>
      <c r="F534" s="6">
        <v>0</v>
      </c>
      <c r="G534" s="11">
        <f t="shared" si="135"/>
        <v>0</v>
      </c>
      <c r="H534" s="6">
        <v>0</v>
      </c>
      <c r="I534" s="11">
        <f t="shared" si="134"/>
        <v>0</v>
      </c>
      <c r="J534" s="6">
        <v>0</v>
      </c>
      <c r="K534" s="11">
        <f t="shared" si="136"/>
        <v>0</v>
      </c>
      <c r="L534" s="129">
        <f t="shared" si="132"/>
        <v>0</v>
      </c>
      <c r="M534" s="468"/>
      <c r="P534" s="468">
        <f t="shared" si="133"/>
        <v>0</v>
      </c>
      <c r="Q534" s="879" t="s">
        <v>2261</v>
      </c>
    </row>
    <row r="535" spans="2:17" ht="12.75" customHeight="1" thickBot="1">
      <c r="B535" s="2"/>
      <c r="C535" s="2"/>
      <c r="D535" s="10" t="s">
        <v>1645</v>
      </c>
      <c r="E535" s="49">
        <v>0</v>
      </c>
      <c r="F535" s="6">
        <v>0</v>
      </c>
      <c r="G535" s="11">
        <f t="shared" si="135"/>
        <v>0</v>
      </c>
      <c r="H535" s="6">
        <v>0</v>
      </c>
      <c r="I535" s="11">
        <f t="shared" si="134"/>
        <v>0</v>
      </c>
      <c r="J535" s="6">
        <v>0</v>
      </c>
      <c r="K535" s="11">
        <f t="shared" si="136"/>
        <v>0</v>
      </c>
      <c r="L535" s="129">
        <f t="shared" si="132"/>
        <v>0</v>
      </c>
      <c r="M535" s="468"/>
      <c r="P535" s="468">
        <f t="shared" si="133"/>
        <v>0</v>
      </c>
      <c r="Q535" s="880" t="s">
        <v>93</v>
      </c>
    </row>
    <row r="536" spans="2:17" ht="12.75" customHeight="1">
      <c r="B536" s="2"/>
      <c r="C536" s="2"/>
      <c r="D536" s="10" t="s">
        <v>1798</v>
      </c>
      <c r="E536" s="49">
        <v>0</v>
      </c>
      <c r="F536" s="6">
        <v>0</v>
      </c>
      <c r="G536" s="11">
        <f t="shared" si="135"/>
        <v>0</v>
      </c>
      <c r="H536" s="6">
        <v>0</v>
      </c>
      <c r="I536" s="11">
        <f t="shared" si="134"/>
        <v>0</v>
      </c>
      <c r="J536" s="6">
        <v>0</v>
      </c>
      <c r="K536" s="11">
        <f t="shared" si="136"/>
        <v>0</v>
      </c>
      <c r="L536" s="129">
        <f t="shared" si="132"/>
        <v>0</v>
      </c>
      <c r="M536" s="468"/>
      <c r="P536" s="468">
        <f t="shared" si="133"/>
        <v>0</v>
      </c>
      <c r="Q536" s="221"/>
    </row>
    <row r="537" spans="2:17" ht="12.75" customHeight="1">
      <c r="B537" s="2"/>
      <c r="C537" s="2"/>
      <c r="D537" s="10" t="s">
        <v>1618</v>
      </c>
      <c r="E537" s="49">
        <v>0</v>
      </c>
      <c r="F537" s="6">
        <v>0</v>
      </c>
      <c r="G537" s="11">
        <f t="shared" si="135"/>
        <v>0</v>
      </c>
      <c r="H537" s="6">
        <v>0</v>
      </c>
      <c r="I537" s="11">
        <f t="shared" si="134"/>
        <v>0</v>
      </c>
      <c r="J537" s="6">
        <v>0</v>
      </c>
      <c r="K537" s="11">
        <f t="shared" si="136"/>
        <v>0</v>
      </c>
      <c r="L537" s="129">
        <f t="shared" si="132"/>
        <v>0</v>
      </c>
      <c r="M537" s="468"/>
      <c r="P537" s="468">
        <f t="shared" si="133"/>
        <v>0</v>
      </c>
      <c r="Q537" s="221"/>
    </row>
    <row r="538" spans="2:17" ht="12.75" customHeight="1">
      <c r="B538" s="2"/>
      <c r="C538" s="2"/>
      <c r="D538" s="10" t="s">
        <v>1644</v>
      </c>
      <c r="E538" s="49">
        <v>0</v>
      </c>
      <c r="F538" s="6">
        <v>0</v>
      </c>
      <c r="G538" s="11">
        <f t="shared" si="135"/>
        <v>0</v>
      </c>
      <c r="H538" s="6">
        <v>0</v>
      </c>
      <c r="I538" s="11">
        <f t="shared" si="134"/>
        <v>0</v>
      </c>
      <c r="J538" s="6">
        <v>0</v>
      </c>
      <c r="K538" s="11">
        <f t="shared" si="136"/>
        <v>0</v>
      </c>
      <c r="L538" s="129">
        <f t="shared" si="132"/>
        <v>0</v>
      </c>
      <c r="M538" s="468"/>
      <c r="P538" s="468">
        <f t="shared" si="133"/>
        <v>0</v>
      </c>
      <c r="Q538" s="724" t="s">
        <v>959</v>
      </c>
    </row>
    <row r="539" spans="2:17">
      <c r="B539" s="2"/>
      <c r="C539" s="2" t="s">
        <v>1932</v>
      </c>
      <c r="D539" s="14"/>
      <c r="G539" s="15">
        <f>SUM(G530:G538)</f>
        <v>0</v>
      </c>
      <c r="I539" s="15">
        <f>SUM(I530:I538)</f>
        <v>0</v>
      </c>
      <c r="K539" s="15">
        <f>SUM(K530:K538)</f>
        <v>0</v>
      </c>
      <c r="L539" s="15">
        <f>G539+I539+K539</f>
        <v>0</v>
      </c>
      <c r="M539" s="680">
        <f>SUM(L530:L538)</f>
        <v>0</v>
      </c>
      <c r="N539" s="15">
        <f>SUM(N530:N538)</f>
        <v>0</v>
      </c>
      <c r="O539" s="15">
        <f>SUM(O530:O538)</f>
        <v>0</v>
      </c>
      <c r="P539" s="680">
        <f>SUM(P530:P538)</f>
        <v>0</v>
      </c>
      <c r="Q539" s="221"/>
    </row>
    <row r="540" spans="2:17">
      <c r="B540" s="2" t="s">
        <v>1303</v>
      </c>
      <c r="C540" s="2" t="s">
        <v>903</v>
      </c>
      <c r="E540" s="707" t="s">
        <v>918</v>
      </c>
      <c r="F540" s="708"/>
      <c r="G540" s="709"/>
      <c r="I540" s="50" t="s">
        <v>535</v>
      </c>
      <c r="M540" s="468"/>
      <c r="P540" s="468"/>
      <c r="Q540" s="718" t="s">
        <v>952</v>
      </c>
    </row>
    <row r="541" spans="2:17" ht="12.75" customHeight="1">
      <c r="B541" s="2"/>
      <c r="C541" s="2"/>
      <c r="D541" s="10" t="s">
        <v>1643</v>
      </c>
      <c r="E541" s="49">
        <v>0</v>
      </c>
      <c r="F541" s="6">
        <v>0</v>
      </c>
      <c r="G541" s="11">
        <f>F541*E541</f>
        <v>0</v>
      </c>
      <c r="H541" s="6">
        <v>0</v>
      </c>
      <c r="J541" s="6">
        <v>0</v>
      </c>
      <c r="K541" s="11">
        <f>J541*E541</f>
        <v>0</v>
      </c>
      <c r="L541" s="129">
        <f t="shared" ref="L541:L552" si="137">G541+I541+K541</f>
        <v>0</v>
      </c>
      <c r="M541" s="468"/>
      <c r="P541" s="468">
        <f t="shared" ref="P541:P552" si="138">SUM(L541-N541-O541)</f>
        <v>0</v>
      </c>
      <c r="Q541" s="719" t="s">
        <v>953</v>
      </c>
    </row>
    <row r="542" spans="2:17" ht="12.75" customHeight="1">
      <c r="B542" s="2"/>
      <c r="C542" s="2"/>
      <c r="D542" s="10" t="s">
        <v>427</v>
      </c>
      <c r="E542" s="49">
        <v>0</v>
      </c>
      <c r="F542" s="6">
        <v>0</v>
      </c>
      <c r="G542" s="11">
        <f t="shared" ref="G542:G552" si="139">F542*E542</f>
        <v>0</v>
      </c>
      <c r="H542" s="6">
        <v>0</v>
      </c>
      <c r="I542" s="11">
        <f t="shared" ref="I542:I552" si="140">H542*E542</f>
        <v>0</v>
      </c>
      <c r="J542" s="6">
        <v>0</v>
      </c>
      <c r="K542" s="11">
        <f t="shared" ref="K542:K552" si="141">J542*E542</f>
        <v>0</v>
      </c>
      <c r="L542" s="129">
        <f t="shared" si="137"/>
        <v>0</v>
      </c>
      <c r="M542" s="468"/>
      <c r="P542" s="468">
        <f t="shared" si="138"/>
        <v>0</v>
      </c>
      <c r="Q542" s="720" t="s">
        <v>94</v>
      </c>
    </row>
    <row r="543" spans="2:17" ht="12.75" customHeight="1">
      <c r="B543" s="2"/>
      <c r="C543" s="2"/>
      <c r="D543" s="10" t="s">
        <v>1750</v>
      </c>
      <c r="E543" s="49">
        <v>0</v>
      </c>
      <c r="F543" s="6">
        <v>0</v>
      </c>
      <c r="G543" s="11">
        <f t="shared" si="139"/>
        <v>0</v>
      </c>
      <c r="H543" s="6">
        <v>0</v>
      </c>
      <c r="I543" s="11">
        <f t="shared" si="140"/>
        <v>0</v>
      </c>
      <c r="J543" s="6">
        <v>0</v>
      </c>
      <c r="K543" s="11">
        <f t="shared" si="141"/>
        <v>0</v>
      </c>
      <c r="L543" s="129">
        <f t="shared" si="137"/>
        <v>0</v>
      </c>
      <c r="M543" s="468"/>
      <c r="P543" s="468">
        <f t="shared" si="138"/>
        <v>0</v>
      </c>
      <c r="Q543" s="221" t="s">
        <v>1814</v>
      </c>
    </row>
    <row r="544" spans="2:17" ht="12.75" customHeight="1">
      <c r="B544" s="2"/>
      <c r="C544" s="2"/>
      <c r="D544" s="10" t="s">
        <v>1751</v>
      </c>
      <c r="E544" s="49">
        <v>0</v>
      </c>
      <c r="F544" s="6">
        <v>0</v>
      </c>
      <c r="G544" s="11">
        <f t="shared" si="139"/>
        <v>0</v>
      </c>
      <c r="H544" s="6">
        <v>0</v>
      </c>
      <c r="I544" s="11">
        <f t="shared" si="140"/>
        <v>0</v>
      </c>
      <c r="J544" s="6">
        <v>0</v>
      </c>
      <c r="K544" s="11">
        <f t="shared" si="141"/>
        <v>0</v>
      </c>
      <c r="L544" s="129">
        <f t="shared" si="137"/>
        <v>0</v>
      </c>
      <c r="M544" s="468"/>
      <c r="P544" s="468">
        <f t="shared" si="138"/>
        <v>0</v>
      </c>
      <c r="Q544" s="221" t="s">
        <v>908</v>
      </c>
    </row>
    <row r="545" spans="2:17" ht="12.75" customHeight="1">
      <c r="B545" s="2"/>
      <c r="C545" s="2"/>
      <c r="D545" s="10" t="s">
        <v>1752</v>
      </c>
      <c r="E545" s="49">
        <v>0</v>
      </c>
      <c r="F545" s="6">
        <v>0</v>
      </c>
      <c r="G545" s="11">
        <f t="shared" si="139"/>
        <v>0</v>
      </c>
      <c r="H545" s="6">
        <v>0</v>
      </c>
      <c r="I545" s="11">
        <f t="shared" si="140"/>
        <v>0</v>
      </c>
      <c r="J545" s="6">
        <v>0</v>
      </c>
      <c r="K545" s="11">
        <f t="shared" si="141"/>
        <v>0</v>
      </c>
      <c r="L545" s="129">
        <f t="shared" si="137"/>
        <v>0</v>
      </c>
      <c r="M545" s="468"/>
      <c r="P545" s="468">
        <f t="shared" si="138"/>
        <v>0</v>
      </c>
      <c r="Q545" s="220"/>
    </row>
    <row r="546" spans="2:17" ht="12.75" customHeight="1">
      <c r="B546" s="2"/>
      <c r="C546" s="2"/>
      <c r="D546" s="10" t="s">
        <v>1988</v>
      </c>
      <c r="E546" s="49">
        <v>0</v>
      </c>
      <c r="F546" s="6">
        <v>0</v>
      </c>
      <c r="G546" s="11">
        <f t="shared" si="139"/>
        <v>0</v>
      </c>
      <c r="H546" s="6">
        <v>0</v>
      </c>
      <c r="I546" s="11">
        <f t="shared" si="140"/>
        <v>0</v>
      </c>
      <c r="J546" s="6">
        <v>0</v>
      </c>
      <c r="K546" s="11">
        <f t="shared" si="141"/>
        <v>0</v>
      </c>
      <c r="L546" s="129">
        <f t="shared" si="137"/>
        <v>0</v>
      </c>
      <c r="M546" s="468"/>
      <c r="P546" s="468">
        <f t="shared" si="138"/>
        <v>0</v>
      </c>
      <c r="Q546" s="220"/>
    </row>
    <row r="547" spans="2:17" ht="12.75" customHeight="1">
      <c r="B547" s="2"/>
      <c r="C547" s="2"/>
      <c r="D547" s="10" t="s">
        <v>464</v>
      </c>
      <c r="E547" s="49">
        <v>0</v>
      </c>
      <c r="F547" s="6">
        <v>0</v>
      </c>
      <c r="G547" s="11">
        <f t="shared" si="139"/>
        <v>0</v>
      </c>
      <c r="H547" s="6">
        <v>0</v>
      </c>
      <c r="I547" s="11">
        <f t="shared" si="140"/>
        <v>0</v>
      </c>
      <c r="J547" s="6">
        <v>0</v>
      </c>
      <c r="K547" s="11">
        <f t="shared" si="141"/>
        <v>0</v>
      </c>
      <c r="L547" s="129">
        <f t="shared" si="137"/>
        <v>0</v>
      </c>
      <c r="M547" s="468"/>
      <c r="P547" s="468">
        <f t="shared" si="138"/>
        <v>0</v>
      </c>
      <c r="Q547" s="221"/>
    </row>
    <row r="548" spans="2:17" ht="12.75" customHeight="1">
      <c r="B548" s="2"/>
      <c r="C548" s="2"/>
      <c r="D548" s="10" t="s">
        <v>1365</v>
      </c>
      <c r="E548" s="49">
        <v>0</v>
      </c>
      <c r="F548" s="6">
        <v>0</v>
      </c>
      <c r="G548" s="11">
        <f t="shared" si="139"/>
        <v>0</v>
      </c>
      <c r="H548" s="6">
        <v>0</v>
      </c>
      <c r="I548" s="11">
        <f t="shared" si="140"/>
        <v>0</v>
      </c>
      <c r="J548" s="6">
        <v>0</v>
      </c>
      <c r="K548" s="11">
        <f t="shared" si="141"/>
        <v>0</v>
      </c>
      <c r="L548" s="129">
        <f t="shared" si="137"/>
        <v>0</v>
      </c>
      <c r="M548" s="468"/>
      <c r="P548" s="468">
        <f t="shared" si="138"/>
        <v>0</v>
      </c>
      <c r="Q548" s="221"/>
    </row>
    <row r="549" spans="2:17" ht="12.75" customHeight="1">
      <c r="B549" s="2"/>
      <c r="C549" s="2"/>
      <c r="D549" s="10" t="s">
        <v>1645</v>
      </c>
      <c r="E549" s="49">
        <v>0</v>
      </c>
      <c r="F549" s="6">
        <v>0</v>
      </c>
      <c r="G549" s="11">
        <f t="shared" si="139"/>
        <v>0</v>
      </c>
      <c r="H549" s="6">
        <v>0</v>
      </c>
      <c r="I549" s="11">
        <f t="shared" si="140"/>
        <v>0</v>
      </c>
      <c r="J549" s="6">
        <v>0</v>
      </c>
      <c r="K549" s="11">
        <f t="shared" si="141"/>
        <v>0</v>
      </c>
      <c r="L549" s="129">
        <f t="shared" si="137"/>
        <v>0</v>
      </c>
      <c r="M549" s="468"/>
      <c r="P549" s="468">
        <f t="shared" si="138"/>
        <v>0</v>
      </c>
      <c r="Q549" s="221"/>
    </row>
    <row r="550" spans="2:17" ht="12.75" customHeight="1">
      <c r="B550" s="2"/>
      <c r="C550" s="2"/>
      <c r="D550" s="10" t="s">
        <v>1798</v>
      </c>
      <c r="E550" s="49">
        <v>0</v>
      </c>
      <c r="F550" s="6">
        <v>0</v>
      </c>
      <c r="G550" s="11">
        <f t="shared" si="139"/>
        <v>0</v>
      </c>
      <c r="H550" s="6">
        <v>0</v>
      </c>
      <c r="I550" s="11">
        <f t="shared" si="140"/>
        <v>0</v>
      </c>
      <c r="J550" s="6">
        <v>0</v>
      </c>
      <c r="K550" s="11">
        <f t="shared" si="141"/>
        <v>0</v>
      </c>
      <c r="L550" s="129">
        <f t="shared" si="137"/>
        <v>0</v>
      </c>
      <c r="M550" s="468"/>
      <c r="P550" s="468">
        <f t="shared" si="138"/>
        <v>0</v>
      </c>
      <c r="Q550" s="221"/>
    </row>
    <row r="551" spans="2:17" ht="12.75" customHeight="1">
      <c r="B551" s="2"/>
      <c r="C551" s="2"/>
      <c r="D551" s="10" t="s">
        <v>1618</v>
      </c>
      <c r="E551" s="49">
        <v>0</v>
      </c>
      <c r="F551" s="6">
        <v>0</v>
      </c>
      <c r="G551" s="11">
        <f t="shared" si="139"/>
        <v>0</v>
      </c>
      <c r="H551" s="6">
        <v>0</v>
      </c>
      <c r="I551" s="11">
        <f t="shared" si="140"/>
        <v>0</v>
      </c>
      <c r="J551" s="6">
        <v>0</v>
      </c>
      <c r="K551" s="11">
        <f t="shared" si="141"/>
        <v>0</v>
      </c>
      <c r="L551" s="129">
        <f t="shared" si="137"/>
        <v>0</v>
      </c>
      <c r="M551" s="468"/>
      <c r="P551" s="468">
        <f t="shared" si="138"/>
        <v>0</v>
      </c>
      <c r="Q551" s="221"/>
    </row>
    <row r="552" spans="2:17" ht="12.75" customHeight="1">
      <c r="B552" s="2"/>
      <c r="C552" s="2"/>
      <c r="D552" s="10" t="s">
        <v>1644</v>
      </c>
      <c r="E552" s="49">
        <v>0</v>
      </c>
      <c r="F552" s="6">
        <v>0</v>
      </c>
      <c r="G552" s="11">
        <f t="shared" si="139"/>
        <v>0</v>
      </c>
      <c r="H552" s="6">
        <v>0</v>
      </c>
      <c r="I552" s="11">
        <f t="shared" si="140"/>
        <v>0</v>
      </c>
      <c r="J552" s="6">
        <v>0</v>
      </c>
      <c r="K552" s="11">
        <f t="shared" si="141"/>
        <v>0</v>
      </c>
      <c r="L552" s="129">
        <f t="shared" si="137"/>
        <v>0</v>
      </c>
      <c r="M552" s="468"/>
      <c r="P552" s="468">
        <f t="shared" si="138"/>
        <v>0</v>
      </c>
      <c r="Q552" s="724" t="s">
        <v>959</v>
      </c>
    </row>
    <row r="553" spans="2:17">
      <c r="B553" s="2"/>
      <c r="C553" s="2" t="s">
        <v>1932</v>
      </c>
      <c r="D553" s="14"/>
      <c r="G553" s="15">
        <f>SUM(G541:G552)</f>
        <v>0</v>
      </c>
      <c r="I553" s="15">
        <f>SUM(I541:I552)</f>
        <v>0</v>
      </c>
      <c r="K553" s="15">
        <f>SUM(K541:K552)</f>
        <v>0</v>
      </c>
      <c r="L553" s="15">
        <f>G553+I553+K553</f>
        <v>0</v>
      </c>
      <c r="M553" s="680">
        <f>SUM(L541:L552)</f>
        <v>0</v>
      </c>
      <c r="N553" s="15">
        <f>SUM(N541:N552)</f>
        <v>0</v>
      </c>
      <c r="O553" s="15">
        <f>SUM(O541:O552)</f>
        <v>0</v>
      </c>
      <c r="P553" s="680">
        <f>SUM(P541:P552)</f>
        <v>0</v>
      </c>
      <c r="Q553" s="221"/>
    </row>
    <row r="554" spans="2:17">
      <c r="B554" s="2" t="s">
        <v>227</v>
      </c>
      <c r="C554" s="2" t="s">
        <v>1816</v>
      </c>
      <c r="E554" s="707" t="s">
        <v>918</v>
      </c>
      <c r="F554" s="708"/>
      <c r="G554" s="709"/>
      <c r="I554" s="50" t="s">
        <v>535</v>
      </c>
      <c r="M554" s="468"/>
      <c r="P554" s="468"/>
      <c r="Q554" s="221" t="s">
        <v>1814</v>
      </c>
    </row>
    <row r="555" spans="2:17" ht="12.75" customHeight="1">
      <c r="B555" s="2"/>
      <c r="C555" s="2"/>
      <c r="D555" s="10" t="s">
        <v>425</v>
      </c>
      <c r="E555" s="49">
        <v>0</v>
      </c>
      <c r="F555" s="6">
        <v>0</v>
      </c>
      <c r="G555" s="11">
        <f>F555*E555</f>
        <v>0</v>
      </c>
      <c r="H555" s="6">
        <v>0</v>
      </c>
      <c r="I555" s="11">
        <f t="shared" ref="I555:I561" si="142">H555*E555</f>
        <v>0</v>
      </c>
      <c r="J555" s="6">
        <v>0</v>
      </c>
      <c r="K555" s="11">
        <f>J555*E555</f>
        <v>0</v>
      </c>
      <c r="L555" s="129">
        <f t="shared" ref="L555:L561" si="143">G555+I555+K555</f>
        <v>0</v>
      </c>
      <c r="M555" s="468"/>
      <c r="P555" s="468">
        <f t="shared" ref="P555:P561" si="144">SUM(L555-N555-O555)</f>
        <v>0</v>
      </c>
      <c r="Q555" s="718" t="s">
        <v>952</v>
      </c>
    </row>
    <row r="556" spans="2:17" ht="12.75" customHeight="1">
      <c r="B556" s="2"/>
      <c r="C556" s="2"/>
      <c r="D556" s="10" t="s">
        <v>427</v>
      </c>
      <c r="E556" s="49">
        <v>0</v>
      </c>
      <c r="F556" s="6">
        <v>0</v>
      </c>
      <c r="G556" s="11">
        <f t="shared" ref="G556:G561" si="145">F556*E556</f>
        <v>0</v>
      </c>
      <c r="H556" s="6">
        <v>0</v>
      </c>
      <c r="I556" s="11">
        <f t="shared" si="142"/>
        <v>0</v>
      </c>
      <c r="J556" s="6">
        <v>0</v>
      </c>
      <c r="K556" s="11">
        <f t="shared" ref="K556:K561" si="146">J556*E556</f>
        <v>0</v>
      </c>
      <c r="L556" s="129">
        <f t="shared" si="143"/>
        <v>0</v>
      </c>
      <c r="M556" s="468"/>
      <c r="P556" s="468">
        <f t="shared" si="144"/>
        <v>0</v>
      </c>
      <c r="Q556" s="719" t="s">
        <v>953</v>
      </c>
    </row>
    <row r="557" spans="2:17" ht="12.75" customHeight="1">
      <c r="B557" s="2"/>
      <c r="C557" s="2"/>
      <c r="D557" s="10" t="s">
        <v>1365</v>
      </c>
      <c r="E557" s="49">
        <v>0</v>
      </c>
      <c r="F557" s="6">
        <v>0</v>
      </c>
      <c r="G557" s="11">
        <f t="shared" si="145"/>
        <v>0</v>
      </c>
      <c r="H557" s="6">
        <v>0</v>
      </c>
      <c r="I557" s="11">
        <f t="shared" si="142"/>
        <v>0</v>
      </c>
      <c r="J557" s="6">
        <v>0</v>
      </c>
      <c r="K557" s="11">
        <f t="shared" si="146"/>
        <v>0</v>
      </c>
      <c r="L557" s="129">
        <f t="shared" si="143"/>
        <v>0</v>
      </c>
      <c r="M557" s="468"/>
      <c r="P557" s="468">
        <f t="shared" si="144"/>
        <v>0</v>
      </c>
      <c r="Q557" s="720" t="s">
        <v>94</v>
      </c>
    </row>
    <row r="558" spans="2:17" ht="12.75" customHeight="1">
      <c r="B558" s="2"/>
      <c r="C558" s="2"/>
      <c r="D558" s="10" t="s">
        <v>1645</v>
      </c>
      <c r="E558" s="49">
        <v>0</v>
      </c>
      <c r="F558" s="6">
        <v>0</v>
      </c>
      <c r="G558" s="11">
        <f t="shared" si="145"/>
        <v>0</v>
      </c>
      <c r="H558" s="6">
        <v>0</v>
      </c>
      <c r="I558" s="11">
        <f t="shared" si="142"/>
        <v>0</v>
      </c>
      <c r="J558" s="6">
        <v>0</v>
      </c>
      <c r="K558" s="11">
        <f t="shared" si="146"/>
        <v>0</v>
      </c>
      <c r="L558" s="129">
        <f t="shared" si="143"/>
        <v>0</v>
      </c>
      <c r="M558" s="468"/>
      <c r="P558" s="468">
        <f t="shared" si="144"/>
        <v>0</v>
      </c>
      <c r="Q558" s="220" t="s">
        <v>98</v>
      </c>
    </row>
    <row r="559" spans="2:17" ht="12.75" customHeight="1">
      <c r="B559" s="2"/>
      <c r="C559" s="2"/>
      <c r="D559" s="10" t="s">
        <v>1798</v>
      </c>
      <c r="E559" s="49">
        <v>0</v>
      </c>
      <c r="F559" s="6">
        <v>0</v>
      </c>
      <c r="G559" s="11">
        <f t="shared" si="145"/>
        <v>0</v>
      </c>
      <c r="H559" s="6">
        <v>0</v>
      </c>
      <c r="I559" s="11">
        <f t="shared" si="142"/>
        <v>0</v>
      </c>
      <c r="J559" s="6">
        <v>0</v>
      </c>
      <c r="K559" s="11">
        <f t="shared" si="146"/>
        <v>0</v>
      </c>
      <c r="L559" s="129">
        <f t="shared" si="143"/>
        <v>0</v>
      </c>
      <c r="M559" s="468"/>
      <c r="P559" s="468">
        <f t="shared" si="144"/>
        <v>0</v>
      </c>
      <c r="Q559" s="221"/>
    </row>
    <row r="560" spans="2:17" ht="12.75" customHeight="1">
      <c r="B560" s="2"/>
      <c r="C560" s="2"/>
      <c r="D560" s="10" t="s">
        <v>1618</v>
      </c>
      <c r="E560" s="49">
        <v>0</v>
      </c>
      <c r="F560" s="6">
        <v>0</v>
      </c>
      <c r="G560" s="11">
        <f t="shared" si="145"/>
        <v>0</v>
      </c>
      <c r="H560" s="6">
        <v>0</v>
      </c>
      <c r="I560" s="11">
        <f t="shared" si="142"/>
        <v>0</v>
      </c>
      <c r="J560" s="6">
        <v>0</v>
      </c>
      <c r="K560" s="11">
        <f t="shared" si="146"/>
        <v>0</v>
      </c>
      <c r="L560" s="129">
        <f t="shared" si="143"/>
        <v>0</v>
      </c>
      <c r="M560" s="468"/>
      <c r="P560" s="468">
        <f t="shared" si="144"/>
        <v>0</v>
      </c>
      <c r="Q560" s="221"/>
    </row>
    <row r="561" spans="2:17" ht="12.75" customHeight="1">
      <c r="B561" s="2"/>
      <c r="C561" s="2"/>
      <c r="D561" s="10" t="s">
        <v>1644</v>
      </c>
      <c r="E561" s="49">
        <v>0</v>
      </c>
      <c r="F561" s="6">
        <v>0</v>
      </c>
      <c r="G561" s="11">
        <f t="shared" si="145"/>
        <v>0</v>
      </c>
      <c r="H561" s="6">
        <v>0</v>
      </c>
      <c r="I561" s="11">
        <f t="shared" si="142"/>
        <v>0</v>
      </c>
      <c r="J561" s="6">
        <v>0</v>
      </c>
      <c r="K561" s="11">
        <f t="shared" si="146"/>
        <v>0</v>
      </c>
      <c r="L561" s="129">
        <f t="shared" si="143"/>
        <v>0</v>
      </c>
      <c r="M561" s="468"/>
      <c r="P561" s="468">
        <f t="shared" si="144"/>
        <v>0</v>
      </c>
      <c r="Q561" s="221"/>
    </row>
    <row r="562" spans="2:17">
      <c r="B562" s="2"/>
      <c r="C562" s="2" t="s">
        <v>1932</v>
      </c>
      <c r="D562" s="14"/>
      <c r="G562" s="15">
        <f>SUM(G555:G561)</f>
        <v>0</v>
      </c>
      <c r="I562" s="15">
        <f>SUM(I555:I561)</f>
        <v>0</v>
      </c>
      <c r="K562" s="15">
        <f>SUM(K555:K561)</f>
        <v>0</v>
      </c>
      <c r="L562" s="15">
        <f>G562+I562+K562</f>
        <v>0</v>
      </c>
      <c r="M562" s="680">
        <f>SUM(L555:L561)</f>
        <v>0</v>
      </c>
      <c r="N562" s="15">
        <f>SUM(N555:N561)</f>
        <v>0</v>
      </c>
      <c r="O562" s="15">
        <f>SUM(O555:O561)</f>
        <v>0</v>
      </c>
      <c r="P562" s="680">
        <f>SUM(P555:P561)</f>
        <v>0</v>
      </c>
      <c r="Q562" s="718" t="s">
        <v>952</v>
      </c>
    </row>
    <row r="563" spans="2:17">
      <c r="B563" s="2" t="s">
        <v>228</v>
      </c>
      <c r="C563" s="2" t="s">
        <v>1815</v>
      </c>
      <c r="E563" s="707" t="s">
        <v>918</v>
      </c>
      <c r="F563" s="708"/>
      <c r="G563" s="709"/>
      <c r="I563" s="50" t="s">
        <v>535</v>
      </c>
      <c r="M563" s="468"/>
      <c r="P563" s="468"/>
      <c r="Q563" s="719" t="s">
        <v>953</v>
      </c>
    </row>
    <row r="564" spans="2:17" ht="12.75" customHeight="1">
      <c r="B564" s="2"/>
      <c r="C564" s="2"/>
      <c r="D564" s="10" t="s">
        <v>1366</v>
      </c>
      <c r="E564" s="49">
        <v>0</v>
      </c>
      <c r="F564" s="6">
        <v>0</v>
      </c>
      <c r="G564" s="11">
        <f>F564*E564</f>
        <v>0</v>
      </c>
      <c r="H564" s="6">
        <v>0</v>
      </c>
      <c r="I564" s="11">
        <f t="shared" ref="I564:I573" si="147">H564*E564</f>
        <v>0</v>
      </c>
      <c r="J564" s="6">
        <v>0</v>
      </c>
      <c r="K564" s="11">
        <f>J564*E564</f>
        <v>0</v>
      </c>
      <c r="L564" s="129">
        <f t="shared" ref="L564:L573" si="148">G564+I564+K564</f>
        <v>0</v>
      </c>
      <c r="M564" s="468"/>
      <c r="P564" s="468">
        <f t="shared" ref="P564:P573" si="149">SUM(L564-N564-O564)</f>
        <v>0</v>
      </c>
      <c r="Q564" s="720" t="s">
        <v>94</v>
      </c>
    </row>
    <row r="565" spans="2:17" ht="12.75" customHeight="1">
      <c r="B565" s="2"/>
      <c r="C565" s="2"/>
      <c r="D565" s="10" t="s">
        <v>426</v>
      </c>
      <c r="E565" s="49">
        <v>0</v>
      </c>
      <c r="F565" s="6">
        <v>0</v>
      </c>
      <c r="G565" s="11">
        <f t="shared" ref="G565:G573" si="150">F565*E565</f>
        <v>0</v>
      </c>
      <c r="H565" s="6">
        <v>0</v>
      </c>
      <c r="I565" s="11">
        <f t="shared" si="147"/>
        <v>0</v>
      </c>
      <c r="J565" s="6">
        <v>0</v>
      </c>
      <c r="K565" s="11">
        <f t="shared" ref="K565:K573" si="151">J565*E565</f>
        <v>0</v>
      </c>
      <c r="L565" s="129">
        <f t="shared" si="148"/>
        <v>0</v>
      </c>
      <c r="M565" s="468"/>
      <c r="P565" s="468">
        <f t="shared" si="149"/>
        <v>0</v>
      </c>
      <c r="Q565" s="221" t="s">
        <v>1814</v>
      </c>
    </row>
    <row r="566" spans="2:17" ht="12.75" customHeight="1">
      <c r="B566" s="2"/>
      <c r="C566" s="2"/>
      <c r="D566" s="10" t="s">
        <v>1643</v>
      </c>
      <c r="E566" s="49">
        <v>0</v>
      </c>
      <c r="F566" s="6">
        <v>0</v>
      </c>
      <c r="G566" s="11">
        <f t="shared" si="150"/>
        <v>0</v>
      </c>
      <c r="H566" s="6">
        <v>0</v>
      </c>
      <c r="I566" s="11">
        <f t="shared" si="147"/>
        <v>0</v>
      </c>
      <c r="J566" s="6">
        <v>0</v>
      </c>
      <c r="K566" s="11">
        <f t="shared" si="151"/>
        <v>0</v>
      </c>
      <c r="L566" s="129">
        <f t="shared" si="148"/>
        <v>0</v>
      </c>
      <c r="M566" s="468"/>
      <c r="P566" s="468">
        <f t="shared" si="149"/>
        <v>0</v>
      </c>
      <c r="Q566" s="221" t="s">
        <v>1076</v>
      </c>
    </row>
    <row r="567" spans="2:17" ht="12.75" customHeight="1">
      <c r="B567" s="2"/>
      <c r="C567" s="2"/>
      <c r="D567" s="10" t="s">
        <v>427</v>
      </c>
      <c r="E567" s="49">
        <v>0</v>
      </c>
      <c r="F567" s="6">
        <v>0</v>
      </c>
      <c r="G567" s="11">
        <f t="shared" si="150"/>
        <v>0</v>
      </c>
      <c r="H567" s="6">
        <v>0</v>
      </c>
      <c r="I567" s="11">
        <f t="shared" si="147"/>
        <v>0</v>
      </c>
      <c r="J567" s="6">
        <v>0</v>
      </c>
      <c r="K567" s="11">
        <f t="shared" si="151"/>
        <v>0</v>
      </c>
      <c r="L567" s="129">
        <f t="shared" si="148"/>
        <v>0</v>
      </c>
      <c r="M567" s="468"/>
      <c r="P567" s="468">
        <f t="shared" si="149"/>
        <v>0</v>
      </c>
      <c r="Q567" s="221" t="s">
        <v>1647</v>
      </c>
    </row>
    <row r="568" spans="2:17" ht="12.75" customHeight="1">
      <c r="B568" s="2"/>
      <c r="C568" s="2"/>
      <c r="D568" s="10" t="s">
        <v>1365</v>
      </c>
      <c r="E568" s="49">
        <v>0</v>
      </c>
      <c r="F568" s="6">
        <v>0</v>
      </c>
      <c r="G568" s="11">
        <f t="shared" si="150"/>
        <v>0</v>
      </c>
      <c r="H568" s="6">
        <v>0</v>
      </c>
      <c r="I568" s="11">
        <f t="shared" si="147"/>
        <v>0</v>
      </c>
      <c r="J568" s="6">
        <v>0</v>
      </c>
      <c r="K568" s="11">
        <f t="shared" si="151"/>
        <v>0</v>
      </c>
      <c r="L568" s="129">
        <f t="shared" si="148"/>
        <v>0</v>
      </c>
      <c r="M568" s="468"/>
      <c r="P568" s="468">
        <f t="shared" si="149"/>
        <v>0</v>
      </c>
      <c r="Q568" s="221"/>
    </row>
    <row r="569" spans="2:17" ht="12.75" customHeight="1">
      <c r="B569" s="2"/>
      <c r="C569" s="2"/>
      <c r="D569" s="10" t="s">
        <v>1645</v>
      </c>
      <c r="E569" s="49">
        <v>0</v>
      </c>
      <c r="F569" s="6">
        <v>0</v>
      </c>
      <c r="G569" s="11">
        <f t="shared" si="150"/>
        <v>0</v>
      </c>
      <c r="H569" s="6">
        <v>0</v>
      </c>
      <c r="I569" s="11">
        <f t="shared" si="147"/>
        <v>0</v>
      </c>
      <c r="J569" s="6">
        <v>0</v>
      </c>
      <c r="K569" s="11">
        <f t="shared" si="151"/>
        <v>0</v>
      </c>
      <c r="L569" s="129">
        <f t="shared" si="148"/>
        <v>0</v>
      </c>
      <c r="M569" s="468"/>
      <c r="P569" s="468">
        <f t="shared" si="149"/>
        <v>0</v>
      </c>
      <c r="Q569" s="220" t="s">
        <v>98</v>
      </c>
    </row>
    <row r="570" spans="2:17" ht="12.75" customHeight="1">
      <c r="B570" s="2"/>
      <c r="C570" s="2"/>
      <c r="D570" s="10" t="s">
        <v>1368</v>
      </c>
      <c r="E570" s="49">
        <v>0</v>
      </c>
      <c r="F570" s="6">
        <v>0</v>
      </c>
      <c r="G570" s="11">
        <f t="shared" si="150"/>
        <v>0</v>
      </c>
      <c r="H570" s="6">
        <v>0</v>
      </c>
      <c r="I570" s="11">
        <f t="shared" si="147"/>
        <v>0</v>
      </c>
      <c r="J570" s="6">
        <v>0</v>
      </c>
      <c r="K570" s="11">
        <f t="shared" si="151"/>
        <v>0</v>
      </c>
      <c r="L570" s="129">
        <f t="shared" si="148"/>
        <v>0</v>
      </c>
      <c r="M570" s="468"/>
      <c r="P570" s="468">
        <f t="shared" si="149"/>
        <v>0</v>
      </c>
      <c r="Q570" s="221"/>
    </row>
    <row r="571" spans="2:17" ht="12.75" customHeight="1">
      <c r="B571" s="2"/>
      <c r="C571" s="2"/>
      <c r="D571" s="10" t="s">
        <v>1369</v>
      </c>
      <c r="E571" s="49">
        <v>0</v>
      </c>
      <c r="F571" s="6">
        <v>0</v>
      </c>
      <c r="G571" s="11">
        <f t="shared" si="150"/>
        <v>0</v>
      </c>
      <c r="H571" s="6">
        <v>0</v>
      </c>
      <c r="I571" s="11">
        <f t="shared" si="147"/>
        <v>0</v>
      </c>
      <c r="J571" s="6">
        <v>0</v>
      </c>
      <c r="K571" s="11">
        <f t="shared" si="151"/>
        <v>0</v>
      </c>
      <c r="L571" s="129">
        <f t="shared" si="148"/>
        <v>0</v>
      </c>
      <c r="M571" s="468"/>
      <c r="P571" s="468">
        <f t="shared" si="149"/>
        <v>0</v>
      </c>
      <c r="Q571" s="221" t="s">
        <v>1646</v>
      </c>
    </row>
    <row r="572" spans="2:17" ht="12.75" customHeight="1">
      <c r="B572" s="2"/>
      <c r="C572" s="2"/>
      <c r="D572" s="10" t="s">
        <v>1618</v>
      </c>
      <c r="E572" s="49">
        <v>0</v>
      </c>
      <c r="F572" s="6">
        <v>0</v>
      </c>
      <c r="G572" s="11">
        <f t="shared" si="150"/>
        <v>0</v>
      </c>
      <c r="H572" s="6">
        <v>0</v>
      </c>
      <c r="I572" s="11">
        <f t="shared" si="147"/>
        <v>0</v>
      </c>
      <c r="J572" s="6">
        <v>0</v>
      </c>
      <c r="K572" s="11">
        <f t="shared" si="151"/>
        <v>0</v>
      </c>
      <c r="L572" s="129">
        <f t="shared" si="148"/>
        <v>0</v>
      </c>
      <c r="M572" s="468"/>
      <c r="P572" s="468">
        <f t="shared" si="149"/>
        <v>0</v>
      </c>
      <c r="Q572" s="221"/>
    </row>
    <row r="573" spans="2:17" ht="12.75" customHeight="1">
      <c r="B573" s="2"/>
      <c r="C573" s="2"/>
      <c r="D573" s="10" t="s">
        <v>1798</v>
      </c>
      <c r="E573" s="49">
        <v>0</v>
      </c>
      <c r="F573" s="6">
        <v>0</v>
      </c>
      <c r="G573" s="11">
        <f t="shared" si="150"/>
        <v>0</v>
      </c>
      <c r="H573" s="6">
        <v>0</v>
      </c>
      <c r="I573" s="11">
        <f t="shared" si="147"/>
        <v>0</v>
      </c>
      <c r="J573" s="6">
        <v>0</v>
      </c>
      <c r="K573" s="11">
        <f t="shared" si="151"/>
        <v>0</v>
      </c>
      <c r="L573" s="129">
        <f t="shared" si="148"/>
        <v>0</v>
      </c>
      <c r="M573" s="468"/>
      <c r="P573" s="468">
        <f t="shared" si="149"/>
        <v>0</v>
      </c>
      <c r="Q573" s="221"/>
    </row>
    <row r="574" spans="2:17">
      <c r="B574" s="2"/>
      <c r="C574" s="2" t="s">
        <v>1932</v>
      </c>
      <c r="D574" s="14"/>
      <c r="G574" s="15">
        <f>SUM(G564:G573)</f>
        <v>0</v>
      </c>
      <c r="I574" s="15">
        <f>SUM(I564:I573)</f>
        <v>0</v>
      </c>
      <c r="K574" s="15">
        <f>SUM(K564:K573)</f>
        <v>0</v>
      </c>
      <c r="L574" s="15">
        <f>G574+I574+K574</f>
        <v>0</v>
      </c>
      <c r="M574" s="680">
        <f>SUM(L564:L573)</f>
        <v>0</v>
      </c>
      <c r="N574" s="15">
        <f>SUM(N564:N573)</f>
        <v>0</v>
      </c>
      <c r="O574" s="15">
        <f>SUM(O564:O573)</f>
        <v>0</v>
      </c>
      <c r="P574" s="680">
        <f>SUM(P564:P573)</f>
        <v>0</v>
      </c>
      <c r="Q574" s="221"/>
    </row>
    <row r="575" spans="2:17">
      <c r="B575" s="2" t="s">
        <v>1373</v>
      </c>
      <c r="C575" s="2" t="s">
        <v>2073</v>
      </c>
      <c r="E575" s="707" t="s">
        <v>918</v>
      </c>
      <c r="F575" s="708"/>
      <c r="G575" s="709"/>
      <c r="I575" s="50" t="s">
        <v>536</v>
      </c>
      <c r="M575" s="468"/>
      <c r="P575" s="468"/>
      <c r="Q575" s="718" t="s">
        <v>952</v>
      </c>
    </row>
    <row r="576" spans="2:17" ht="12.75" customHeight="1">
      <c r="B576" s="2"/>
      <c r="C576" s="2"/>
      <c r="D576" s="10" t="s">
        <v>428</v>
      </c>
      <c r="E576" s="49">
        <v>0</v>
      </c>
      <c r="F576" s="6">
        <v>0</v>
      </c>
      <c r="G576" s="11">
        <f>F576*E576</f>
        <v>0</v>
      </c>
      <c r="H576" s="6">
        <v>0</v>
      </c>
      <c r="I576" s="11">
        <f>H576*E576</f>
        <v>0</v>
      </c>
      <c r="J576" s="6">
        <v>0</v>
      </c>
      <c r="K576" s="11">
        <f>J576*E576</f>
        <v>0</v>
      </c>
      <c r="L576" s="129">
        <f t="shared" ref="L576:L579" si="152">G576+I576+K576</f>
        <v>0</v>
      </c>
      <c r="M576" s="468"/>
      <c r="P576" s="468">
        <f>SUM(L576-N576-O576)</f>
        <v>0</v>
      </c>
      <c r="Q576" s="719" t="s">
        <v>953</v>
      </c>
    </row>
    <row r="577" spans="2:17" ht="12.75" customHeight="1">
      <c r="B577" s="2"/>
      <c r="C577" s="2"/>
      <c r="D577" s="10" t="s">
        <v>429</v>
      </c>
      <c r="E577" s="49">
        <v>0</v>
      </c>
      <c r="F577" s="6">
        <v>0</v>
      </c>
      <c r="G577" s="11">
        <f>F577*E577</f>
        <v>0</v>
      </c>
      <c r="H577" s="6">
        <v>0</v>
      </c>
      <c r="I577" s="11">
        <f>H577*E577</f>
        <v>0</v>
      </c>
      <c r="J577" s="6">
        <v>0</v>
      </c>
      <c r="K577" s="11">
        <f>J577*E577</f>
        <v>0</v>
      </c>
      <c r="L577" s="129">
        <f t="shared" si="152"/>
        <v>0</v>
      </c>
      <c r="M577" s="468"/>
      <c r="P577" s="468">
        <f>SUM(L577-N577-O577)</f>
        <v>0</v>
      </c>
      <c r="Q577" s="720" t="s">
        <v>94</v>
      </c>
    </row>
    <row r="578" spans="2:17" ht="12.75" customHeight="1">
      <c r="B578" s="2"/>
      <c r="C578" s="2"/>
      <c r="D578" s="10" t="s">
        <v>1707</v>
      </c>
      <c r="E578" s="49">
        <v>0</v>
      </c>
      <c r="F578" s="6">
        <v>0</v>
      </c>
      <c r="G578" s="11">
        <f>F578*E578</f>
        <v>0</v>
      </c>
      <c r="H578" s="6">
        <v>0</v>
      </c>
      <c r="I578" s="11">
        <f>H578*E578</f>
        <v>0</v>
      </c>
      <c r="J578" s="6">
        <v>0</v>
      </c>
      <c r="K578" s="11">
        <f>J578*E578</f>
        <v>0</v>
      </c>
      <c r="L578" s="129">
        <f t="shared" si="152"/>
        <v>0</v>
      </c>
      <c r="M578" s="468"/>
      <c r="P578" s="468">
        <f>SUM(L578-N578-O578)</f>
        <v>0</v>
      </c>
      <c r="Q578" s="221" t="s">
        <v>2072</v>
      </c>
    </row>
    <row r="579" spans="2:17" ht="12.75" customHeight="1">
      <c r="B579" s="2"/>
      <c r="C579" s="2"/>
      <c r="D579" s="10" t="s">
        <v>1798</v>
      </c>
      <c r="E579" s="49">
        <v>0</v>
      </c>
      <c r="F579" s="6">
        <v>0</v>
      </c>
      <c r="G579" s="11">
        <f>F579*E579</f>
        <v>0</v>
      </c>
      <c r="H579" s="6">
        <v>0</v>
      </c>
      <c r="I579" s="11">
        <f>H579*E579</f>
        <v>0</v>
      </c>
      <c r="J579" s="6">
        <v>0</v>
      </c>
      <c r="K579" s="11">
        <f>J579*E579</f>
        <v>0</v>
      </c>
      <c r="L579" s="129">
        <f t="shared" si="152"/>
        <v>0</v>
      </c>
      <c r="M579" s="468"/>
      <c r="P579" s="468">
        <f>SUM(L579-N579-O579)</f>
        <v>0</v>
      </c>
      <c r="Q579" s="220" t="s">
        <v>98</v>
      </c>
    </row>
    <row r="580" spans="2:17">
      <c r="B580" s="2"/>
      <c r="C580" s="2" t="s">
        <v>1932</v>
      </c>
      <c r="D580" s="14"/>
      <c r="G580" s="15">
        <f>SUM(G576:G579)</f>
        <v>0</v>
      </c>
      <c r="I580" s="15">
        <f>SUM(I576:I579)</f>
        <v>0</v>
      </c>
      <c r="K580" s="15">
        <f>SUM(K576:K579)</f>
        <v>0</v>
      </c>
      <c r="L580" s="15">
        <f>G580+I580+K580</f>
        <v>0</v>
      </c>
      <c r="M580" s="680">
        <f>SUM(L576:L579)</f>
        <v>0</v>
      </c>
      <c r="N580" s="15">
        <f>SUM(N576:N579)</f>
        <v>0</v>
      </c>
      <c r="O580" s="15">
        <f>SUM(O576:O579)</f>
        <v>0</v>
      </c>
      <c r="P580" s="680">
        <f>SUM(P576:P579)</f>
        <v>0</v>
      </c>
      <c r="Q580" s="221"/>
    </row>
    <row r="581" spans="2:17">
      <c r="B581" s="2"/>
      <c r="C581" s="208" t="s">
        <v>1921</v>
      </c>
      <c r="D581" s="210"/>
      <c r="L581" s="18">
        <f>SUM(M507:M580)</f>
        <v>0</v>
      </c>
      <c r="M581" s="468"/>
      <c r="P581" s="468"/>
      <c r="Q581" s="221"/>
    </row>
    <row r="582" spans="2:17">
      <c r="B582" s="2" t="s">
        <v>1036</v>
      </c>
      <c r="C582" s="2" t="s">
        <v>2071</v>
      </c>
      <c r="E582" s="50" t="s">
        <v>537</v>
      </c>
      <c r="M582" s="468"/>
      <c r="P582" s="468"/>
      <c r="Q582" s="221"/>
    </row>
    <row r="583" spans="2:17" ht="12.75" customHeight="1">
      <c r="B583" s="2"/>
      <c r="C583" s="2"/>
      <c r="D583" s="10" t="s">
        <v>405</v>
      </c>
      <c r="E583" s="49">
        <v>0</v>
      </c>
      <c r="F583" s="6">
        <v>0</v>
      </c>
      <c r="G583" s="11">
        <f>F583*E583</f>
        <v>0</v>
      </c>
      <c r="H583" s="6">
        <v>0</v>
      </c>
      <c r="I583" s="11">
        <f t="shared" ref="I583:I597" si="153">H583*E583</f>
        <v>0</v>
      </c>
      <c r="J583" s="6">
        <v>0</v>
      </c>
      <c r="K583" s="11">
        <f>J583*E583</f>
        <v>0</v>
      </c>
      <c r="L583" s="129">
        <f t="shared" ref="L583:L597" si="154">G583+I583+K583</f>
        <v>0</v>
      </c>
      <c r="M583" s="468"/>
      <c r="P583" s="468">
        <f t="shared" ref="P583:P597" si="155">SUM(L583-N583-O583)</f>
        <v>0</v>
      </c>
      <c r="Q583" s="718" t="s">
        <v>752</v>
      </c>
    </row>
    <row r="584" spans="2:17" ht="12.75" customHeight="1">
      <c r="B584" s="2"/>
      <c r="C584" s="2"/>
      <c r="D584" s="10" t="s">
        <v>1574</v>
      </c>
      <c r="E584" s="49">
        <v>0</v>
      </c>
      <c r="F584" s="6">
        <v>0</v>
      </c>
      <c r="G584" s="11">
        <f t="shared" ref="G584:G597" si="156">F584*E584</f>
        <v>0</v>
      </c>
      <c r="H584" s="6">
        <v>0</v>
      </c>
      <c r="I584" s="11">
        <f t="shared" si="153"/>
        <v>0</v>
      </c>
      <c r="J584" s="6">
        <v>0</v>
      </c>
      <c r="K584" s="11">
        <f t="shared" ref="K584:K597" si="157">J584*E584</f>
        <v>0</v>
      </c>
      <c r="L584" s="129">
        <f t="shared" si="154"/>
        <v>0</v>
      </c>
      <c r="M584" s="468"/>
      <c r="P584" s="468">
        <f t="shared" si="155"/>
        <v>0</v>
      </c>
      <c r="Q584" s="720" t="s">
        <v>751</v>
      </c>
    </row>
    <row r="585" spans="2:17" ht="12.75" customHeight="1">
      <c r="B585" s="2"/>
      <c r="C585" s="2"/>
      <c r="D585" s="10" t="s">
        <v>1573</v>
      </c>
      <c r="E585" s="49">
        <v>0</v>
      </c>
      <c r="F585" s="6">
        <v>0</v>
      </c>
      <c r="G585" s="11">
        <f t="shared" si="156"/>
        <v>0</v>
      </c>
      <c r="H585" s="6">
        <v>0</v>
      </c>
      <c r="I585" s="11">
        <f t="shared" si="153"/>
        <v>0</v>
      </c>
      <c r="J585" s="6">
        <v>0</v>
      </c>
      <c r="K585" s="11">
        <f t="shared" si="157"/>
        <v>0</v>
      </c>
      <c r="L585" s="129">
        <f t="shared" si="154"/>
        <v>0</v>
      </c>
      <c r="M585" s="468"/>
      <c r="P585" s="468">
        <f t="shared" si="155"/>
        <v>0</v>
      </c>
      <c r="Q585" s="221"/>
    </row>
    <row r="586" spans="2:17" ht="12.75" customHeight="1">
      <c r="B586" s="2"/>
      <c r="C586" s="2"/>
      <c r="D586" s="10" t="s">
        <v>1374</v>
      </c>
      <c r="E586" s="49">
        <v>0</v>
      </c>
      <c r="F586" s="6">
        <v>0</v>
      </c>
      <c r="G586" s="11">
        <f t="shared" si="156"/>
        <v>0</v>
      </c>
      <c r="H586" s="6">
        <v>0</v>
      </c>
      <c r="I586" s="11">
        <f t="shared" si="153"/>
        <v>0</v>
      </c>
      <c r="J586" s="6">
        <v>0</v>
      </c>
      <c r="K586" s="11">
        <f t="shared" si="157"/>
        <v>0</v>
      </c>
      <c r="L586" s="129">
        <f t="shared" si="154"/>
        <v>0</v>
      </c>
      <c r="M586" s="468"/>
      <c r="P586" s="468">
        <f t="shared" si="155"/>
        <v>0</v>
      </c>
      <c r="Q586" s="718" t="s">
        <v>964</v>
      </c>
    </row>
    <row r="587" spans="2:17" ht="12.75" customHeight="1">
      <c r="B587" s="2"/>
      <c r="C587" s="2"/>
      <c r="D587" s="10" t="s">
        <v>1126</v>
      </c>
      <c r="E587" s="49">
        <v>0</v>
      </c>
      <c r="F587" s="6">
        <v>0</v>
      </c>
      <c r="G587" s="11">
        <f t="shared" si="156"/>
        <v>0</v>
      </c>
      <c r="H587" s="6">
        <v>0</v>
      </c>
      <c r="I587" s="11">
        <f t="shared" si="153"/>
        <v>0</v>
      </c>
      <c r="J587" s="6">
        <v>0</v>
      </c>
      <c r="K587" s="11">
        <f t="shared" si="157"/>
        <v>0</v>
      </c>
      <c r="L587" s="129">
        <f t="shared" si="154"/>
        <v>0</v>
      </c>
      <c r="M587" s="468"/>
      <c r="P587" s="468">
        <f t="shared" si="155"/>
        <v>0</v>
      </c>
      <c r="Q587" s="720" t="s">
        <v>963</v>
      </c>
    </row>
    <row r="588" spans="2:17" ht="12.75" customHeight="1">
      <c r="B588" s="2"/>
      <c r="C588" s="2"/>
      <c r="D588" s="10" t="s">
        <v>1127</v>
      </c>
      <c r="E588" s="49">
        <v>0</v>
      </c>
      <c r="F588" s="6">
        <v>0</v>
      </c>
      <c r="G588" s="11">
        <f t="shared" si="156"/>
        <v>0</v>
      </c>
      <c r="H588" s="6">
        <v>0</v>
      </c>
      <c r="I588" s="11">
        <f t="shared" si="153"/>
        <v>0</v>
      </c>
      <c r="J588" s="6">
        <v>0</v>
      </c>
      <c r="K588" s="11">
        <f t="shared" si="157"/>
        <v>0</v>
      </c>
      <c r="L588" s="129">
        <f t="shared" si="154"/>
        <v>0</v>
      </c>
      <c r="M588" s="468"/>
      <c r="P588" s="468">
        <f t="shared" si="155"/>
        <v>0</v>
      </c>
      <c r="Q588" s="221"/>
    </row>
    <row r="589" spans="2:17" ht="12.75" customHeight="1">
      <c r="B589" s="2"/>
      <c r="C589" s="2"/>
      <c r="D589" s="10" t="s">
        <v>1128</v>
      </c>
      <c r="E589" s="49">
        <v>0</v>
      </c>
      <c r="F589" s="6">
        <v>0</v>
      </c>
      <c r="G589" s="11">
        <f t="shared" si="156"/>
        <v>0</v>
      </c>
      <c r="H589" s="6">
        <v>0</v>
      </c>
      <c r="I589" s="11">
        <f t="shared" si="153"/>
        <v>0</v>
      </c>
      <c r="J589" s="6">
        <v>0</v>
      </c>
      <c r="K589" s="11">
        <f t="shared" si="157"/>
        <v>0</v>
      </c>
      <c r="L589" s="129">
        <f t="shared" si="154"/>
        <v>0</v>
      </c>
      <c r="M589" s="468"/>
      <c r="P589" s="468">
        <f t="shared" si="155"/>
        <v>0</v>
      </c>
      <c r="Q589" s="221"/>
    </row>
    <row r="590" spans="2:17" ht="12.75" customHeight="1">
      <c r="B590" s="2"/>
      <c r="C590" s="2"/>
      <c r="D590" s="10" t="s">
        <v>1129</v>
      </c>
      <c r="E590" s="49">
        <v>0</v>
      </c>
      <c r="F590" s="6">
        <v>0</v>
      </c>
      <c r="G590" s="11">
        <f t="shared" si="156"/>
        <v>0</v>
      </c>
      <c r="H590" s="6">
        <v>0</v>
      </c>
      <c r="I590" s="11">
        <f t="shared" si="153"/>
        <v>0</v>
      </c>
      <c r="J590" s="6">
        <v>0</v>
      </c>
      <c r="K590" s="11">
        <f t="shared" si="157"/>
        <v>0</v>
      </c>
      <c r="L590" s="129">
        <f t="shared" si="154"/>
        <v>0</v>
      </c>
      <c r="M590" s="468"/>
      <c r="P590" s="468">
        <f t="shared" si="155"/>
        <v>0</v>
      </c>
      <c r="Q590" s="221"/>
    </row>
    <row r="591" spans="2:17" ht="12.75" customHeight="1">
      <c r="B591" s="2"/>
      <c r="C591" s="2"/>
      <c r="D591" s="10" t="s">
        <v>1130</v>
      </c>
      <c r="E591" s="49">
        <v>0</v>
      </c>
      <c r="F591" s="6">
        <v>0</v>
      </c>
      <c r="G591" s="11">
        <f t="shared" si="156"/>
        <v>0</v>
      </c>
      <c r="H591" s="6">
        <v>0</v>
      </c>
      <c r="I591" s="11">
        <f t="shared" si="153"/>
        <v>0</v>
      </c>
      <c r="J591" s="6">
        <v>0</v>
      </c>
      <c r="K591" s="11">
        <f t="shared" si="157"/>
        <v>0</v>
      </c>
      <c r="L591" s="129">
        <f t="shared" si="154"/>
        <v>0</v>
      </c>
      <c r="M591" s="468"/>
      <c r="P591" s="468">
        <f t="shared" si="155"/>
        <v>0</v>
      </c>
      <c r="Q591" s="221"/>
    </row>
    <row r="592" spans="2:17" ht="12.75" customHeight="1">
      <c r="B592" s="2"/>
      <c r="C592" s="2"/>
      <c r="D592" s="10" t="s">
        <v>1131</v>
      </c>
      <c r="E592" s="49">
        <v>0</v>
      </c>
      <c r="F592" s="6">
        <v>0</v>
      </c>
      <c r="G592" s="11">
        <f t="shared" si="156"/>
        <v>0</v>
      </c>
      <c r="H592" s="6">
        <v>0</v>
      </c>
      <c r="I592" s="11">
        <f t="shared" si="153"/>
        <v>0</v>
      </c>
      <c r="J592" s="6">
        <v>0</v>
      </c>
      <c r="K592" s="11">
        <f t="shared" si="157"/>
        <v>0</v>
      </c>
      <c r="L592" s="129">
        <f t="shared" si="154"/>
        <v>0</v>
      </c>
      <c r="M592" s="468"/>
      <c r="P592" s="468">
        <f t="shared" si="155"/>
        <v>0</v>
      </c>
      <c r="Q592" s="221"/>
    </row>
    <row r="593" spans="2:17" ht="12.75" customHeight="1">
      <c r="B593" s="2"/>
      <c r="C593" s="2"/>
      <c r="D593" s="10" t="s">
        <v>119</v>
      </c>
      <c r="E593" s="49">
        <v>0</v>
      </c>
      <c r="F593" s="6">
        <v>0</v>
      </c>
      <c r="G593" s="11">
        <f t="shared" si="156"/>
        <v>0</v>
      </c>
      <c r="H593" s="6">
        <v>0</v>
      </c>
      <c r="I593" s="11">
        <f t="shared" si="153"/>
        <v>0</v>
      </c>
      <c r="J593" s="6">
        <v>0</v>
      </c>
      <c r="K593" s="11">
        <f t="shared" si="157"/>
        <v>0</v>
      </c>
      <c r="L593" s="129">
        <f t="shared" si="154"/>
        <v>0</v>
      </c>
      <c r="M593" s="468"/>
      <c r="P593" s="468">
        <f t="shared" si="155"/>
        <v>0</v>
      </c>
      <c r="Q593" s="221"/>
    </row>
    <row r="594" spans="2:17" ht="12.75" customHeight="1">
      <c r="B594" s="2"/>
      <c r="C594" s="2"/>
      <c r="D594" s="10" t="s">
        <v>120</v>
      </c>
      <c r="E594" s="49">
        <v>0</v>
      </c>
      <c r="F594" s="6">
        <v>0</v>
      </c>
      <c r="G594" s="11">
        <f t="shared" si="156"/>
        <v>0</v>
      </c>
      <c r="H594" s="6">
        <v>0</v>
      </c>
      <c r="I594" s="11">
        <f t="shared" si="153"/>
        <v>0</v>
      </c>
      <c r="J594" s="6">
        <v>0</v>
      </c>
      <c r="K594" s="11">
        <f t="shared" si="157"/>
        <v>0</v>
      </c>
      <c r="L594" s="129">
        <f t="shared" si="154"/>
        <v>0</v>
      </c>
      <c r="M594" s="468"/>
      <c r="P594" s="468">
        <f t="shared" si="155"/>
        <v>0</v>
      </c>
      <c r="Q594" s="221"/>
    </row>
    <row r="595" spans="2:17" ht="12.75" customHeight="1">
      <c r="B595" s="2"/>
      <c r="C595" s="2"/>
      <c r="D595" s="10" t="s">
        <v>466</v>
      </c>
      <c r="E595" s="49">
        <v>0</v>
      </c>
      <c r="F595" s="6">
        <v>0</v>
      </c>
      <c r="G595" s="11">
        <f t="shared" si="156"/>
        <v>0</v>
      </c>
      <c r="H595" s="6">
        <v>0</v>
      </c>
      <c r="I595" s="11">
        <f t="shared" si="153"/>
        <v>0</v>
      </c>
      <c r="J595" s="6">
        <v>0</v>
      </c>
      <c r="K595" s="11">
        <f t="shared" si="157"/>
        <v>0</v>
      </c>
      <c r="L595" s="129">
        <f t="shared" si="154"/>
        <v>0</v>
      </c>
      <c r="M595" s="468"/>
      <c r="P595" s="468">
        <f t="shared" si="155"/>
        <v>0</v>
      </c>
      <c r="Q595" s="718" t="s">
        <v>964</v>
      </c>
    </row>
    <row r="596" spans="2:17" ht="12.75" customHeight="1">
      <c r="B596" s="2"/>
      <c r="C596" s="2"/>
      <c r="D596" s="10" t="s">
        <v>2005</v>
      </c>
      <c r="E596" s="49">
        <v>0</v>
      </c>
      <c r="F596" s="6">
        <v>0</v>
      </c>
      <c r="G596" s="11">
        <f t="shared" si="156"/>
        <v>0</v>
      </c>
      <c r="H596" s="6">
        <v>0</v>
      </c>
      <c r="I596" s="11">
        <f t="shared" si="153"/>
        <v>0</v>
      </c>
      <c r="J596" s="6">
        <v>0</v>
      </c>
      <c r="K596" s="11">
        <f t="shared" si="157"/>
        <v>0</v>
      </c>
      <c r="L596" s="129">
        <f t="shared" si="154"/>
        <v>0</v>
      </c>
      <c r="M596" s="468"/>
      <c r="P596" s="468">
        <f t="shared" si="155"/>
        <v>0</v>
      </c>
      <c r="Q596" s="720" t="s">
        <v>963</v>
      </c>
    </row>
    <row r="597" spans="2:17" ht="12.75" customHeight="1">
      <c r="B597" s="2"/>
      <c r="C597" s="2"/>
      <c r="D597" s="10" t="s">
        <v>2006</v>
      </c>
      <c r="E597" s="49">
        <v>0</v>
      </c>
      <c r="F597" s="6">
        <v>0</v>
      </c>
      <c r="G597" s="11">
        <f t="shared" si="156"/>
        <v>0</v>
      </c>
      <c r="H597" s="6">
        <v>0</v>
      </c>
      <c r="I597" s="11">
        <f t="shared" si="153"/>
        <v>0</v>
      </c>
      <c r="J597" s="6">
        <v>0</v>
      </c>
      <c r="K597" s="11">
        <f t="shared" si="157"/>
        <v>0</v>
      </c>
      <c r="L597" s="129">
        <f t="shared" si="154"/>
        <v>0</v>
      </c>
      <c r="M597" s="468"/>
      <c r="P597" s="468">
        <f t="shared" si="155"/>
        <v>0</v>
      </c>
      <c r="Q597" s="221"/>
    </row>
    <row r="598" spans="2:17">
      <c r="B598" s="2"/>
      <c r="C598" s="2" t="s">
        <v>1932</v>
      </c>
      <c r="D598" s="14"/>
      <c r="G598" s="15">
        <f>SUM(G583:G597)</f>
        <v>0</v>
      </c>
      <c r="I598" s="15">
        <f>SUM(I583:I597)</f>
        <v>0</v>
      </c>
      <c r="K598" s="15">
        <f>SUM(K583:K597)</f>
        <v>0</v>
      </c>
      <c r="L598" s="15">
        <f>G598+I598+K598</f>
        <v>0</v>
      </c>
      <c r="M598" s="680">
        <f>SUM(L583:L597)</f>
        <v>0</v>
      </c>
      <c r="N598" s="15">
        <f>SUM(N583:N597)</f>
        <v>0</v>
      </c>
      <c r="O598" s="15">
        <f>SUM(O583:O597)</f>
        <v>0</v>
      </c>
      <c r="P598" s="680">
        <f>SUM(P583:P597)</f>
        <v>0</v>
      </c>
      <c r="Q598" s="221"/>
    </row>
    <row r="599" spans="2:17">
      <c r="B599" s="2" t="s">
        <v>1037</v>
      </c>
      <c r="C599" s="2" t="s">
        <v>1649</v>
      </c>
      <c r="M599" s="468"/>
      <c r="P599" s="468"/>
      <c r="Q599" s="221"/>
    </row>
    <row r="600" spans="2:17" ht="12.75" customHeight="1">
      <c r="B600" s="2"/>
      <c r="C600" s="2"/>
      <c r="D600" s="10" t="s">
        <v>405</v>
      </c>
      <c r="E600" s="49">
        <v>0</v>
      </c>
      <c r="F600" s="6">
        <v>0</v>
      </c>
      <c r="G600" s="11">
        <f>F600*E600</f>
        <v>0</v>
      </c>
      <c r="H600" s="6">
        <v>0</v>
      </c>
      <c r="I600" s="11">
        <f t="shared" ref="I600:I608" si="158">H600*E600</f>
        <v>0</v>
      </c>
      <c r="J600" s="6">
        <v>0</v>
      </c>
      <c r="K600" s="11">
        <f>J600*E600</f>
        <v>0</v>
      </c>
      <c r="L600" s="129">
        <f t="shared" ref="L600:L608" si="159">G600+I600+K600</f>
        <v>0</v>
      </c>
      <c r="M600" s="468"/>
      <c r="P600" s="468">
        <f t="shared" ref="P600:P608" si="160">SUM(L600-N600-O600)</f>
        <v>0</v>
      </c>
      <c r="Q600" s="221"/>
    </row>
    <row r="601" spans="2:17" ht="12.75" customHeight="1">
      <c r="B601" s="2"/>
      <c r="C601" s="2"/>
      <c r="D601" s="10" t="s">
        <v>1574</v>
      </c>
      <c r="E601" s="49">
        <v>0</v>
      </c>
      <c r="F601" s="6">
        <v>0</v>
      </c>
      <c r="G601" s="11">
        <f t="shared" ref="G601:G608" si="161">F601*E601</f>
        <v>0</v>
      </c>
      <c r="H601" s="6">
        <v>0</v>
      </c>
      <c r="I601" s="11">
        <f t="shared" si="158"/>
        <v>0</v>
      </c>
      <c r="J601" s="6">
        <v>0</v>
      </c>
      <c r="K601" s="11">
        <f t="shared" ref="K601:K608" si="162">J601*E601</f>
        <v>0</v>
      </c>
      <c r="L601" s="129">
        <f t="shared" si="159"/>
        <v>0</v>
      </c>
      <c r="M601" s="468"/>
      <c r="P601" s="468">
        <f t="shared" si="160"/>
        <v>0</v>
      </c>
      <c r="Q601" s="221"/>
    </row>
    <row r="602" spans="2:17" ht="12.75" customHeight="1">
      <c r="B602" s="2"/>
      <c r="C602" s="2"/>
      <c r="D602" s="10" t="s">
        <v>1573</v>
      </c>
      <c r="E602" s="49">
        <v>0</v>
      </c>
      <c r="F602" s="6">
        <v>0</v>
      </c>
      <c r="G602" s="11">
        <f t="shared" si="161"/>
        <v>0</v>
      </c>
      <c r="H602" s="6">
        <v>0</v>
      </c>
      <c r="I602" s="11">
        <f t="shared" si="158"/>
        <v>0</v>
      </c>
      <c r="J602" s="6">
        <v>0</v>
      </c>
      <c r="K602" s="11">
        <f t="shared" si="162"/>
        <v>0</v>
      </c>
      <c r="L602" s="129">
        <f t="shared" si="159"/>
        <v>0</v>
      </c>
      <c r="M602" s="468"/>
      <c r="P602" s="468">
        <f t="shared" si="160"/>
        <v>0</v>
      </c>
      <c r="Q602" s="221"/>
    </row>
    <row r="603" spans="2:17" ht="12.75" customHeight="1">
      <c r="B603" s="2"/>
      <c r="C603" s="2"/>
      <c r="D603" s="10" t="s">
        <v>2056</v>
      </c>
      <c r="E603" s="49">
        <v>0</v>
      </c>
      <c r="F603" s="6">
        <v>0</v>
      </c>
      <c r="G603" s="11">
        <f t="shared" si="161"/>
        <v>0</v>
      </c>
      <c r="H603" s="6">
        <v>0</v>
      </c>
      <c r="I603" s="11">
        <f t="shared" si="158"/>
        <v>0</v>
      </c>
      <c r="J603" s="6">
        <v>0</v>
      </c>
      <c r="K603" s="11">
        <f t="shared" si="162"/>
        <v>0</v>
      </c>
      <c r="L603" s="129">
        <f t="shared" si="159"/>
        <v>0</v>
      </c>
      <c r="M603" s="468"/>
      <c r="P603" s="468">
        <f t="shared" si="160"/>
        <v>0</v>
      </c>
      <c r="Q603" s="221" t="s">
        <v>1688</v>
      </c>
    </row>
    <row r="604" spans="2:17" ht="12.75" customHeight="1">
      <c r="B604" s="2"/>
      <c r="C604" s="2"/>
      <c r="D604" s="10" t="s">
        <v>2057</v>
      </c>
      <c r="E604" s="49">
        <v>0</v>
      </c>
      <c r="F604" s="6">
        <v>0</v>
      </c>
      <c r="G604" s="11">
        <f t="shared" si="161"/>
        <v>0</v>
      </c>
      <c r="H604" s="6">
        <v>0</v>
      </c>
      <c r="I604" s="11">
        <f t="shared" si="158"/>
        <v>0</v>
      </c>
      <c r="J604" s="6">
        <v>0</v>
      </c>
      <c r="K604" s="11">
        <f t="shared" si="162"/>
        <v>0</v>
      </c>
      <c r="L604" s="129">
        <f t="shared" si="159"/>
        <v>0</v>
      </c>
      <c r="M604" s="468"/>
      <c r="P604" s="468">
        <f t="shared" si="160"/>
        <v>0</v>
      </c>
      <c r="Q604" s="221"/>
    </row>
    <row r="605" spans="2:17" ht="12.75" customHeight="1">
      <c r="B605" s="2"/>
      <c r="C605" s="2"/>
      <c r="D605" s="10" t="s">
        <v>1648</v>
      </c>
      <c r="E605" s="49">
        <v>0</v>
      </c>
      <c r="F605" s="6">
        <v>0</v>
      </c>
      <c r="G605" s="11">
        <f t="shared" si="161"/>
        <v>0</v>
      </c>
      <c r="H605" s="6">
        <v>0</v>
      </c>
      <c r="I605" s="11">
        <f t="shared" si="158"/>
        <v>0</v>
      </c>
      <c r="J605" s="6">
        <v>0</v>
      </c>
      <c r="K605" s="11">
        <f t="shared" si="162"/>
        <v>0</v>
      </c>
      <c r="L605" s="129">
        <f t="shared" si="159"/>
        <v>0</v>
      </c>
      <c r="M605" s="468"/>
      <c r="P605" s="468">
        <f t="shared" si="160"/>
        <v>0</v>
      </c>
      <c r="Q605" s="221"/>
    </row>
    <row r="606" spans="2:17" ht="12.75" customHeight="1">
      <c r="B606" s="2"/>
      <c r="C606" s="2"/>
      <c r="D606" s="10" t="s">
        <v>2008</v>
      </c>
      <c r="E606" s="49">
        <v>0</v>
      </c>
      <c r="F606" s="6">
        <v>0</v>
      </c>
      <c r="G606" s="11">
        <f t="shared" si="161"/>
        <v>0</v>
      </c>
      <c r="H606" s="6">
        <v>0</v>
      </c>
      <c r="I606" s="11">
        <f t="shared" si="158"/>
        <v>0</v>
      </c>
      <c r="J606" s="6">
        <v>0</v>
      </c>
      <c r="K606" s="11">
        <f t="shared" si="162"/>
        <v>0</v>
      </c>
      <c r="L606" s="129">
        <f t="shared" si="159"/>
        <v>0</v>
      </c>
      <c r="M606" s="468"/>
      <c r="P606" s="468">
        <f t="shared" si="160"/>
        <v>0</v>
      </c>
      <c r="Q606" s="726" t="s">
        <v>753</v>
      </c>
    </row>
    <row r="607" spans="2:17" ht="12.75" customHeight="1">
      <c r="B607" s="2"/>
      <c r="C607" s="2"/>
      <c r="D607" s="10" t="s">
        <v>121</v>
      </c>
      <c r="E607" s="49">
        <v>0</v>
      </c>
      <c r="F607" s="6">
        <v>0</v>
      </c>
      <c r="G607" s="11">
        <f t="shared" si="161"/>
        <v>0</v>
      </c>
      <c r="H607" s="6">
        <v>0</v>
      </c>
      <c r="I607" s="11">
        <f t="shared" si="158"/>
        <v>0</v>
      </c>
      <c r="J607" s="6">
        <v>0</v>
      </c>
      <c r="K607" s="11">
        <f t="shared" si="162"/>
        <v>0</v>
      </c>
      <c r="L607" s="129">
        <f t="shared" si="159"/>
        <v>0</v>
      </c>
      <c r="M607" s="468"/>
      <c r="P607" s="468">
        <f t="shared" si="160"/>
        <v>0</v>
      </c>
      <c r="Q607" s="726" t="s">
        <v>753</v>
      </c>
    </row>
    <row r="608" spans="2:17" ht="12.75" customHeight="1">
      <c r="D608" s="10" t="s">
        <v>1906</v>
      </c>
      <c r="E608" s="49">
        <v>0</v>
      </c>
      <c r="F608" s="6">
        <v>0</v>
      </c>
      <c r="G608" s="11">
        <f t="shared" si="161"/>
        <v>0</v>
      </c>
      <c r="H608" s="6">
        <v>0</v>
      </c>
      <c r="I608" s="11">
        <f t="shared" si="158"/>
        <v>0</v>
      </c>
      <c r="J608" s="6">
        <v>0</v>
      </c>
      <c r="K608" s="11">
        <f t="shared" si="162"/>
        <v>0</v>
      </c>
      <c r="L608" s="129">
        <f t="shared" si="159"/>
        <v>0</v>
      </c>
      <c r="M608" s="468"/>
      <c r="P608" s="468">
        <f t="shared" si="160"/>
        <v>0</v>
      </c>
      <c r="Q608" s="726" t="s">
        <v>753</v>
      </c>
    </row>
    <row r="609" spans="2:17">
      <c r="B609" s="2"/>
      <c r="C609" s="2" t="s">
        <v>1932</v>
      </c>
      <c r="D609" s="14"/>
      <c r="G609" s="15">
        <f>SUM(G600:G608)</f>
        <v>0</v>
      </c>
      <c r="I609" s="15">
        <f>SUM(I600:I608)</f>
        <v>0</v>
      </c>
      <c r="K609" s="15">
        <f>SUM(K600:K608)</f>
        <v>0</v>
      </c>
      <c r="L609" s="15">
        <f>G609+I609+K609</f>
        <v>0</v>
      </c>
      <c r="M609" s="680">
        <f>SUM(L600:L608)</f>
        <v>0</v>
      </c>
      <c r="N609" s="15">
        <f>SUM(N600:N608)</f>
        <v>0</v>
      </c>
      <c r="O609" s="15">
        <f>SUM(O600:O608)</f>
        <v>0</v>
      </c>
      <c r="P609" s="680">
        <f>SUM(P600:P608)</f>
        <v>0</v>
      </c>
      <c r="Q609" s="221"/>
    </row>
    <row r="610" spans="2:17" ht="18.75" customHeight="1">
      <c r="B610" s="2" t="s">
        <v>404</v>
      </c>
      <c r="C610" s="2" t="s">
        <v>2069</v>
      </c>
      <c r="E610" s="50" t="s">
        <v>538</v>
      </c>
      <c r="M610" s="468"/>
      <c r="P610" s="468"/>
      <c r="Q610" s="221" t="s">
        <v>1899</v>
      </c>
    </row>
    <row r="611" spans="2:17">
      <c r="B611" s="2"/>
      <c r="C611" s="2"/>
      <c r="D611" s="10" t="s">
        <v>1652</v>
      </c>
      <c r="E611" s="49">
        <v>0</v>
      </c>
      <c r="F611" s="6">
        <v>0</v>
      </c>
      <c r="G611" s="11">
        <f>F611*E611</f>
        <v>0</v>
      </c>
      <c r="H611" s="6">
        <v>0</v>
      </c>
      <c r="I611" s="11">
        <f>H611*E611</f>
        <v>0</v>
      </c>
      <c r="J611" s="6">
        <v>0</v>
      </c>
      <c r="K611" s="11">
        <f>J611*E611</f>
        <v>0</v>
      </c>
      <c r="L611" s="129">
        <f t="shared" ref="L611:L628" si="163">G611+I611+K611</f>
        <v>0</v>
      </c>
      <c r="M611" s="468"/>
      <c r="P611" s="468">
        <f t="shared" ref="P611:P628" si="164">SUM(L611-N611-O611)</f>
        <v>0</v>
      </c>
      <c r="Q611" s="221" t="s">
        <v>1227</v>
      </c>
    </row>
    <row r="612" spans="2:17" ht="12.75" customHeight="1">
      <c r="B612" s="2"/>
      <c r="C612" s="2"/>
      <c r="D612" s="10" t="s">
        <v>469</v>
      </c>
      <c r="E612" s="49">
        <v>0</v>
      </c>
      <c r="F612" s="6">
        <v>0</v>
      </c>
      <c r="G612" s="11">
        <f t="shared" ref="G612:G628" si="165">F612*E612</f>
        <v>0</v>
      </c>
      <c r="H612" s="6">
        <v>0</v>
      </c>
      <c r="I612" s="11">
        <f t="shared" ref="I612:I628" si="166">H612*E612</f>
        <v>0</v>
      </c>
      <c r="J612" s="6">
        <v>0</v>
      </c>
      <c r="K612" s="11">
        <f t="shared" ref="K612:K628" si="167">J612*E612</f>
        <v>0</v>
      </c>
      <c r="L612" s="129">
        <f t="shared" si="163"/>
        <v>0</v>
      </c>
      <c r="M612" s="468"/>
      <c r="P612" s="468">
        <f t="shared" si="164"/>
        <v>0</v>
      </c>
      <c r="Q612" s="221"/>
    </row>
    <row r="613" spans="2:17" ht="12.75" customHeight="1">
      <c r="B613" s="2"/>
      <c r="C613" s="2"/>
      <c r="D613" s="10" t="s">
        <v>470</v>
      </c>
      <c r="E613" s="49">
        <v>0</v>
      </c>
      <c r="F613" s="6">
        <v>0</v>
      </c>
      <c r="G613" s="11">
        <f t="shared" si="165"/>
        <v>0</v>
      </c>
      <c r="H613" s="6">
        <v>0</v>
      </c>
      <c r="I613" s="11">
        <f t="shared" si="166"/>
        <v>0</v>
      </c>
      <c r="J613" s="6">
        <v>0</v>
      </c>
      <c r="K613" s="11">
        <f t="shared" si="167"/>
        <v>0</v>
      </c>
      <c r="L613" s="129">
        <f t="shared" si="163"/>
        <v>0</v>
      </c>
      <c r="M613" s="468"/>
      <c r="O613" s="11">
        <f>L613</f>
        <v>0</v>
      </c>
      <c r="P613" s="468">
        <f t="shared" si="164"/>
        <v>0</v>
      </c>
      <c r="Q613" s="221"/>
    </row>
    <row r="614" spans="2:17" ht="12.75" customHeight="1">
      <c r="B614" s="2"/>
      <c r="C614" s="2"/>
      <c r="D614" s="10" t="s">
        <v>1653</v>
      </c>
      <c r="E614" s="49">
        <v>0</v>
      </c>
      <c r="F614" s="6">
        <v>0</v>
      </c>
      <c r="G614" s="11">
        <f t="shared" si="165"/>
        <v>0</v>
      </c>
      <c r="H614" s="6">
        <v>0</v>
      </c>
      <c r="I614" s="11">
        <f t="shared" si="166"/>
        <v>0</v>
      </c>
      <c r="J614" s="6">
        <v>0</v>
      </c>
      <c r="K614" s="11">
        <f t="shared" si="167"/>
        <v>0</v>
      </c>
      <c r="L614" s="129">
        <f t="shared" si="163"/>
        <v>0</v>
      </c>
      <c r="M614" s="468"/>
      <c r="P614" s="468">
        <f t="shared" si="164"/>
        <v>0</v>
      </c>
      <c r="Q614" s="718" t="s">
        <v>754</v>
      </c>
    </row>
    <row r="615" spans="2:17" ht="12.75" customHeight="1">
      <c r="B615" s="2"/>
      <c r="C615" s="2"/>
      <c r="D615" s="10" t="s">
        <v>1382</v>
      </c>
      <c r="E615" s="49">
        <v>0</v>
      </c>
      <c r="F615" s="6">
        <v>0</v>
      </c>
      <c r="G615" s="11">
        <f t="shared" si="165"/>
        <v>0</v>
      </c>
      <c r="H615" s="6">
        <v>0</v>
      </c>
      <c r="I615" s="11">
        <f t="shared" si="166"/>
        <v>0</v>
      </c>
      <c r="J615" s="6">
        <v>0</v>
      </c>
      <c r="K615" s="11">
        <f t="shared" si="167"/>
        <v>0</v>
      </c>
      <c r="L615" s="129">
        <f t="shared" si="163"/>
        <v>0</v>
      </c>
      <c r="M615" s="468"/>
      <c r="P615" s="468">
        <f t="shared" si="164"/>
        <v>0</v>
      </c>
      <c r="Q615" s="720" t="s">
        <v>751</v>
      </c>
    </row>
    <row r="616" spans="2:17" ht="12.75" customHeight="1">
      <c r="B616" s="2"/>
      <c r="C616" s="2"/>
      <c r="D616" s="10" t="s">
        <v>1334</v>
      </c>
      <c r="E616" s="49">
        <v>0</v>
      </c>
      <c r="F616" s="6">
        <v>0</v>
      </c>
      <c r="G616" s="11">
        <f t="shared" si="165"/>
        <v>0</v>
      </c>
      <c r="H616" s="6">
        <v>0</v>
      </c>
      <c r="I616" s="11">
        <f t="shared" si="166"/>
        <v>0</v>
      </c>
      <c r="J616" s="6">
        <v>0</v>
      </c>
      <c r="K616" s="11">
        <f t="shared" si="167"/>
        <v>0</v>
      </c>
      <c r="L616" s="129">
        <f t="shared" si="163"/>
        <v>0</v>
      </c>
      <c r="M616" s="468"/>
      <c r="P616" s="468">
        <f t="shared" si="164"/>
        <v>0</v>
      </c>
      <c r="Q616" s="221"/>
    </row>
    <row r="617" spans="2:17" ht="12.75" customHeight="1">
      <c r="B617" s="2"/>
      <c r="C617" s="2"/>
      <c r="D617" s="10" t="s">
        <v>1335</v>
      </c>
      <c r="E617" s="49">
        <v>0</v>
      </c>
      <c r="F617" s="6">
        <v>0</v>
      </c>
      <c r="G617" s="11">
        <f t="shared" si="165"/>
        <v>0</v>
      </c>
      <c r="H617" s="6">
        <v>0</v>
      </c>
      <c r="I617" s="11">
        <f t="shared" si="166"/>
        <v>0</v>
      </c>
      <c r="J617" s="6">
        <v>0</v>
      </c>
      <c r="K617" s="11">
        <f t="shared" si="167"/>
        <v>0</v>
      </c>
      <c r="L617" s="129">
        <f t="shared" si="163"/>
        <v>0</v>
      </c>
      <c r="M617" s="468"/>
      <c r="P617" s="468">
        <f t="shared" si="164"/>
        <v>0</v>
      </c>
      <c r="Q617" s="221" t="s">
        <v>1225</v>
      </c>
    </row>
    <row r="618" spans="2:17" ht="12.75" customHeight="1">
      <c r="B618" s="2"/>
      <c r="C618" s="2"/>
      <c r="D618" s="10" t="s">
        <v>1337</v>
      </c>
      <c r="E618" s="49">
        <v>0</v>
      </c>
      <c r="F618" s="6">
        <v>0</v>
      </c>
      <c r="G618" s="11">
        <f t="shared" si="165"/>
        <v>0</v>
      </c>
      <c r="H618" s="6">
        <v>0</v>
      </c>
      <c r="I618" s="11">
        <f t="shared" si="166"/>
        <v>0</v>
      </c>
      <c r="J618" s="6">
        <v>0</v>
      </c>
      <c r="K618" s="11">
        <f t="shared" si="167"/>
        <v>0</v>
      </c>
      <c r="L618" s="129">
        <f t="shared" si="163"/>
        <v>0</v>
      </c>
      <c r="M618" s="468"/>
      <c r="P618" s="468">
        <f t="shared" si="164"/>
        <v>0</v>
      </c>
      <c r="Q618" s="221" t="s">
        <v>1225</v>
      </c>
    </row>
    <row r="619" spans="2:17" ht="12.75" customHeight="1">
      <c r="B619" s="2"/>
      <c r="C619" s="2"/>
      <c r="D619" s="10" t="s">
        <v>1338</v>
      </c>
      <c r="E619" s="49">
        <v>0</v>
      </c>
      <c r="F619" s="6">
        <v>0</v>
      </c>
      <c r="G619" s="11">
        <f t="shared" si="165"/>
        <v>0</v>
      </c>
      <c r="H619" s="6">
        <v>0</v>
      </c>
      <c r="I619" s="11">
        <f t="shared" si="166"/>
        <v>0</v>
      </c>
      <c r="J619" s="6">
        <v>0</v>
      </c>
      <c r="K619" s="11">
        <f t="shared" si="167"/>
        <v>0</v>
      </c>
      <c r="L619" s="129">
        <f t="shared" si="163"/>
        <v>0</v>
      </c>
      <c r="M619" s="468"/>
      <c r="P619" s="468">
        <f t="shared" si="164"/>
        <v>0</v>
      </c>
      <c r="Q619" s="221" t="s">
        <v>1225</v>
      </c>
    </row>
    <row r="620" spans="2:17" ht="12.75" customHeight="1">
      <c r="B620" s="2"/>
      <c r="C620" s="2"/>
      <c r="D620" s="10" t="s">
        <v>2142</v>
      </c>
      <c r="E620" s="49">
        <v>0</v>
      </c>
      <c r="F620" s="6">
        <v>0</v>
      </c>
      <c r="G620" s="11">
        <f t="shared" si="165"/>
        <v>0</v>
      </c>
      <c r="H620" s="6">
        <v>0</v>
      </c>
      <c r="I620" s="11">
        <f t="shared" si="166"/>
        <v>0</v>
      </c>
      <c r="J620" s="6">
        <v>0</v>
      </c>
      <c r="K620" s="11">
        <f t="shared" si="167"/>
        <v>0</v>
      </c>
      <c r="L620" s="129">
        <f t="shared" si="163"/>
        <v>0</v>
      </c>
      <c r="M620" s="468"/>
      <c r="P620" s="468">
        <f t="shared" si="164"/>
        <v>0</v>
      </c>
      <c r="Q620" s="221" t="s">
        <v>1225</v>
      </c>
    </row>
    <row r="621" spans="2:17" ht="12.75" customHeight="1">
      <c r="B621" s="2"/>
      <c r="C621" s="2"/>
      <c r="D621" s="10" t="s">
        <v>471</v>
      </c>
      <c r="E621" s="49">
        <v>0</v>
      </c>
      <c r="F621" s="6">
        <v>0</v>
      </c>
      <c r="G621" s="11">
        <f t="shared" si="165"/>
        <v>0</v>
      </c>
      <c r="H621" s="6">
        <v>0</v>
      </c>
      <c r="I621" s="11">
        <f t="shared" si="166"/>
        <v>0</v>
      </c>
      <c r="J621" s="6">
        <v>0</v>
      </c>
      <c r="K621" s="11">
        <f t="shared" si="167"/>
        <v>0</v>
      </c>
      <c r="L621" s="129">
        <f t="shared" si="163"/>
        <v>0</v>
      </c>
      <c r="M621" s="468"/>
      <c r="P621" s="468">
        <f t="shared" si="164"/>
        <v>0</v>
      </c>
      <c r="Q621" s="221"/>
    </row>
    <row r="622" spans="2:17" ht="12.75" customHeight="1">
      <c r="B622" s="2"/>
      <c r="C622" s="2"/>
      <c r="D622" s="10" t="s">
        <v>10</v>
      </c>
      <c r="E622" s="49">
        <v>0</v>
      </c>
      <c r="F622" s="6">
        <v>0</v>
      </c>
      <c r="G622" s="11">
        <f t="shared" si="165"/>
        <v>0</v>
      </c>
      <c r="H622" s="6">
        <v>0</v>
      </c>
      <c r="I622" s="11">
        <f t="shared" si="166"/>
        <v>0</v>
      </c>
      <c r="J622" s="6">
        <v>0</v>
      </c>
      <c r="K622" s="11">
        <f t="shared" si="167"/>
        <v>0</v>
      </c>
      <c r="L622" s="129">
        <f t="shared" si="163"/>
        <v>0</v>
      </c>
      <c r="M622" s="468"/>
      <c r="P622" s="468">
        <f t="shared" si="164"/>
        <v>0</v>
      </c>
      <c r="Q622" s="221"/>
    </row>
    <row r="623" spans="2:17" ht="12.75" customHeight="1">
      <c r="B623" s="2"/>
      <c r="C623" s="2"/>
      <c r="D623" s="10" t="s">
        <v>2143</v>
      </c>
      <c r="E623" s="49">
        <v>0</v>
      </c>
      <c r="F623" s="6">
        <v>0</v>
      </c>
      <c r="G623" s="11">
        <f t="shared" si="165"/>
        <v>0</v>
      </c>
      <c r="H623" s="6">
        <v>0</v>
      </c>
      <c r="I623" s="11">
        <f t="shared" si="166"/>
        <v>0</v>
      </c>
      <c r="J623" s="6">
        <v>0</v>
      </c>
      <c r="K623" s="11">
        <f t="shared" si="167"/>
        <v>0</v>
      </c>
      <c r="L623" s="129">
        <f t="shared" si="163"/>
        <v>0</v>
      </c>
      <c r="M623" s="468"/>
      <c r="P623" s="468">
        <f t="shared" si="164"/>
        <v>0</v>
      </c>
      <c r="Q623" s="221"/>
    </row>
    <row r="624" spans="2:17" ht="12.75" customHeight="1">
      <c r="B624" s="2"/>
      <c r="C624" s="2"/>
      <c r="D624" s="10" t="s">
        <v>11</v>
      </c>
      <c r="E624" s="49">
        <v>0</v>
      </c>
      <c r="F624" s="6">
        <v>0</v>
      </c>
      <c r="G624" s="11">
        <f t="shared" si="165"/>
        <v>0</v>
      </c>
      <c r="H624" s="6">
        <v>0</v>
      </c>
      <c r="I624" s="11">
        <f t="shared" si="166"/>
        <v>0</v>
      </c>
      <c r="J624" s="6">
        <v>0</v>
      </c>
      <c r="K624" s="11">
        <f t="shared" si="167"/>
        <v>0</v>
      </c>
      <c r="L624" s="129">
        <f t="shared" si="163"/>
        <v>0</v>
      </c>
      <c r="M624" s="468"/>
      <c r="P624" s="468">
        <f t="shared" si="164"/>
        <v>0</v>
      </c>
      <c r="Q624" s="221"/>
    </row>
    <row r="625" spans="2:17" ht="12.75" customHeight="1">
      <c r="B625" s="2"/>
      <c r="C625" s="2"/>
      <c r="D625" s="10" t="s">
        <v>1290</v>
      </c>
      <c r="E625" s="49">
        <v>0</v>
      </c>
      <c r="F625" s="6">
        <v>0</v>
      </c>
      <c r="G625" s="11">
        <f t="shared" si="165"/>
        <v>0</v>
      </c>
      <c r="H625" s="6">
        <v>0</v>
      </c>
      <c r="I625" s="11">
        <f t="shared" si="166"/>
        <v>0</v>
      </c>
      <c r="J625" s="6">
        <v>0</v>
      </c>
      <c r="K625" s="11">
        <f t="shared" si="167"/>
        <v>0</v>
      </c>
      <c r="L625" s="129">
        <f t="shared" si="163"/>
        <v>0</v>
      </c>
      <c r="M625" s="468"/>
      <c r="P625" s="468">
        <f t="shared" si="164"/>
        <v>0</v>
      </c>
      <c r="Q625" s="221"/>
    </row>
    <row r="626" spans="2:17" ht="12.75" customHeight="1">
      <c r="B626" s="2"/>
      <c r="C626" s="2"/>
      <c r="D626" s="10" t="s">
        <v>1651</v>
      </c>
      <c r="E626" s="49">
        <v>0</v>
      </c>
      <c r="F626" s="6">
        <v>0</v>
      </c>
      <c r="G626" s="11">
        <f t="shared" si="165"/>
        <v>0</v>
      </c>
      <c r="H626" s="6">
        <v>0</v>
      </c>
      <c r="I626" s="11">
        <f t="shared" si="166"/>
        <v>0</v>
      </c>
      <c r="J626" s="6">
        <v>0</v>
      </c>
      <c r="K626" s="11">
        <f t="shared" si="167"/>
        <v>0</v>
      </c>
      <c r="L626" s="129">
        <f t="shared" si="163"/>
        <v>0</v>
      </c>
      <c r="M626" s="468"/>
      <c r="P626" s="468">
        <f t="shared" si="164"/>
        <v>0</v>
      </c>
      <c r="Q626" s="221"/>
    </row>
    <row r="627" spans="2:17" ht="12.75" customHeight="1">
      <c r="B627" s="2"/>
      <c r="C627" s="2"/>
      <c r="D627" s="10" t="s">
        <v>2144</v>
      </c>
      <c r="E627" s="49">
        <v>0</v>
      </c>
      <c r="F627" s="6">
        <v>0</v>
      </c>
      <c r="G627" s="11">
        <f t="shared" si="165"/>
        <v>0</v>
      </c>
      <c r="H627" s="6">
        <v>0</v>
      </c>
      <c r="I627" s="11">
        <f t="shared" si="166"/>
        <v>0</v>
      </c>
      <c r="J627" s="6">
        <v>0</v>
      </c>
      <c r="K627" s="11">
        <f t="shared" si="167"/>
        <v>0</v>
      </c>
      <c r="L627" s="129">
        <f t="shared" si="163"/>
        <v>0</v>
      </c>
      <c r="M627" s="468"/>
      <c r="P627" s="468">
        <f t="shared" si="164"/>
        <v>0</v>
      </c>
      <c r="Q627" s="221"/>
    </row>
    <row r="628" spans="2:17" ht="12.75" customHeight="1">
      <c r="B628" s="2"/>
      <c r="C628" s="2"/>
      <c r="D628" s="10" t="s">
        <v>1875</v>
      </c>
      <c r="E628" s="49">
        <v>0</v>
      </c>
      <c r="F628" s="6">
        <v>0</v>
      </c>
      <c r="G628" s="11">
        <f t="shared" si="165"/>
        <v>0</v>
      </c>
      <c r="H628" s="6">
        <v>0</v>
      </c>
      <c r="I628" s="11">
        <f t="shared" si="166"/>
        <v>0</v>
      </c>
      <c r="J628" s="6">
        <v>0</v>
      </c>
      <c r="K628" s="11">
        <f t="shared" si="167"/>
        <v>0</v>
      </c>
      <c r="L628" s="129">
        <f t="shared" si="163"/>
        <v>0</v>
      </c>
      <c r="M628" s="468"/>
      <c r="N628" s="11">
        <f>L628</f>
        <v>0</v>
      </c>
      <c r="P628" s="468">
        <f t="shared" si="164"/>
        <v>0</v>
      </c>
      <c r="Q628" s="221"/>
    </row>
    <row r="629" spans="2:17">
      <c r="B629" s="2"/>
      <c r="C629" s="2" t="s">
        <v>1932</v>
      </c>
      <c r="D629" s="14"/>
      <c r="G629" s="15">
        <f>SUM(G611:G628)</f>
        <v>0</v>
      </c>
      <c r="I629" s="15">
        <f>SUM(I611:I628)</f>
        <v>0</v>
      </c>
      <c r="K629" s="15">
        <f>SUM(K611:K628)</f>
        <v>0</v>
      </c>
      <c r="L629" s="15">
        <f>G629+I629+K629</f>
        <v>0</v>
      </c>
      <c r="M629" s="680">
        <f>SUM(L611:L628)</f>
        <v>0</v>
      </c>
      <c r="N629" s="15">
        <f>SUM(N611:N628)</f>
        <v>0</v>
      </c>
      <c r="O629" s="15">
        <f>SUM(O611:O628)</f>
        <v>0</v>
      </c>
      <c r="P629" s="680">
        <f>SUM(P611:P628)</f>
        <v>0</v>
      </c>
      <c r="Q629" s="221"/>
    </row>
    <row r="630" spans="2:17">
      <c r="B630" s="2" t="s">
        <v>2007</v>
      </c>
      <c r="C630" s="2" t="s">
        <v>1683</v>
      </c>
      <c r="M630" s="468"/>
      <c r="P630" s="468"/>
      <c r="Q630" s="221"/>
    </row>
    <row r="631" spans="2:17" ht="12.75" customHeight="1">
      <c r="B631" s="2"/>
      <c r="C631" s="2"/>
      <c r="D631" s="10" t="s">
        <v>1252</v>
      </c>
      <c r="E631" s="49">
        <v>0</v>
      </c>
      <c r="F631" s="6">
        <v>0</v>
      </c>
      <c r="G631" s="11">
        <f>F631*E631</f>
        <v>0</v>
      </c>
      <c r="H631" s="6">
        <v>0</v>
      </c>
      <c r="I631" s="11">
        <f t="shared" ref="I631:I639" si="168">H631*E631</f>
        <v>0</v>
      </c>
      <c r="J631" s="6">
        <v>0</v>
      </c>
      <c r="K631" s="11">
        <f>J631*E631</f>
        <v>0</v>
      </c>
      <c r="L631" s="129">
        <f t="shared" ref="L631:L639" si="169">G631+I631+K631</f>
        <v>0</v>
      </c>
      <c r="M631" s="468"/>
      <c r="P631" s="468">
        <f t="shared" ref="P631:P639" si="170">SUM(L631-N631-O631)</f>
        <v>0</v>
      </c>
      <c r="Q631" s="718" t="s">
        <v>754</v>
      </c>
    </row>
    <row r="632" spans="2:17" ht="12.75" customHeight="1">
      <c r="B632" s="2"/>
      <c r="C632" s="2"/>
      <c r="D632" s="10" t="s">
        <v>1024</v>
      </c>
      <c r="E632" s="49">
        <v>0</v>
      </c>
      <c r="F632" s="6">
        <v>0</v>
      </c>
      <c r="G632" s="11">
        <f t="shared" ref="G632:G639" si="171">F632*E632</f>
        <v>0</v>
      </c>
      <c r="H632" s="6">
        <v>0</v>
      </c>
      <c r="I632" s="11">
        <f t="shared" si="168"/>
        <v>0</v>
      </c>
      <c r="J632" s="6">
        <v>0</v>
      </c>
      <c r="K632" s="11">
        <f t="shared" ref="K632:K639" si="172">J632*E632</f>
        <v>0</v>
      </c>
      <c r="L632" s="129">
        <f t="shared" si="169"/>
        <v>0</v>
      </c>
      <c r="M632" s="468"/>
      <c r="P632" s="468">
        <f t="shared" si="170"/>
        <v>0</v>
      </c>
      <c r="Q632" s="720" t="s">
        <v>751</v>
      </c>
    </row>
    <row r="633" spans="2:17" ht="12.75" customHeight="1">
      <c r="B633" s="2"/>
      <c r="C633" s="2"/>
      <c r="D633" s="10" t="s">
        <v>1025</v>
      </c>
      <c r="E633" s="49">
        <v>0</v>
      </c>
      <c r="F633" s="6">
        <v>0</v>
      </c>
      <c r="G633" s="11">
        <f t="shared" si="171"/>
        <v>0</v>
      </c>
      <c r="H633" s="6">
        <v>0</v>
      </c>
      <c r="I633" s="11">
        <f t="shared" si="168"/>
        <v>0</v>
      </c>
      <c r="J633" s="6">
        <v>0</v>
      </c>
      <c r="K633" s="11">
        <f t="shared" si="172"/>
        <v>0</v>
      </c>
      <c r="L633" s="129">
        <f t="shared" si="169"/>
        <v>0</v>
      </c>
      <c r="M633" s="468"/>
      <c r="P633" s="468">
        <f t="shared" si="170"/>
        <v>0</v>
      </c>
      <c r="Q633" s="221"/>
    </row>
    <row r="634" spans="2:17" ht="12.75" customHeight="1">
      <c r="B634" s="2"/>
      <c r="C634" s="2"/>
      <c r="D634" s="10" t="s">
        <v>1783</v>
      </c>
      <c r="E634" s="49">
        <v>0</v>
      </c>
      <c r="F634" s="6">
        <v>0</v>
      </c>
      <c r="G634" s="11">
        <f t="shared" si="171"/>
        <v>0</v>
      </c>
      <c r="H634" s="6">
        <v>0</v>
      </c>
      <c r="I634" s="11">
        <f t="shared" si="168"/>
        <v>0</v>
      </c>
      <c r="J634" s="6">
        <v>0</v>
      </c>
      <c r="K634" s="11">
        <f t="shared" si="172"/>
        <v>0</v>
      </c>
      <c r="L634" s="129">
        <f t="shared" si="169"/>
        <v>0</v>
      </c>
      <c r="M634" s="468"/>
      <c r="P634" s="468">
        <f t="shared" si="170"/>
        <v>0</v>
      </c>
      <c r="Q634" s="221"/>
    </row>
    <row r="635" spans="2:17" ht="12.75" customHeight="1">
      <c r="B635" s="2"/>
      <c r="C635" s="2"/>
      <c r="D635" s="10" t="s">
        <v>1026</v>
      </c>
      <c r="E635" s="49">
        <v>0</v>
      </c>
      <c r="F635" s="6">
        <v>0</v>
      </c>
      <c r="G635" s="11">
        <f t="shared" si="171"/>
        <v>0</v>
      </c>
      <c r="H635" s="6">
        <v>0</v>
      </c>
      <c r="I635" s="11">
        <f t="shared" si="168"/>
        <v>0</v>
      </c>
      <c r="J635" s="6">
        <v>0</v>
      </c>
      <c r="K635" s="11">
        <f t="shared" si="172"/>
        <v>0</v>
      </c>
      <c r="L635" s="129">
        <f t="shared" si="169"/>
        <v>0</v>
      </c>
      <c r="M635" s="468"/>
      <c r="P635" s="468">
        <f t="shared" si="170"/>
        <v>0</v>
      </c>
      <c r="Q635" s="221"/>
    </row>
    <row r="636" spans="2:17" ht="12.75" customHeight="1">
      <c r="B636" s="2"/>
      <c r="C636" s="2"/>
      <c r="D636" s="10" t="s">
        <v>1226</v>
      </c>
      <c r="E636" s="49">
        <v>0</v>
      </c>
      <c r="F636" s="6">
        <v>0</v>
      </c>
      <c r="G636" s="11">
        <f t="shared" si="171"/>
        <v>0</v>
      </c>
      <c r="H636" s="6">
        <v>0</v>
      </c>
      <c r="I636" s="11">
        <f t="shared" si="168"/>
        <v>0</v>
      </c>
      <c r="J636" s="6">
        <v>0</v>
      </c>
      <c r="K636" s="11">
        <f t="shared" si="172"/>
        <v>0</v>
      </c>
      <c r="L636" s="129">
        <f t="shared" si="169"/>
        <v>0</v>
      </c>
      <c r="M636" s="468"/>
      <c r="P636" s="468">
        <f t="shared" si="170"/>
        <v>0</v>
      </c>
      <c r="Q636" s="221" t="s">
        <v>1225</v>
      </c>
    </row>
    <row r="637" spans="2:17" ht="12.75" customHeight="1">
      <c r="B637" s="2"/>
      <c r="C637" s="2"/>
      <c r="D637" s="10" t="s">
        <v>441</v>
      </c>
      <c r="E637" s="49">
        <v>0</v>
      </c>
      <c r="F637" s="6">
        <v>0</v>
      </c>
      <c r="G637" s="11">
        <f t="shared" si="171"/>
        <v>0</v>
      </c>
      <c r="H637" s="6">
        <v>0</v>
      </c>
      <c r="I637" s="11">
        <f t="shared" si="168"/>
        <v>0</v>
      </c>
      <c r="J637" s="6">
        <v>0</v>
      </c>
      <c r="K637" s="11">
        <f t="shared" si="172"/>
        <v>0</v>
      </c>
      <c r="L637" s="129">
        <f t="shared" si="169"/>
        <v>0</v>
      </c>
      <c r="M637" s="468"/>
      <c r="P637" s="468">
        <f t="shared" si="170"/>
        <v>0</v>
      </c>
      <c r="Q637" s="221"/>
    </row>
    <row r="638" spans="2:17" ht="12.75" customHeight="1">
      <c r="B638" s="2"/>
      <c r="C638" s="2"/>
      <c r="D638" s="10" t="s">
        <v>1650</v>
      </c>
      <c r="E638" s="49">
        <v>0</v>
      </c>
      <c r="F638" s="6">
        <v>0</v>
      </c>
      <c r="G638" s="11">
        <f t="shared" si="171"/>
        <v>0</v>
      </c>
      <c r="H638" s="6">
        <v>0</v>
      </c>
      <c r="I638" s="11">
        <f t="shared" si="168"/>
        <v>0</v>
      </c>
      <c r="J638" s="6">
        <v>0</v>
      </c>
      <c r="K638" s="11">
        <f t="shared" si="172"/>
        <v>0</v>
      </c>
      <c r="L638" s="129">
        <f t="shared" si="169"/>
        <v>0</v>
      </c>
      <c r="M638" s="468"/>
      <c r="P638" s="468">
        <f t="shared" si="170"/>
        <v>0</v>
      </c>
      <c r="Q638" s="221"/>
    </row>
    <row r="639" spans="2:17" ht="12.75" customHeight="1">
      <c r="B639" s="2"/>
      <c r="C639" s="2"/>
      <c r="D639" s="10" t="s">
        <v>1651</v>
      </c>
      <c r="E639" s="49">
        <v>0</v>
      </c>
      <c r="F639" s="6">
        <v>0</v>
      </c>
      <c r="G639" s="11">
        <f t="shared" si="171"/>
        <v>0</v>
      </c>
      <c r="H639" s="6">
        <v>0</v>
      </c>
      <c r="I639" s="11">
        <f t="shared" si="168"/>
        <v>0</v>
      </c>
      <c r="J639" s="6">
        <v>0</v>
      </c>
      <c r="K639" s="11">
        <f t="shared" si="172"/>
        <v>0</v>
      </c>
      <c r="L639" s="129">
        <f t="shared" si="169"/>
        <v>0</v>
      </c>
      <c r="M639" s="468"/>
      <c r="P639" s="468">
        <f t="shared" si="170"/>
        <v>0</v>
      </c>
      <c r="Q639" s="221"/>
    </row>
    <row r="640" spans="2:17" ht="14.25" customHeight="1">
      <c r="B640" s="2"/>
      <c r="C640" s="2" t="s">
        <v>1932</v>
      </c>
      <c r="D640" s="14"/>
      <c r="G640" s="15">
        <f>SUM(G631:G639)</f>
        <v>0</v>
      </c>
      <c r="I640" s="15">
        <f>SUM(I631:I639)</f>
        <v>0</v>
      </c>
      <c r="K640" s="15">
        <f>SUM(K631:K639)</f>
        <v>0</v>
      </c>
      <c r="L640" s="15">
        <f>G640+I640+K640</f>
        <v>0</v>
      </c>
      <c r="M640" s="680">
        <f>SUM(L631:L639)</f>
        <v>0</v>
      </c>
      <c r="N640" s="15">
        <f>SUM(N631:N639)</f>
        <v>0</v>
      </c>
      <c r="O640" s="15">
        <f>SUM(O631:O639)</f>
        <v>0</v>
      </c>
      <c r="P640" s="680">
        <f>SUM(P631:P639)</f>
        <v>0</v>
      </c>
      <c r="Q640" s="221"/>
    </row>
    <row r="641" spans="2:17" ht="20.25" customHeight="1">
      <c r="B641" s="2" t="s">
        <v>2009</v>
      </c>
      <c r="C641" s="2" t="s">
        <v>2010</v>
      </c>
      <c r="M641" s="468"/>
      <c r="P641" s="468"/>
      <c r="Q641" s="358"/>
    </row>
    <row r="642" spans="2:17">
      <c r="B642" s="2" t="s">
        <v>2011</v>
      </c>
      <c r="C642" s="2" t="s">
        <v>101</v>
      </c>
      <c r="G642" s="11">
        <v>0</v>
      </c>
      <c r="M642" s="468"/>
      <c r="P642" s="468"/>
      <c r="Q642" s="718" t="s">
        <v>754</v>
      </c>
    </row>
    <row r="643" spans="2:17" ht="12.75" customHeight="1">
      <c r="B643" s="2"/>
      <c r="C643" s="2"/>
      <c r="D643" s="10" t="s">
        <v>1318</v>
      </c>
      <c r="E643" s="49">
        <v>0</v>
      </c>
      <c r="F643" s="6">
        <v>0</v>
      </c>
      <c r="G643" s="11">
        <f>F643*E643</f>
        <v>0</v>
      </c>
      <c r="H643" s="6">
        <v>0</v>
      </c>
      <c r="I643" s="11">
        <f t="shared" ref="I643:I654" si="173">H643*E643</f>
        <v>0</v>
      </c>
      <c r="J643" s="6">
        <v>0</v>
      </c>
      <c r="K643" s="11">
        <f>J643*E643</f>
        <v>0</v>
      </c>
      <c r="L643" s="129">
        <f t="shared" ref="L643:L654" si="174">G643+I643+K643</f>
        <v>0</v>
      </c>
      <c r="M643" s="468"/>
      <c r="P643" s="468">
        <f t="shared" ref="P643:P654" si="175">SUM(L643-N643-O643)</f>
        <v>0</v>
      </c>
      <c r="Q643" s="720" t="s">
        <v>751</v>
      </c>
    </row>
    <row r="644" spans="2:17" ht="12.75" customHeight="1">
      <c r="B644" s="2"/>
      <c r="C644" s="2"/>
      <c r="D644" s="10" t="s">
        <v>1907</v>
      </c>
      <c r="E644" s="49">
        <v>0</v>
      </c>
      <c r="F644" s="6">
        <v>0</v>
      </c>
      <c r="G644" s="11">
        <f t="shared" ref="G644:G654" si="176">F644*E644</f>
        <v>0</v>
      </c>
      <c r="H644" s="6">
        <v>0</v>
      </c>
      <c r="I644" s="11">
        <f t="shared" si="173"/>
        <v>0</v>
      </c>
      <c r="J644" s="6">
        <v>0</v>
      </c>
      <c r="K644" s="11">
        <f t="shared" ref="K644:K654" si="177">J644*E644</f>
        <v>0</v>
      </c>
      <c r="L644" s="129">
        <f t="shared" si="174"/>
        <v>0</v>
      </c>
      <c r="M644" s="468"/>
      <c r="P644" s="468">
        <f t="shared" si="175"/>
        <v>0</v>
      </c>
      <c r="Q644" s="718" t="s">
        <v>752</v>
      </c>
    </row>
    <row r="645" spans="2:17" ht="12.75" customHeight="1">
      <c r="B645" s="2"/>
      <c r="C645" s="2"/>
      <c r="D645" s="10" t="s">
        <v>406</v>
      </c>
      <c r="E645" s="49">
        <v>0</v>
      </c>
      <c r="F645" s="6">
        <v>0</v>
      </c>
      <c r="G645" s="11">
        <f t="shared" si="176"/>
        <v>0</v>
      </c>
      <c r="H645" s="6">
        <v>0</v>
      </c>
      <c r="I645" s="11">
        <f t="shared" si="173"/>
        <v>0</v>
      </c>
      <c r="J645" s="6">
        <v>0</v>
      </c>
      <c r="K645" s="11">
        <f t="shared" si="177"/>
        <v>0</v>
      </c>
      <c r="L645" s="129">
        <f t="shared" si="174"/>
        <v>0</v>
      </c>
      <c r="M645" s="468"/>
      <c r="P645" s="468">
        <f t="shared" si="175"/>
        <v>0</v>
      </c>
      <c r="Q645" s="720" t="s">
        <v>751</v>
      </c>
    </row>
    <row r="646" spans="2:17" ht="12.75" customHeight="1">
      <c r="B646" s="2"/>
      <c r="C646" s="2"/>
      <c r="D646" s="10" t="s">
        <v>1908</v>
      </c>
      <c r="E646" s="49">
        <v>0</v>
      </c>
      <c r="F646" s="6">
        <v>0</v>
      </c>
      <c r="G646" s="11">
        <f t="shared" si="176"/>
        <v>0</v>
      </c>
      <c r="H646" s="6">
        <v>0</v>
      </c>
      <c r="I646" s="11">
        <f t="shared" si="173"/>
        <v>0</v>
      </c>
      <c r="J646" s="6">
        <v>0</v>
      </c>
      <c r="K646" s="11">
        <f t="shared" si="177"/>
        <v>0</v>
      </c>
      <c r="L646" s="129">
        <f t="shared" si="174"/>
        <v>0</v>
      </c>
      <c r="M646" s="468"/>
      <c r="P646" s="468">
        <f t="shared" si="175"/>
        <v>0</v>
      </c>
      <c r="Q646" s="221"/>
    </row>
    <row r="647" spans="2:17" ht="12.75" customHeight="1">
      <c r="B647" s="2"/>
      <c r="C647" s="2"/>
      <c r="D647" s="10" t="s">
        <v>1412</v>
      </c>
      <c r="E647" s="49">
        <v>0</v>
      </c>
      <c r="F647" s="6">
        <v>0</v>
      </c>
      <c r="G647" s="11">
        <f t="shared" si="176"/>
        <v>0</v>
      </c>
      <c r="H647" s="6">
        <v>0</v>
      </c>
      <c r="I647" s="11">
        <f t="shared" si="173"/>
        <v>0</v>
      </c>
      <c r="J647" s="6">
        <v>0</v>
      </c>
      <c r="K647" s="11">
        <f t="shared" si="177"/>
        <v>0</v>
      </c>
      <c r="L647" s="129">
        <f t="shared" si="174"/>
        <v>0</v>
      </c>
      <c r="M647" s="468"/>
      <c r="P647" s="468">
        <f t="shared" si="175"/>
        <v>0</v>
      </c>
      <c r="Q647" s="221" t="s">
        <v>2084</v>
      </c>
    </row>
    <row r="648" spans="2:17" ht="12.75" customHeight="1">
      <c r="B648" s="2"/>
      <c r="C648" s="2"/>
      <c r="D648" s="2" t="s">
        <v>1310</v>
      </c>
      <c r="J648" s="6">
        <v>0</v>
      </c>
      <c r="K648" s="11">
        <f t="shared" si="177"/>
        <v>0</v>
      </c>
      <c r="L648" s="129">
        <f t="shared" si="174"/>
        <v>0</v>
      </c>
      <c r="M648" s="468"/>
      <c r="P648" s="468">
        <f t="shared" si="175"/>
        <v>0</v>
      </c>
      <c r="Q648" s="221"/>
    </row>
    <row r="649" spans="2:17" ht="12.75" customHeight="1">
      <c r="B649" s="2"/>
      <c r="C649" s="2"/>
      <c r="D649" s="10" t="s">
        <v>99</v>
      </c>
      <c r="E649" s="49">
        <v>0</v>
      </c>
      <c r="F649" s="6">
        <v>0</v>
      </c>
      <c r="G649" s="11">
        <f t="shared" si="176"/>
        <v>0</v>
      </c>
      <c r="H649" s="6">
        <v>0</v>
      </c>
      <c r="I649" s="11">
        <f t="shared" si="173"/>
        <v>0</v>
      </c>
      <c r="J649" s="6">
        <v>0</v>
      </c>
      <c r="K649" s="11">
        <f t="shared" si="177"/>
        <v>0</v>
      </c>
      <c r="L649" s="129">
        <f t="shared" si="174"/>
        <v>0</v>
      </c>
      <c r="M649" s="468"/>
      <c r="P649" s="468">
        <f t="shared" si="175"/>
        <v>0</v>
      </c>
      <c r="Q649" s="221"/>
    </row>
    <row r="650" spans="2:17" ht="12.75" customHeight="1">
      <c r="B650" s="2"/>
      <c r="C650" s="2"/>
      <c r="D650" s="10" t="s">
        <v>407</v>
      </c>
      <c r="E650" s="49">
        <v>0</v>
      </c>
      <c r="F650" s="6">
        <v>0</v>
      </c>
      <c r="G650" s="11">
        <f t="shared" si="176"/>
        <v>0</v>
      </c>
      <c r="H650" s="6">
        <v>0</v>
      </c>
      <c r="I650" s="11">
        <f t="shared" si="173"/>
        <v>0</v>
      </c>
      <c r="J650" s="6">
        <v>0</v>
      </c>
      <c r="K650" s="11">
        <f t="shared" si="177"/>
        <v>0</v>
      </c>
      <c r="L650" s="129">
        <f t="shared" si="174"/>
        <v>0</v>
      </c>
      <c r="M650" s="468"/>
      <c r="P650" s="468">
        <f t="shared" si="175"/>
        <v>0</v>
      </c>
      <c r="Q650" s="221"/>
    </row>
    <row r="651" spans="2:17" ht="12.75" customHeight="1">
      <c r="B651" s="2"/>
      <c r="C651" s="2"/>
      <c r="D651" s="10" t="s">
        <v>1186</v>
      </c>
      <c r="E651" s="49">
        <v>0</v>
      </c>
      <c r="F651" s="6">
        <v>0</v>
      </c>
      <c r="G651" s="11">
        <f t="shared" si="176"/>
        <v>0</v>
      </c>
      <c r="H651" s="6">
        <v>0</v>
      </c>
      <c r="I651" s="11">
        <f t="shared" si="173"/>
        <v>0</v>
      </c>
      <c r="J651" s="6">
        <v>0</v>
      </c>
      <c r="K651" s="11">
        <f t="shared" si="177"/>
        <v>0</v>
      </c>
      <c r="L651" s="129">
        <f t="shared" si="174"/>
        <v>0</v>
      </c>
      <c r="M651" s="468"/>
      <c r="P651" s="468">
        <f t="shared" si="175"/>
        <v>0</v>
      </c>
      <c r="Q651" s="726" t="s">
        <v>965</v>
      </c>
    </row>
    <row r="652" spans="2:17" ht="12.75" customHeight="1">
      <c r="B652" s="2"/>
      <c r="C652" s="2"/>
      <c r="D652" s="10" t="s">
        <v>100</v>
      </c>
      <c r="E652" s="49">
        <v>0</v>
      </c>
      <c r="F652" s="6">
        <v>0</v>
      </c>
      <c r="G652" s="11">
        <f t="shared" si="176"/>
        <v>0</v>
      </c>
      <c r="H652" s="6">
        <v>0</v>
      </c>
      <c r="I652" s="11">
        <f t="shared" si="173"/>
        <v>0</v>
      </c>
      <c r="J652" s="6">
        <v>0</v>
      </c>
      <c r="K652" s="11">
        <f t="shared" si="177"/>
        <v>0</v>
      </c>
      <c r="L652" s="129">
        <f t="shared" si="174"/>
        <v>0</v>
      </c>
      <c r="M652" s="468"/>
      <c r="P652" s="468">
        <f t="shared" si="175"/>
        <v>0</v>
      </c>
      <c r="Q652" s="221"/>
    </row>
    <row r="653" spans="2:17" ht="12.75" customHeight="1">
      <c r="B653" s="2"/>
      <c r="C653" s="2"/>
      <c r="D653" s="10" t="s">
        <v>1187</v>
      </c>
      <c r="E653" s="49">
        <v>0</v>
      </c>
      <c r="F653" s="6">
        <v>0</v>
      </c>
      <c r="G653" s="11">
        <f t="shared" si="176"/>
        <v>0</v>
      </c>
      <c r="H653" s="6">
        <v>0</v>
      </c>
      <c r="I653" s="11">
        <f t="shared" si="173"/>
        <v>0</v>
      </c>
      <c r="J653" s="6">
        <v>0</v>
      </c>
      <c r="K653" s="11">
        <f t="shared" si="177"/>
        <v>0</v>
      </c>
      <c r="L653" s="129">
        <f t="shared" si="174"/>
        <v>0</v>
      </c>
      <c r="M653" s="468"/>
      <c r="P653" s="468">
        <f t="shared" si="175"/>
        <v>0</v>
      </c>
      <c r="Q653" s="221"/>
    </row>
    <row r="654" spans="2:17" ht="12.75" customHeight="1">
      <c r="B654" s="2"/>
      <c r="C654" s="2"/>
      <c r="D654" s="10" t="s">
        <v>1428</v>
      </c>
      <c r="E654" s="49">
        <v>0</v>
      </c>
      <c r="F654" s="6">
        <v>0</v>
      </c>
      <c r="G654" s="11">
        <f t="shared" si="176"/>
        <v>0</v>
      </c>
      <c r="H654" s="6">
        <v>0</v>
      </c>
      <c r="I654" s="11">
        <f t="shared" si="173"/>
        <v>0</v>
      </c>
      <c r="J654" s="6">
        <v>0</v>
      </c>
      <c r="K654" s="11">
        <f t="shared" si="177"/>
        <v>0</v>
      </c>
      <c r="L654" s="129">
        <f t="shared" si="174"/>
        <v>0</v>
      </c>
      <c r="M654" s="468"/>
      <c r="P654" s="468">
        <f t="shared" si="175"/>
        <v>0</v>
      </c>
      <c r="Q654" s="221"/>
    </row>
    <row r="655" spans="2:17">
      <c r="B655" s="2"/>
      <c r="C655" s="2" t="s">
        <v>1932</v>
      </c>
      <c r="D655" s="14"/>
      <c r="G655" s="15">
        <f>SUM(G643:G654)</f>
        <v>0</v>
      </c>
      <c r="I655" s="15">
        <f>SUM(I643:I654)</f>
        <v>0</v>
      </c>
      <c r="K655" s="15">
        <f>SUM(K643:K654)</f>
        <v>0</v>
      </c>
      <c r="L655" s="15">
        <f>G655+I655+K655</f>
        <v>0</v>
      </c>
      <c r="M655" s="680">
        <f>SUM(L643:L654)</f>
        <v>0</v>
      </c>
      <c r="N655" s="15">
        <f>SUM(N643:N654)</f>
        <v>0</v>
      </c>
      <c r="O655" s="15">
        <f>SUM(O643:O654)</f>
        <v>0</v>
      </c>
      <c r="P655" s="680">
        <f>SUM(P643:P654)</f>
        <v>0</v>
      </c>
      <c r="Q655" s="221"/>
    </row>
    <row r="656" spans="2:17">
      <c r="B656" s="2" t="s">
        <v>1188</v>
      </c>
      <c r="C656" s="2" t="s">
        <v>109</v>
      </c>
      <c r="E656" s="453"/>
      <c r="G656" s="11">
        <v>0</v>
      </c>
      <c r="M656" s="468"/>
      <c r="P656" s="468"/>
      <c r="Q656" s="358" t="s">
        <v>1134</v>
      </c>
    </row>
    <row r="657" spans="2:17" ht="12.75" customHeight="1">
      <c r="B657" s="2"/>
      <c r="C657" s="2"/>
      <c r="D657" s="10" t="s">
        <v>405</v>
      </c>
      <c r="E657" s="49">
        <v>0</v>
      </c>
      <c r="F657" s="6">
        <v>0</v>
      </c>
      <c r="G657" s="11">
        <f>F657*E657</f>
        <v>0</v>
      </c>
      <c r="H657" s="6">
        <v>0</v>
      </c>
      <c r="I657" s="11">
        <f>H657*E657</f>
        <v>0</v>
      </c>
      <c r="J657" s="6">
        <v>0</v>
      </c>
      <c r="K657" s="11">
        <f>J657*E657</f>
        <v>0</v>
      </c>
      <c r="L657" s="129">
        <f t="shared" ref="L657:L671" si="178">G657+I657+K657</f>
        <v>0</v>
      </c>
      <c r="M657" s="468"/>
      <c r="P657" s="468">
        <f t="shared" ref="P657:P671" si="179">SUM(L657-N657-O657)</f>
        <v>0</v>
      </c>
      <c r="Q657" s="718" t="s">
        <v>752</v>
      </c>
    </row>
    <row r="658" spans="2:17" ht="12.75" customHeight="1">
      <c r="B658" s="2"/>
      <c r="C658" s="2"/>
      <c r="D658" s="10" t="s">
        <v>1907</v>
      </c>
      <c r="E658" s="49">
        <v>0</v>
      </c>
      <c r="F658" s="6">
        <v>0</v>
      </c>
      <c r="G658" s="11">
        <f>F658*E658</f>
        <v>0</v>
      </c>
      <c r="H658" s="6">
        <v>0</v>
      </c>
      <c r="I658" s="11">
        <f>H658*E658</f>
        <v>0</v>
      </c>
      <c r="J658" s="6">
        <v>0</v>
      </c>
      <c r="K658" s="11">
        <f>J658*E658</f>
        <v>0</v>
      </c>
      <c r="L658" s="129">
        <f t="shared" si="178"/>
        <v>0</v>
      </c>
      <c r="M658" s="468"/>
      <c r="P658" s="468">
        <f t="shared" si="179"/>
        <v>0</v>
      </c>
      <c r="Q658" s="720" t="s">
        <v>751</v>
      </c>
    </row>
    <row r="659" spans="2:17" ht="12.75" customHeight="1">
      <c r="B659" s="2"/>
      <c r="C659" s="2"/>
      <c r="D659" s="10" t="s">
        <v>406</v>
      </c>
      <c r="E659" s="49">
        <v>0</v>
      </c>
      <c r="F659" s="6">
        <v>0</v>
      </c>
      <c r="G659" s="11">
        <f>F659*E659</f>
        <v>0</v>
      </c>
      <c r="H659" s="6">
        <v>0</v>
      </c>
      <c r="I659" s="11">
        <f>H659*E659</f>
        <v>0</v>
      </c>
      <c r="J659" s="6">
        <v>0</v>
      </c>
      <c r="K659" s="11">
        <f>J659*E659</f>
        <v>0</v>
      </c>
      <c r="L659" s="129">
        <f t="shared" si="178"/>
        <v>0</v>
      </c>
      <c r="M659" s="468"/>
      <c r="P659" s="468">
        <f t="shared" si="179"/>
        <v>0</v>
      </c>
      <c r="Q659" s="221"/>
    </row>
    <row r="660" spans="2:17" ht="12.75" customHeight="1">
      <c r="B660" s="2"/>
      <c r="C660" s="2"/>
      <c r="D660" s="10" t="s">
        <v>1249</v>
      </c>
      <c r="E660" s="49">
        <v>0</v>
      </c>
      <c r="F660" s="6">
        <v>0</v>
      </c>
      <c r="G660" s="11">
        <f>F660*E660</f>
        <v>0</v>
      </c>
      <c r="H660" s="6">
        <v>0</v>
      </c>
      <c r="I660" s="11">
        <f>H660*E660</f>
        <v>0</v>
      </c>
      <c r="J660" s="6">
        <v>0</v>
      </c>
      <c r="K660" s="11">
        <f>J660*E660</f>
        <v>0</v>
      </c>
      <c r="L660" s="129">
        <f t="shared" si="178"/>
        <v>0</v>
      </c>
      <c r="M660" s="468"/>
      <c r="P660" s="468">
        <f t="shared" si="179"/>
        <v>0</v>
      </c>
      <c r="Q660" s="221"/>
    </row>
    <row r="661" spans="2:17" ht="12.75" customHeight="1">
      <c r="B661" s="2"/>
      <c r="C661" s="2"/>
      <c r="D661" s="10" t="s">
        <v>1250</v>
      </c>
      <c r="E661" s="49">
        <v>0</v>
      </c>
      <c r="F661" s="6">
        <v>0</v>
      </c>
      <c r="G661" s="11">
        <f>F661*E661</f>
        <v>0</v>
      </c>
      <c r="H661" s="6">
        <v>0</v>
      </c>
      <c r="I661" s="11">
        <f>H661*E661</f>
        <v>0</v>
      </c>
      <c r="J661" s="6">
        <v>0</v>
      </c>
      <c r="K661" s="11">
        <f>J661*E661</f>
        <v>0</v>
      </c>
      <c r="L661" s="129">
        <f t="shared" si="178"/>
        <v>0</v>
      </c>
      <c r="M661" s="468"/>
      <c r="P661" s="468">
        <f t="shared" si="179"/>
        <v>0</v>
      </c>
      <c r="Q661" s="221"/>
    </row>
    <row r="662" spans="2:17" ht="12.75" customHeight="1">
      <c r="B662" s="2"/>
      <c r="C662" s="2"/>
      <c r="D662" s="2" t="s">
        <v>1310</v>
      </c>
      <c r="L662" s="129">
        <f t="shared" si="178"/>
        <v>0</v>
      </c>
      <c r="M662" s="468"/>
      <c r="P662" s="468">
        <f t="shared" si="179"/>
        <v>0</v>
      </c>
      <c r="Q662" s="221"/>
    </row>
    <row r="663" spans="2:17" ht="12.75" customHeight="1">
      <c r="B663" s="2"/>
      <c r="C663" s="2"/>
      <c r="D663" s="10" t="s">
        <v>1383</v>
      </c>
      <c r="E663" s="49">
        <v>0</v>
      </c>
      <c r="F663" s="6">
        <v>0</v>
      </c>
      <c r="G663" s="11">
        <f t="shared" ref="G663:G671" si="180">F663*E663</f>
        <v>0</v>
      </c>
      <c r="H663" s="6">
        <v>0</v>
      </c>
      <c r="I663" s="11">
        <f t="shared" ref="I663:I671" si="181">H663*E663</f>
        <v>0</v>
      </c>
      <c r="J663" s="6">
        <v>0</v>
      </c>
      <c r="K663" s="11">
        <f t="shared" ref="K663:K671" si="182">J663*E663</f>
        <v>0</v>
      </c>
      <c r="L663" s="129">
        <f t="shared" si="178"/>
        <v>0</v>
      </c>
      <c r="M663" s="468"/>
      <c r="P663" s="468">
        <f t="shared" si="179"/>
        <v>0</v>
      </c>
      <c r="Q663" s="221"/>
    </row>
    <row r="664" spans="2:17" ht="12.75" customHeight="1">
      <c r="B664" s="2"/>
      <c r="C664" s="2"/>
      <c r="D664" s="10" t="s">
        <v>1100</v>
      </c>
      <c r="E664" s="49">
        <v>0</v>
      </c>
      <c r="F664" s="6">
        <v>0</v>
      </c>
      <c r="G664" s="11">
        <f t="shared" ref="G664" si="183">F664*E664</f>
        <v>0</v>
      </c>
      <c r="H664" s="6">
        <v>0</v>
      </c>
      <c r="I664" s="11">
        <f t="shared" ref="I664" si="184">H664*E664</f>
        <v>0</v>
      </c>
      <c r="J664" s="6">
        <v>0</v>
      </c>
      <c r="K664" s="11">
        <f t="shared" si="182"/>
        <v>0</v>
      </c>
      <c r="L664" s="129">
        <f t="shared" si="178"/>
        <v>0</v>
      </c>
      <c r="M664" s="468"/>
      <c r="P664" s="468">
        <f t="shared" si="179"/>
        <v>0</v>
      </c>
      <c r="Q664" s="724" t="s">
        <v>2155</v>
      </c>
    </row>
    <row r="665" spans="2:17" ht="12.75" customHeight="1">
      <c r="B665" s="2"/>
      <c r="C665" s="2"/>
      <c r="D665" s="10" t="s">
        <v>407</v>
      </c>
      <c r="E665" s="49">
        <v>0</v>
      </c>
      <c r="F665" s="6">
        <v>0</v>
      </c>
      <c r="G665" s="11">
        <f t="shared" si="180"/>
        <v>0</v>
      </c>
      <c r="H665" s="6">
        <v>0</v>
      </c>
      <c r="I665" s="11">
        <f t="shared" si="181"/>
        <v>0</v>
      </c>
      <c r="J665" s="6">
        <v>0</v>
      </c>
      <c r="K665" s="11">
        <f t="shared" si="182"/>
        <v>0</v>
      </c>
      <c r="L665" s="129">
        <f t="shared" si="178"/>
        <v>0</v>
      </c>
      <c r="M665" s="468"/>
      <c r="P665" s="468">
        <f t="shared" si="179"/>
        <v>0</v>
      </c>
      <c r="Q665" s="221"/>
    </row>
    <row r="666" spans="2:17" ht="12.75" customHeight="1">
      <c r="B666" s="2"/>
      <c r="C666" s="2"/>
      <c r="D666" s="10" t="s">
        <v>1384</v>
      </c>
      <c r="E666" s="49">
        <v>0</v>
      </c>
      <c r="F666" s="6">
        <v>0</v>
      </c>
      <c r="G666" s="11">
        <f t="shared" si="180"/>
        <v>0</v>
      </c>
      <c r="H666" s="6">
        <v>0</v>
      </c>
      <c r="I666" s="11">
        <f t="shared" si="181"/>
        <v>0</v>
      </c>
      <c r="J666" s="6">
        <v>0</v>
      </c>
      <c r="K666" s="11">
        <f t="shared" si="182"/>
        <v>0</v>
      </c>
      <c r="L666" s="129">
        <f t="shared" si="178"/>
        <v>0</v>
      </c>
      <c r="M666" s="468"/>
      <c r="P666" s="468">
        <f t="shared" si="179"/>
        <v>0</v>
      </c>
      <c r="Q666" s="221"/>
    </row>
    <row r="667" spans="2:17" ht="12.75" customHeight="1">
      <c r="B667" s="2"/>
      <c r="C667" s="2"/>
      <c r="D667" s="10" t="s">
        <v>1189</v>
      </c>
      <c r="E667" s="49">
        <v>0</v>
      </c>
      <c r="F667" s="6">
        <v>0</v>
      </c>
      <c r="G667" s="11">
        <f t="shared" si="180"/>
        <v>0</v>
      </c>
      <c r="H667" s="6">
        <v>0</v>
      </c>
      <c r="I667" s="11">
        <f t="shared" si="181"/>
        <v>0</v>
      </c>
      <c r="J667" s="6">
        <v>0</v>
      </c>
      <c r="K667" s="11">
        <f t="shared" si="182"/>
        <v>0</v>
      </c>
      <c r="L667" s="129">
        <f t="shared" si="178"/>
        <v>0</v>
      </c>
      <c r="M667" s="468"/>
      <c r="P667" s="468">
        <f t="shared" si="179"/>
        <v>0</v>
      </c>
      <c r="Q667" s="724" t="s">
        <v>2155</v>
      </c>
    </row>
    <row r="668" spans="2:17" ht="12.75" customHeight="1">
      <c r="B668" s="2"/>
      <c r="C668" s="2"/>
      <c r="D668" s="10" t="s">
        <v>1190</v>
      </c>
      <c r="E668" s="49">
        <v>0</v>
      </c>
      <c r="F668" s="6">
        <v>0</v>
      </c>
      <c r="G668" s="11">
        <f t="shared" si="180"/>
        <v>0</v>
      </c>
      <c r="H668" s="6">
        <v>0</v>
      </c>
      <c r="I668" s="11">
        <f t="shared" si="181"/>
        <v>0</v>
      </c>
      <c r="J668" s="6">
        <v>0</v>
      </c>
      <c r="K668" s="11">
        <f t="shared" si="182"/>
        <v>0</v>
      </c>
      <c r="L668" s="129">
        <f t="shared" si="178"/>
        <v>0</v>
      </c>
      <c r="M668" s="468"/>
      <c r="P668" s="468">
        <f t="shared" si="179"/>
        <v>0</v>
      </c>
      <c r="Q668" s="221"/>
    </row>
    <row r="669" spans="2:17" ht="12.75" customHeight="1">
      <c r="B669" s="2"/>
      <c r="C669" s="2"/>
      <c r="D669" s="10" t="s">
        <v>1379</v>
      </c>
      <c r="E669" s="49">
        <v>0</v>
      </c>
      <c r="F669" s="6">
        <v>0</v>
      </c>
      <c r="G669" s="11">
        <f t="shared" si="180"/>
        <v>0</v>
      </c>
      <c r="H669" s="6">
        <v>0</v>
      </c>
      <c r="I669" s="11">
        <f t="shared" si="181"/>
        <v>0</v>
      </c>
      <c r="J669" s="6">
        <v>0</v>
      </c>
      <c r="K669" s="11">
        <f t="shared" si="182"/>
        <v>0</v>
      </c>
      <c r="L669" s="129">
        <f t="shared" si="178"/>
        <v>0</v>
      </c>
      <c r="M669" s="468"/>
      <c r="P669" s="468">
        <f t="shared" si="179"/>
        <v>0</v>
      </c>
      <c r="Q669" s="221" t="s">
        <v>2084</v>
      </c>
    </row>
    <row r="670" spans="2:17" ht="12.75" customHeight="1">
      <c r="B670" s="2"/>
      <c r="C670" s="2"/>
      <c r="D670" s="10" t="s">
        <v>1186</v>
      </c>
      <c r="E670" s="49">
        <v>0</v>
      </c>
      <c r="F670" s="6">
        <v>0</v>
      </c>
      <c r="G670" s="11">
        <f t="shared" si="180"/>
        <v>0</v>
      </c>
      <c r="H670" s="6">
        <v>0</v>
      </c>
      <c r="I670" s="11">
        <f t="shared" si="181"/>
        <v>0</v>
      </c>
      <c r="J670" s="6">
        <v>0</v>
      </c>
      <c r="K670" s="11">
        <f t="shared" si="182"/>
        <v>0</v>
      </c>
      <c r="L670" s="129">
        <f t="shared" si="178"/>
        <v>0</v>
      </c>
      <c r="M670" s="468"/>
      <c r="P670" s="468">
        <f t="shared" si="179"/>
        <v>0</v>
      </c>
      <c r="Q670" s="726" t="s">
        <v>965</v>
      </c>
    </row>
    <row r="671" spans="2:17" ht="12.75" customHeight="1">
      <c r="B671" s="2"/>
      <c r="C671" s="2"/>
      <c r="D671" s="10" t="s">
        <v>1251</v>
      </c>
      <c r="E671" s="49">
        <v>0</v>
      </c>
      <c r="F671" s="6">
        <v>0</v>
      </c>
      <c r="G671" s="11">
        <f t="shared" si="180"/>
        <v>0</v>
      </c>
      <c r="H671" s="6">
        <v>0</v>
      </c>
      <c r="I671" s="11">
        <f t="shared" si="181"/>
        <v>0</v>
      </c>
      <c r="J671" s="6">
        <v>0</v>
      </c>
      <c r="K671" s="11">
        <f t="shared" si="182"/>
        <v>0</v>
      </c>
      <c r="L671" s="129">
        <f t="shared" si="178"/>
        <v>0</v>
      </c>
      <c r="M671" s="468"/>
      <c r="P671" s="468">
        <f t="shared" si="179"/>
        <v>0</v>
      </c>
      <c r="Q671" s="221"/>
    </row>
    <row r="672" spans="2:17">
      <c r="B672" s="2"/>
      <c r="C672" s="2" t="s">
        <v>1932</v>
      </c>
      <c r="D672" s="14"/>
      <c r="G672" s="15">
        <f>SUM(G657:G671)</f>
        <v>0</v>
      </c>
      <c r="I672" s="15">
        <f>SUM(I657:I671)</f>
        <v>0</v>
      </c>
      <c r="K672" s="15">
        <f>SUM(K657:K671)</f>
        <v>0</v>
      </c>
      <c r="L672" s="15">
        <f t="shared" ref="L672" si="185">G672+I672+K672</f>
        <v>0</v>
      </c>
      <c r="M672" s="680">
        <f>SUM(L657:L671)</f>
        <v>0</v>
      </c>
      <c r="N672" s="15">
        <f>SUM(N657:N671)</f>
        <v>0</v>
      </c>
      <c r="O672" s="15">
        <f>SUM(O657:O671)</f>
        <v>0</v>
      </c>
      <c r="P672" s="680">
        <f>SUM(P657:P671)</f>
        <v>0</v>
      </c>
      <c r="Q672" s="221"/>
    </row>
    <row r="673" spans="2:17">
      <c r="B673" s="2" t="s">
        <v>1191</v>
      </c>
      <c r="C673" s="2" t="s">
        <v>2085</v>
      </c>
      <c r="E673" s="453"/>
      <c r="M673" s="468"/>
      <c r="P673" s="468"/>
      <c r="Q673" s="358" t="s">
        <v>1134</v>
      </c>
    </row>
    <row r="674" spans="2:17" ht="12.75" customHeight="1">
      <c r="B674" s="2"/>
      <c r="C674" s="2"/>
      <c r="D674" s="10" t="s">
        <v>405</v>
      </c>
      <c r="E674" s="49">
        <v>0</v>
      </c>
      <c r="F674" s="6">
        <v>0</v>
      </c>
      <c r="G674" s="11">
        <f>F674*E674</f>
        <v>0</v>
      </c>
      <c r="H674" s="6">
        <v>0</v>
      </c>
      <c r="I674" s="11">
        <f>H674*E674</f>
        <v>0</v>
      </c>
      <c r="J674" s="6">
        <v>0</v>
      </c>
      <c r="K674" s="11">
        <f>J674*E674</f>
        <v>0</v>
      </c>
      <c r="L674" s="129">
        <f t="shared" ref="L674:L684" si="186">G674+I674+K674</f>
        <v>0</v>
      </c>
      <c r="M674" s="468"/>
      <c r="P674" s="468">
        <f t="shared" ref="P674:P684" si="187">SUM(L674-N674-O674)</f>
        <v>0</v>
      </c>
      <c r="Q674" s="718" t="s">
        <v>752</v>
      </c>
    </row>
    <row r="675" spans="2:17" ht="12.75" customHeight="1">
      <c r="B675" s="2"/>
      <c r="C675" s="2"/>
      <c r="D675" s="10" t="s">
        <v>1907</v>
      </c>
      <c r="E675" s="49">
        <v>0</v>
      </c>
      <c r="F675" s="6">
        <v>0</v>
      </c>
      <c r="G675" s="11">
        <f>F675*E675</f>
        <v>0</v>
      </c>
      <c r="H675" s="6">
        <v>0</v>
      </c>
      <c r="I675" s="11">
        <f>H675*E675</f>
        <v>0</v>
      </c>
      <c r="J675" s="6">
        <v>0</v>
      </c>
      <c r="K675" s="11">
        <f>J675*E675</f>
        <v>0</v>
      </c>
      <c r="L675" s="129">
        <f t="shared" si="186"/>
        <v>0</v>
      </c>
      <c r="M675" s="468"/>
      <c r="P675" s="468">
        <f t="shared" si="187"/>
        <v>0</v>
      </c>
      <c r="Q675" s="720" t="s">
        <v>751</v>
      </c>
    </row>
    <row r="676" spans="2:17" ht="12.75" customHeight="1">
      <c r="B676" s="2"/>
      <c r="C676" s="2"/>
      <c r="D676" s="10" t="s">
        <v>406</v>
      </c>
      <c r="E676" s="49">
        <v>0</v>
      </c>
      <c r="F676" s="6">
        <v>0</v>
      </c>
      <c r="G676" s="11">
        <f>F676*E676</f>
        <v>0</v>
      </c>
      <c r="H676" s="6">
        <v>0</v>
      </c>
      <c r="I676" s="11">
        <f>H676*E676</f>
        <v>0</v>
      </c>
      <c r="J676" s="6">
        <v>0</v>
      </c>
      <c r="K676" s="11">
        <f>J676*E676</f>
        <v>0</v>
      </c>
      <c r="L676" s="129">
        <f t="shared" si="186"/>
        <v>0</v>
      </c>
      <c r="M676" s="468"/>
      <c r="P676" s="468">
        <f t="shared" si="187"/>
        <v>0</v>
      </c>
      <c r="Q676" s="221"/>
    </row>
    <row r="677" spans="2:17" ht="12.75" customHeight="1">
      <c r="B677" s="2"/>
      <c r="C677" s="2"/>
      <c r="D677" s="10" t="s">
        <v>1908</v>
      </c>
      <c r="E677" s="49">
        <v>0</v>
      </c>
      <c r="F677" s="6">
        <v>0</v>
      </c>
      <c r="G677" s="11">
        <f>F677*E677</f>
        <v>0</v>
      </c>
      <c r="H677" s="6">
        <v>0</v>
      </c>
      <c r="I677" s="11">
        <f>H677*E677</f>
        <v>0</v>
      </c>
      <c r="J677" s="6">
        <v>0</v>
      </c>
      <c r="K677" s="11">
        <f>J677*E677</f>
        <v>0</v>
      </c>
      <c r="L677" s="129">
        <f t="shared" si="186"/>
        <v>0</v>
      </c>
      <c r="M677" s="468"/>
      <c r="P677" s="468">
        <f t="shared" si="187"/>
        <v>0</v>
      </c>
      <c r="Q677" s="221"/>
    </row>
    <row r="678" spans="2:17" ht="12.75" customHeight="1">
      <c r="B678" s="2"/>
      <c r="C678" s="2"/>
      <c r="D678" s="10" t="s">
        <v>1412</v>
      </c>
      <c r="E678" s="49">
        <v>0</v>
      </c>
      <c r="F678" s="6">
        <v>0</v>
      </c>
      <c r="G678" s="11">
        <f>F678*E678</f>
        <v>0</v>
      </c>
      <c r="H678" s="6">
        <v>0</v>
      </c>
      <c r="I678" s="11">
        <f>H678*E678</f>
        <v>0</v>
      </c>
      <c r="J678" s="6">
        <v>0</v>
      </c>
      <c r="K678" s="11">
        <f>J678*E678</f>
        <v>0</v>
      </c>
      <c r="L678" s="129">
        <f t="shared" si="186"/>
        <v>0</v>
      </c>
      <c r="M678" s="468"/>
      <c r="P678" s="468">
        <f t="shared" si="187"/>
        <v>0</v>
      </c>
      <c r="Q678" s="221" t="s">
        <v>2084</v>
      </c>
    </row>
    <row r="679" spans="2:17" ht="12.75" customHeight="1">
      <c r="B679" s="2"/>
      <c r="C679" s="2"/>
      <c r="D679" s="2" t="s">
        <v>1114</v>
      </c>
      <c r="L679" s="129">
        <f t="shared" si="186"/>
        <v>0</v>
      </c>
      <c r="M679" s="468"/>
      <c r="P679" s="468">
        <f t="shared" si="187"/>
        <v>0</v>
      </c>
      <c r="Q679" s="221" t="s">
        <v>1380</v>
      </c>
    </row>
    <row r="680" spans="2:17" ht="12.75" customHeight="1">
      <c r="B680" s="2"/>
      <c r="C680" s="2"/>
      <c r="D680" s="2" t="s">
        <v>190</v>
      </c>
      <c r="L680" s="129">
        <f t="shared" si="186"/>
        <v>0</v>
      </c>
      <c r="M680" s="468"/>
      <c r="P680" s="468">
        <f t="shared" si="187"/>
        <v>0</v>
      </c>
      <c r="Q680" s="221"/>
    </row>
    <row r="681" spans="2:17" ht="12.75" customHeight="1">
      <c r="B681" s="2"/>
      <c r="C681" s="2"/>
      <c r="D681" s="10" t="s">
        <v>1192</v>
      </c>
      <c r="E681" s="49">
        <v>0</v>
      </c>
      <c r="F681" s="6">
        <v>0</v>
      </c>
      <c r="G681" s="11">
        <f>F681*E681</f>
        <v>0</v>
      </c>
      <c r="H681" s="6">
        <v>0</v>
      </c>
      <c r="I681" s="11">
        <f>H681*E681</f>
        <v>0</v>
      </c>
      <c r="J681" s="6">
        <v>0</v>
      </c>
      <c r="K681" s="11">
        <f>J681*E681</f>
        <v>0</v>
      </c>
      <c r="L681" s="129">
        <f t="shared" si="186"/>
        <v>0</v>
      </c>
      <c r="M681" s="468"/>
      <c r="P681" s="468">
        <f t="shared" si="187"/>
        <v>0</v>
      </c>
      <c r="Q681" s="221"/>
    </row>
    <row r="682" spans="2:17" ht="12.75" customHeight="1">
      <c r="B682" s="2"/>
      <c r="C682" s="2"/>
      <c r="D682" s="10" t="s">
        <v>407</v>
      </c>
      <c r="E682" s="49">
        <v>0</v>
      </c>
      <c r="F682" s="6">
        <v>0</v>
      </c>
      <c r="G682" s="11">
        <f>F682*E682</f>
        <v>0</v>
      </c>
      <c r="H682" s="6">
        <v>0</v>
      </c>
      <c r="I682" s="11">
        <f>H682*E682</f>
        <v>0</v>
      </c>
      <c r="J682" s="6">
        <v>0</v>
      </c>
      <c r="K682" s="11">
        <f>J682*E682</f>
        <v>0</v>
      </c>
      <c r="L682" s="129">
        <f t="shared" si="186"/>
        <v>0</v>
      </c>
      <c r="M682" s="468"/>
      <c r="P682" s="468">
        <f t="shared" si="187"/>
        <v>0</v>
      </c>
      <c r="Q682" s="220" t="s">
        <v>1381</v>
      </c>
    </row>
    <row r="683" spans="2:17" ht="12.75" customHeight="1">
      <c r="B683" s="2"/>
      <c r="C683" s="2"/>
      <c r="D683" s="10" t="s">
        <v>1174</v>
      </c>
      <c r="E683" s="49">
        <v>0</v>
      </c>
      <c r="F683" s="6">
        <v>0</v>
      </c>
      <c r="G683" s="11">
        <f>F683*E683</f>
        <v>0</v>
      </c>
      <c r="H683" s="6">
        <v>0</v>
      </c>
      <c r="I683" s="11">
        <f>H683*E683</f>
        <v>0</v>
      </c>
      <c r="J683" s="6">
        <v>0</v>
      </c>
      <c r="K683" s="11">
        <f>J683*E683</f>
        <v>0</v>
      </c>
      <c r="L683" s="129">
        <f t="shared" si="186"/>
        <v>0</v>
      </c>
      <c r="M683" s="468"/>
      <c r="P683" s="468">
        <f t="shared" si="187"/>
        <v>0</v>
      </c>
      <c r="Q683" s="221"/>
    </row>
    <row r="684" spans="2:17" ht="12.75" customHeight="1">
      <c r="B684" s="2"/>
      <c r="C684" s="2"/>
      <c r="D684" s="10" t="s">
        <v>1193</v>
      </c>
      <c r="E684" s="49">
        <v>0</v>
      </c>
      <c r="F684" s="6">
        <v>0</v>
      </c>
      <c r="G684" s="11">
        <f>F684*E684</f>
        <v>0</v>
      </c>
      <c r="H684" s="6">
        <v>0</v>
      </c>
      <c r="I684" s="11">
        <f>H684*E684</f>
        <v>0</v>
      </c>
      <c r="J684" s="6">
        <v>0</v>
      </c>
      <c r="K684" s="11">
        <f>J684*E684</f>
        <v>0</v>
      </c>
      <c r="L684" s="129">
        <f t="shared" si="186"/>
        <v>0</v>
      </c>
      <c r="M684" s="468"/>
      <c r="P684" s="468">
        <f t="shared" si="187"/>
        <v>0</v>
      </c>
      <c r="Q684" s="726" t="s">
        <v>965</v>
      </c>
    </row>
    <row r="685" spans="2:17">
      <c r="B685" s="2"/>
      <c r="C685" s="2" t="s">
        <v>1932</v>
      </c>
      <c r="D685" s="14"/>
      <c r="G685" s="15">
        <f>SUM(G674:G684)</f>
        <v>0</v>
      </c>
      <c r="I685" s="15">
        <f>SUM(I674:I684)</f>
        <v>0</v>
      </c>
      <c r="K685" s="15">
        <f>SUM(K674:K684)</f>
        <v>0</v>
      </c>
      <c r="L685" s="15">
        <f t="shared" ref="L685" si="188">G685+I685+K685</f>
        <v>0</v>
      </c>
      <c r="M685" s="680">
        <f>SUM(L674:L684)</f>
        <v>0</v>
      </c>
      <c r="N685" s="15">
        <f>SUM(N674:N684)</f>
        <v>0</v>
      </c>
      <c r="O685" s="15">
        <f>SUM(O674:O684)</f>
        <v>0</v>
      </c>
      <c r="P685" s="680">
        <f>SUM(P674:P684)</f>
        <v>0</v>
      </c>
      <c r="Q685" s="221"/>
    </row>
    <row r="686" spans="2:17">
      <c r="B686" s="2" t="s">
        <v>1194</v>
      </c>
      <c r="C686" s="2" t="s">
        <v>110</v>
      </c>
      <c r="E686" s="453"/>
      <c r="M686" s="468"/>
      <c r="P686" s="468"/>
      <c r="Q686" s="358" t="s">
        <v>1134</v>
      </c>
    </row>
    <row r="687" spans="2:17" ht="12.75" customHeight="1">
      <c r="B687" s="2"/>
      <c r="C687" s="2"/>
      <c r="D687" s="10" t="s">
        <v>405</v>
      </c>
      <c r="E687" s="49">
        <v>0</v>
      </c>
      <c r="F687" s="6">
        <v>0</v>
      </c>
      <c r="G687" s="11">
        <f>F687*E687</f>
        <v>0</v>
      </c>
      <c r="H687" s="6">
        <v>0</v>
      </c>
      <c r="I687" s="11">
        <f t="shared" ref="I687:I699" si="189">H687*E687</f>
        <v>0</v>
      </c>
      <c r="J687" s="6">
        <v>0</v>
      </c>
      <c r="K687" s="11">
        <f>J687*E687</f>
        <v>0</v>
      </c>
      <c r="L687" s="129">
        <f t="shared" ref="L687:L699" si="190">G687+I687+K687</f>
        <v>0</v>
      </c>
      <c r="M687" s="468"/>
      <c r="P687" s="468">
        <f t="shared" ref="P687:P699" si="191">SUM(L687-N687-O687)</f>
        <v>0</v>
      </c>
      <c r="Q687" s="718" t="s">
        <v>754</v>
      </c>
    </row>
    <row r="688" spans="2:17" ht="12.75" customHeight="1">
      <c r="B688" s="2"/>
      <c r="C688" s="2"/>
      <c r="D688" s="10" t="s">
        <v>1907</v>
      </c>
      <c r="E688" s="49">
        <v>0</v>
      </c>
      <c r="F688" s="6">
        <v>0</v>
      </c>
      <c r="G688" s="11">
        <f t="shared" ref="G688:G699" si="192">F688*E688</f>
        <v>0</v>
      </c>
      <c r="H688" s="6">
        <v>0</v>
      </c>
      <c r="I688" s="11">
        <f t="shared" si="189"/>
        <v>0</v>
      </c>
      <c r="J688" s="6">
        <v>0</v>
      </c>
      <c r="K688" s="11">
        <f t="shared" ref="K688:K699" si="193">J688*E688</f>
        <v>0</v>
      </c>
      <c r="L688" s="129">
        <f t="shared" si="190"/>
        <v>0</v>
      </c>
      <c r="M688" s="468"/>
      <c r="P688" s="468">
        <f t="shared" si="191"/>
        <v>0</v>
      </c>
      <c r="Q688" s="720" t="s">
        <v>751</v>
      </c>
    </row>
    <row r="689" spans="2:17" ht="12.75" customHeight="1">
      <c r="B689" s="2"/>
      <c r="C689" s="2"/>
      <c r="D689" s="10" t="s">
        <v>406</v>
      </c>
      <c r="E689" s="49">
        <v>0</v>
      </c>
      <c r="F689" s="6">
        <v>0</v>
      </c>
      <c r="G689" s="11">
        <f t="shared" si="192"/>
        <v>0</v>
      </c>
      <c r="H689" s="6">
        <v>0</v>
      </c>
      <c r="I689" s="11">
        <f t="shared" si="189"/>
        <v>0</v>
      </c>
      <c r="J689" s="6">
        <v>0</v>
      </c>
      <c r="K689" s="11">
        <f t="shared" si="193"/>
        <v>0</v>
      </c>
      <c r="L689" s="129">
        <f t="shared" si="190"/>
        <v>0</v>
      </c>
      <c r="M689" s="468"/>
      <c r="P689" s="468">
        <f t="shared" si="191"/>
        <v>0</v>
      </c>
      <c r="Q689" s="718" t="s">
        <v>752</v>
      </c>
    </row>
    <row r="690" spans="2:17" ht="12.75" customHeight="1">
      <c r="B690" s="2"/>
      <c r="C690" s="2"/>
      <c r="D690" s="10" t="s">
        <v>1908</v>
      </c>
      <c r="E690" s="49">
        <v>0</v>
      </c>
      <c r="F690" s="6">
        <v>0</v>
      </c>
      <c r="G690" s="11">
        <f t="shared" si="192"/>
        <v>0</v>
      </c>
      <c r="H690" s="6">
        <v>0</v>
      </c>
      <c r="I690" s="11">
        <f t="shared" si="189"/>
        <v>0</v>
      </c>
      <c r="J690" s="6">
        <v>0</v>
      </c>
      <c r="K690" s="11">
        <f t="shared" si="193"/>
        <v>0</v>
      </c>
      <c r="L690" s="129">
        <f t="shared" si="190"/>
        <v>0</v>
      </c>
      <c r="M690" s="468"/>
      <c r="P690" s="468">
        <f t="shared" si="191"/>
        <v>0</v>
      </c>
      <c r="Q690" s="720" t="s">
        <v>751</v>
      </c>
    </row>
    <row r="691" spans="2:17" ht="12.75" customHeight="1">
      <c r="B691" s="2"/>
      <c r="C691" s="2"/>
      <c r="D691" s="10" t="s">
        <v>1412</v>
      </c>
      <c r="E691" s="49">
        <v>0</v>
      </c>
      <c r="F691" s="6">
        <v>0</v>
      </c>
      <c r="G691" s="11">
        <f t="shared" si="192"/>
        <v>0</v>
      </c>
      <c r="H691" s="6">
        <v>0</v>
      </c>
      <c r="I691" s="11">
        <f t="shared" si="189"/>
        <v>0</v>
      </c>
      <c r="J691" s="6">
        <v>0</v>
      </c>
      <c r="K691" s="11">
        <f t="shared" si="193"/>
        <v>0</v>
      </c>
      <c r="L691" s="129">
        <f t="shared" si="190"/>
        <v>0</v>
      </c>
      <c r="M691" s="468"/>
      <c r="P691" s="468">
        <f t="shared" si="191"/>
        <v>0</v>
      </c>
      <c r="Q691" s="221" t="s">
        <v>2084</v>
      </c>
    </row>
    <row r="692" spans="2:17" ht="12.75" customHeight="1">
      <c r="B692" s="2"/>
      <c r="C692" s="2"/>
      <c r="D692" s="10" t="s">
        <v>1745</v>
      </c>
      <c r="E692" s="49">
        <v>0</v>
      </c>
      <c r="F692" s="6">
        <v>0</v>
      </c>
      <c r="G692" s="11">
        <f t="shared" si="192"/>
        <v>0</v>
      </c>
      <c r="H692" s="6">
        <v>0</v>
      </c>
      <c r="I692" s="11">
        <f t="shared" si="189"/>
        <v>0</v>
      </c>
      <c r="J692" s="6">
        <v>0</v>
      </c>
      <c r="K692" s="11">
        <f t="shared" si="193"/>
        <v>0</v>
      </c>
      <c r="L692" s="129">
        <f t="shared" si="190"/>
        <v>0</v>
      </c>
      <c r="M692" s="468"/>
      <c r="P692" s="468">
        <f t="shared" si="191"/>
        <v>0</v>
      </c>
      <c r="Q692" s="221"/>
    </row>
    <row r="693" spans="2:17" ht="12.75" customHeight="1">
      <c r="B693" s="2"/>
      <c r="C693" s="2"/>
      <c r="D693" s="10" t="s">
        <v>1746</v>
      </c>
      <c r="E693" s="49">
        <v>0</v>
      </c>
      <c r="F693" s="6">
        <v>0</v>
      </c>
      <c r="G693" s="11">
        <f t="shared" si="192"/>
        <v>0</v>
      </c>
      <c r="H693" s="6">
        <v>0</v>
      </c>
      <c r="I693" s="11">
        <f t="shared" si="189"/>
        <v>0</v>
      </c>
      <c r="J693" s="6">
        <v>0</v>
      </c>
      <c r="K693" s="11">
        <f t="shared" si="193"/>
        <v>0</v>
      </c>
      <c r="L693" s="129">
        <f t="shared" si="190"/>
        <v>0</v>
      </c>
      <c r="M693" s="468"/>
      <c r="P693" s="468">
        <f t="shared" si="191"/>
        <v>0</v>
      </c>
      <c r="Q693" s="221"/>
    </row>
    <row r="694" spans="2:17" ht="12.75" customHeight="1">
      <c r="B694" s="2"/>
      <c r="C694" s="2"/>
      <c r="D694" s="10" t="s">
        <v>407</v>
      </c>
      <c r="E694" s="49">
        <v>0</v>
      </c>
      <c r="F694" s="6">
        <v>0</v>
      </c>
      <c r="G694" s="11">
        <f t="shared" si="192"/>
        <v>0</v>
      </c>
      <c r="H694" s="6">
        <v>0</v>
      </c>
      <c r="I694" s="11">
        <f t="shared" si="189"/>
        <v>0</v>
      </c>
      <c r="J694" s="6">
        <v>0</v>
      </c>
      <c r="K694" s="11">
        <f t="shared" si="193"/>
        <v>0</v>
      </c>
      <c r="L694" s="129">
        <f t="shared" si="190"/>
        <v>0</v>
      </c>
      <c r="M694" s="468"/>
      <c r="P694" s="468">
        <f t="shared" si="191"/>
        <v>0</v>
      </c>
      <c r="Q694" s="221"/>
    </row>
    <row r="695" spans="2:17" ht="12.75" customHeight="1">
      <c r="B695" s="2"/>
      <c r="C695" s="2"/>
      <c r="D695" s="10" t="s">
        <v>1192</v>
      </c>
      <c r="E695" s="49">
        <v>0</v>
      </c>
      <c r="F695" s="6">
        <v>0</v>
      </c>
      <c r="G695" s="11">
        <f t="shared" si="192"/>
        <v>0</v>
      </c>
      <c r="H695" s="6">
        <v>0</v>
      </c>
      <c r="I695" s="11">
        <f t="shared" si="189"/>
        <v>0</v>
      </c>
      <c r="J695" s="6">
        <v>0</v>
      </c>
      <c r="K695" s="11">
        <f t="shared" si="193"/>
        <v>0</v>
      </c>
      <c r="L695" s="129">
        <f t="shared" si="190"/>
        <v>0</v>
      </c>
      <c r="M695" s="468"/>
      <c r="P695" s="468">
        <f t="shared" si="191"/>
        <v>0</v>
      </c>
      <c r="Q695" s="221"/>
    </row>
    <row r="696" spans="2:17" ht="12.75" customHeight="1">
      <c r="B696" s="2"/>
      <c r="C696" s="2"/>
      <c r="D696" s="10" t="s">
        <v>1019</v>
      </c>
      <c r="E696" s="49">
        <v>0</v>
      </c>
      <c r="F696" s="6">
        <v>0</v>
      </c>
      <c r="G696" s="11">
        <f t="shared" si="192"/>
        <v>0</v>
      </c>
      <c r="H696" s="6">
        <v>0</v>
      </c>
      <c r="I696" s="11">
        <f t="shared" si="189"/>
        <v>0</v>
      </c>
      <c r="J696" s="6">
        <v>0</v>
      </c>
      <c r="K696" s="11">
        <f t="shared" si="193"/>
        <v>0</v>
      </c>
      <c r="L696" s="129">
        <f t="shared" si="190"/>
        <v>0</v>
      </c>
      <c r="M696" s="468"/>
      <c r="P696" s="468">
        <f t="shared" si="191"/>
        <v>0</v>
      </c>
      <c r="Q696" s="221"/>
    </row>
    <row r="697" spans="2:17" ht="12.75" customHeight="1">
      <c r="B697" s="2"/>
      <c r="C697" s="2"/>
      <c r="D697" s="10" t="s">
        <v>1020</v>
      </c>
      <c r="E697" s="49">
        <v>0</v>
      </c>
      <c r="F697" s="6">
        <v>0</v>
      </c>
      <c r="G697" s="11">
        <f t="shared" si="192"/>
        <v>0</v>
      </c>
      <c r="H697" s="6">
        <v>0</v>
      </c>
      <c r="I697" s="11">
        <f t="shared" si="189"/>
        <v>0</v>
      </c>
      <c r="J697" s="6">
        <v>0</v>
      </c>
      <c r="K697" s="11">
        <f t="shared" si="193"/>
        <v>0</v>
      </c>
      <c r="L697" s="129">
        <f t="shared" si="190"/>
        <v>0</v>
      </c>
      <c r="M697" s="468"/>
      <c r="P697" s="468">
        <f t="shared" si="191"/>
        <v>0</v>
      </c>
      <c r="Q697" s="221" t="s">
        <v>1132</v>
      </c>
    </row>
    <row r="698" spans="2:17" ht="12.75" customHeight="1">
      <c r="B698" s="2"/>
      <c r="C698" s="2"/>
      <c r="D698" s="10" t="s">
        <v>1021</v>
      </c>
      <c r="E698" s="49">
        <v>0</v>
      </c>
      <c r="F698" s="6">
        <v>0</v>
      </c>
      <c r="G698" s="11">
        <f t="shared" si="192"/>
        <v>0</v>
      </c>
      <c r="H698" s="6">
        <v>0</v>
      </c>
      <c r="I698" s="11">
        <f t="shared" si="189"/>
        <v>0</v>
      </c>
      <c r="J698" s="6">
        <v>0</v>
      </c>
      <c r="K698" s="11">
        <f t="shared" si="193"/>
        <v>0</v>
      </c>
      <c r="L698" s="129">
        <f t="shared" si="190"/>
        <v>0</v>
      </c>
      <c r="M698" s="468"/>
      <c r="P698" s="468">
        <f t="shared" si="191"/>
        <v>0</v>
      </c>
      <c r="Q698" s="221"/>
    </row>
    <row r="699" spans="2:17" ht="12.75" customHeight="1">
      <c r="B699" s="2"/>
      <c r="C699" s="2"/>
      <c r="D699" s="10" t="s">
        <v>1022</v>
      </c>
      <c r="E699" s="49">
        <v>0</v>
      </c>
      <c r="F699" s="6">
        <v>0</v>
      </c>
      <c r="G699" s="11">
        <f t="shared" si="192"/>
        <v>0</v>
      </c>
      <c r="H699" s="6">
        <v>0</v>
      </c>
      <c r="I699" s="11">
        <f t="shared" si="189"/>
        <v>0</v>
      </c>
      <c r="J699" s="6">
        <v>0</v>
      </c>
      <c r="K699" s="11">
        <f t="shared" si="193"/>
        <v>0</v>
      </c>
      <c r="L699" s="129">
        <f t="shared" si="190"/>
        <v>0</v>
      </c>
      <c r="M699" s="468"/>
      <c r="P699" s="468">
        <f t="shared" si="191"/>
        <v>0</v>
      </c>
      <c r="Q699" s="221"/>
    </row>
    <row r="700" spans="2:17">
      <c r="B700" s="2"/>
      <c r="C700" s="2" t="s">
        <v>1932</v>
      </c>
      <c r="D700" s="14"/>
      <c r="G700" s="15">
        <f>SUM(G687:G699)</f>
        <v>0</v>
      </c>
      <c r="I700" s="15">
        <f>SUM(I687:I699)</f>
        <v>0</v>
      </c>
      <c r="K700" s="15">
        <f>SUM(K687:K699)</f>
        <v>0</v>
      </c>
      <c r="L700" s="15">
        <f>G700+I700+K700</f>
        <v>0</v>
      </c>
      <c r="M700" s="680">
        <f>SUM(L687:L699)</f>
        <v>0</v>
      </c>
      <c r="N700" s="15">
        <f>SUM(N687:N699)</f>
        <v>0</v>
      </c>
      <c r="O700" s="15">
        <f>SUM(O687:O699)</f>
        <v>0</v>
      </c>
      <c r="P700" s="680">
        <f>SUM(P687:P699)</f>
        <v>0</v>
      </c>
      <c r="Q700" s="221"/>
    </row>
    <row r="701" spans="2:17">
      <c r="B701" s="2" t="s">
        <v>1023</v>
      </c>
      <c r="C701" s="2" t="s">
        <v>2068</v>
      </c>
      <c r="M701" s="468"/>
      <c r="P701" s="468"/>
      <c r="Q701" s="358"/>
    </row>
    <row r="702" spans="2:17" ht="12.75" customHeight="1">
      <c r="B702" s="2"/>
      <c r="C702" s="2"/>
      <c r="D702" s="10" t="s">
        <v>405</v>
      </c>
      <c r="E702" s="49">
        <v>0</v>
      </c>
      <c r="F702" s="6">
        <v>0</v>
      </c>
      <c r="G702" s="11">
        <f>F702*E702</f>
        <v>0</v>
      </c>
      <c r="H702" s="6">
        <v>0</v>
      </c>
      <c r="I702" s="11">
        <f>H702*E702</f>
        <v>0</v>
      </c>
      <c r="J702" s="6">
        <v>0</v>
      </c>
      <c r="K702" s="11">
        <f>J702*E702</f>
        <v>0</v>
      </c>
      <c r="L702" s="129">
        <f t="shared" ref="L702:L716" si="194">G702+I702+K702</f>
        <v>0</v>
      </c>
      <c r="M702" s="468"/>
      <c r="P702" s="468">
        <f t="shared" ref="P702:P716" si="195">SUM(L702-N702-O702)</f>
        <v>0</v>
      </c>
      <c r="Q702" s="726" t="s">
        <v>745</v>
      </c>
    </row>
    <row r="703" spans="2:17" ht="12.75" customHeight="1">
      <c r="B703" s="2"/>
      <c r="C703" s="2"/>
      <c r="D703" s="10" t="s">
        <v>1907</v>
      </c>
      <c r="E703" s="49">
        <v>0</v>
      </c>
      <c r="F703" s="6">
        <v>0</v>
      </c>
      <c r="G703" s="11">
        <f t="shared" ref="G703:G709" si="196">F703*E703</f>
        <v>0</v>
      </c>
      <c r="H703" s="6">
        <v>0</v>
      </c>
      <c r="I703" s="11">
        <f>H703*E703</f>
        <v>0</v>
      </c>
      <c r="J703" s="6">
        <v>0</v>
      </c>
      <c r="K703" s="11">
        <f t="shared" ref="K703:K709" si="197">J703*E703</f>
        <v>0</v>
      </c>
      <c r="L703" s="129">
        <f t="shared" si="194"/>
        <v>0</v>
      </c>
      <c r="M703" s="468"/>
      <c r="P703" s="468">
        <f t="shared" si="195"/>
        <v>0</v>
      </c>
      <c r="Q703" s="718" t="s">
        <v>754</v>
      </c>
    </row>
    <row r="704" spans="2:17" ht="12.75" customHeight="1">
      <c r="B704" s="2"/>
      <c r="C704" s="2"/>
      <c r="D704" s="10" t="s">
        <v>406</v>
      </c>
      <c r="E704" s="49">
        <v>0</v>
      </c>
      <c r="F704" s="6">
        <v>0</v>
      </c>
      <c r="G704" s="11">
        <f t="shared" si="196"/>
        <v>0</v>
      </c>
      <c r="H704" s="6">
        <v>0</v>
      </c>
      <c r="I704" s="11">
        <f t="shared" ref="I704:I709" si="198">H704*E704</f>
        <v>0</v>
      </c>
      <c r="J704" s="6">
        <v>0</v>
      </c>
      <c r="K704" s="11">
        <f t="shared" si="197"/>
        <v>0</v>
      </c>
      <c r="L704" s="129">
        <f t="shared" si="194"/>
        <v>0</v>
      </c>
      <c r="M704" s="468"/>
      <c r="P704" s="468">
        <f t="shared" si="195"/>
        <v>0</v>
      </c>
      <c r="Q704" s="720" t="s">
        <v>751</v>
      </c>
    </row>
    <row r="705" spans="2:17" ht="12.75" customHeight="1">
      <c r="B705" s="2"/>
      <c r="C705" s="2"/>
      <c r="D705" s="10" t="s">
        <v>1908</v>
      </c>
      <c r="E705" s="49">
        <v>0</v>
      </c>
      <c r="F705" s="6">
        <v>0</v>
      </c>
      <c r="G705" s="11">
        <f t="shared" si="196"/>
        <v>0</v>
      </c>
      <c r="H705" s="6">
        <v>0</v>
      </c>
      <c r="I705" s="11">
        <f t="shared" si="198"/>
        <v>0</v>
      </c>
      <c r="J705" s="6">
        <v>0</v>
      </c>
      <c r="K705" s="11">
        <f t="shared" si="197"/>
        <v>0</v>
      </c>
      <c r="L705" s="129">
        <f t="shared" si="194"/>
        <v>0</v>
      </c>
      <c r="M705" s="468"/>
      <c r="P705" s="468">
        <f t="shared" si="195"/>
        <v>0</v>
      </c>
      <c r="Q705" s="221"/>
    </row>
    <row r="706" spans="2:17" ht="12.75" customHeight="1">
      <c r="B706" s="2"/>
      <c r="C706" s="2"/>
      <c r="D706" s="10" t="s">
        <v>1412</v>
      </c>
      <c r="E706" s="49">
        <v>0</v>
      </c>
      <c r="F706" s="6">
        <v>0</v>
      </c>
      <c r="G706" s="11">
        <f t="shared" si="196"/>
        <v>0</v>
      </c>
      <c r="H706" s="6">
        <v>0</v>
      </c>
      <c r="I706" s="11">
        <f t="shared" si="198"/>
        <v>0</v>
      </c>
      <c r="J706" s="6">
        <v>0</v>
      </c>
      <c r="K706" s="11">
        <f t="shared" si="197"/>
        <v>0</v>
      </c>
      <c r="L706" s="129">
        <f t="shared" si="194"/>
        <v>0</v>
      </c>
      <c r="M706" s="468"/>
      <c r="P706" s="468">
        <f t="shared" si="195"/>
        <v>0</v>
      </c>
      <c r="Q706" s="221" t="s">
        <v>2084</v>
      </c>
    </row>
    <row r="707" spans="2:17" ht="12.75" customHeight="1">
      <c r="B707" s="2"/>
      <c r="C707" s="2"/>
      <c r="D707" s="10" t="s">
        <v>2151</v>
      </c>
      <c r="E707" s="49">
        <v>0</v>
      </c>
      <c r="F707" s="6">
        <v>0</v>
      </c>
      <c r="G707" s="11">
        <f t="shared" si="196"/>
        <v>0</v>
      </c>
      <c r="H707" s="6">
        <v>0</v>
      </c>
      <c r="I707" s="11">
        <f t="shared" si="198"/>
        <v>0</v>
      </c>
      <c r="J707" s="6">
        <v>0</v>
      </c>
      <c r="K707" s="11">
        <f t="shared" si="197"/>
        <v>0</v>
      </c>
      <c r="L707" s="129">
        <f t="shared" si="194"/>
        <v>0</v>
      </c>
      <c r="M707" s="468"/>
      <c r="P707" s="468">
        <f t="shared" si="195"/>
        <v>0</v>
      </c>
      <c r="Q707" s="221"/>
    </row>
    <row r="708" spans="2:17" ht="12.75" customHeight="1">
      <c r="B708" s="2"/>
      <c r="C708" s="2"/>
      <c r="D708" s="10" t="s">
        <v>1192</v>
      </c>
      <c r="E708" s="49">
        <v>0</v>
      </c>
      <c r="F708" s="6">
        <v>0</v>
      </c>
      <c r="G708" s="11">
        <f t="shared" si="196"/>
        <v>0</v>
      </c>
      <c r="H708" s="6">
        <v>0</v>
      </c>
      <c r="I708" s="11">
        <f t="shared" si="198"/>
        <v>0</v>
      </c>
      <c r="J708" s="6">
        <v>0</v>
      </c>
      <c r="K708" s="11">
        <f t="shared" si="197"/>
        <v>0</v>
      </c>
      <c r="L708" s="129">
        <f t="shared" si="194"/>
        <v>0</v>
      </c>
      <c r="M708" s="468"/>
      <c r="P708" s="468">
        <f t="shared" si="195"/>
        <v>0</v>
      </c>
      <c r="Q708" s="221"/>
    </row>
    <row r="709" spans="2:17" ht="12.75" customHeight="1">
      <c r="B709" s="2"/>
      <c r="C709" s="2"/>
      <c r="D709" s="10" t="s">
        <v>2145</v>
      </c>
      <c r="E709" s="49">
        <v>0</v>
      </c>
      <c r="F709" s="6">
        <v>0</v>
      </c>
      <c r="G709" s="11">
        <f t="shared" si="196"/>
        <v>0</v>
      </c>
      <c r="H709" s="6">
        <v>0</v>
      </c>
      <c r="I709" s="11">
        <f t="shared" si="198"/>
        <v>0</v>
      </c>
      <c r="J709" s="6">
        <v>0</v>
      </c>
      <c r="K709" s="11">
        <f t="shared" si="197"/>
        <v>0</v>
      </c>
      <c r="L709" s="129">
        <f t="shared" si="194"/>
        <v>0</v>
      </c>
      <c r="M709" s="468"/>
      <c r="P709" s="468">
        <f t="shared" si="195"/>
        <v>0</v>
      </c>
      <c r="Q709" s="221"/>
    </row>
    <row r="710" spans="2:17" ht="12.75" customHeight="1">
      <c r="B710" s="2"/>
      <c r="C710" s="2"/>
      <c r="D710" s="2" t="s">
        <v>1117</v>
      </c>
      <c r="G710" s="11">
        <v>0</v>
      </c>
      <c r="L710" s="129">
        <f t="shared" si="194"/>
        <v>0</v>
      </c>
      <c r="M710" s="468"/>
      <c r="P710" s="468">
        <f t="shared" si="195"/>
        <v>0</v>
      </c>
      <c r="Q710" s="726" t="s">
        <v>745</v>
      </c>
    </row>
    <row r="711" spans="2:17" ht="12.75" customHeight="1">
      <c r="B711" s="2"/>
      <c r="C711" s="2"/>
      <c r="D711" s="10" t="s">
        <v>1174</v>
      </c>
      <c r="E711" s="49">
        <v>0</v>
      </c>
      <c r="F711" s="6">
        <v>0</v>
      </c>
      <c r="G711" s="11">
        <f t="shared" ref="G711:G716" si="199">F711*E711</f>
        <v>0</v>
      </c>
      <c r="H711" s="6">
        <v>0</v>
      </c>
      <c r="I711" s="11">
        <f t="shared" ref="I711:I716" si="200">H711*E711</f>
        <v>0</v>
      </c>
      <c r="J711" s="6">
        <v>0</v>
      </c>
      <c r="K711" s="11">
        <f t="shared" ref="K711:K716" si="201">J711*E711</f>
        <v>0</v>
      </c>
      <c r="L711" s="129">
        <f t="shared" si="194"/>
        <v>0</v>
      </c>
      <c r="M711" s="468"/>
      <c r="P711" s="468">
        <f t="shared" si="195"/>
        <v>0</v>
      </c>
      <c r="Q711" s="718" t="s">
        <v>754</v>
      </c>
    </row>
    <row r="712" spans="2:17" ht="12.75" customHeight="1">
      <c r="B712" s="2"/>
      <c r="C712" s="2"/>
      <c r="D712" s="10" t="s">
        <v>2146</v>
      </c>
      <c r="E712" s="49">
        <v>0</v>
      </c>
      <c r="F712" s="6">
        <v>0</v>
      </c>
      <c r="G712" s="11">
        <f t="shared" si="199"/>
        <v>0</v>
      </c>
      <c r="H712" s="6">
        <v>0</v>
      </c>
      <c r="I712" s="11">
        <f t="shared" si="200"/>
        <v>0</v>
      </c>
      <c r="J712" s="6">
        <v>0</v>
      </c>
      <c r="K712" s="11">
        <f t="shared" si="201"/>
        <v>0</v>
      </c>
      <c r="L712" s="129">
        <f t="shared" si="194"/>
        <v>0</v>
      </c>
      <c r="M712" s="468"/>
      <c r="P712" s="468">
        <f t="shared" si="195"/>
        <v>0</v>
      </c>
      <c r="Q712" s="720" t="s">
        <v>751</v>
      </c>
    </row>
    <row r="713" spans="2:17" ht="12.75" customHeight="1">
      <c r="B713" s="2"/>
      <c r="C713" s="2"/>
      <c r="D713" s="10" t="s">
        <v>2147</v>
      </c>
      <c r="E713" s="49">
        <v>0</v>
      </c>
      <c r="F713" s="6">
        <v>0</v>
      </c>
      <c r="G713" s="11">
        <f t="shared" si="199"/>
        <v>0</v>
      </c>
      <c r="H713" s="6">
        <v>0</v>
      </c>
      <c r="I713" s="11">
        <f t="shared" si="200"/>
        <v>0</v>
      </c>
      <c r="J713" s="6">
        <v>0</v>
      </c>
      <c r="K713" s="11">
        <f t="shared" si="201"/>
        <v>0</v>
      </c>
      <c r="L713" s="129">
        <f t="shared" si="194"/>
        <v>0</v>
      </c>
      <c r="M713" s="468"/>
      <c r="P713" s="468">
        <f t="shared" si="195"/>
        <v>0</v>
      </c>
      <c r="Q713" s="726" t="s">
        <v>965</v>
      </c>
    </row>
    <row r="714" spans="2:17" ht="12.75" customHeight="1">
      <c r="B714" s="2"/>
      <c r="C714" s="2"/>
      <c r="D714" s="10" t="s">
        <v>2148</v>
      </c>
      <c r="E714" s="49">
        <v>0</v>
      </c>
      <c r="F714" s="6">
        <v>0</v>
      </c>
      <c r="G714" s="11">
        <f t="shared" si="199"/>
        <v>0</v>
      </c>
      <c r="H714" s="6">
        <v>0</v>
      </c>
      <c r="I714" s="11">
        <f t="shared" si="200"/>
        <v>0</v>
      </c>
      <c r="J714" s="6">
        <v>0</v>
      </c>
      <c r="K714" s="11">
        <f t="shared" si="201"/>
        <v>0</v>
      </c>
      <c r="L714" s="129">
        <f t="shared" si="194"/>
        <v>0</v>
      </c>
      <c r="M714" s="468"/>
      <c r="P714" s="468">
        <f t="shared" si="195"/>
        <v>0</v>
      </c>
      <c r="Q714" s="221"/>
    </row>
    <row r="715" spans="2:17" ht="12.75" customHeight="1">
      <c r="B715" s="2"/>
      <c r="C715" s="2"/>
      <c r="D715" s="10" t="s">
        <v>2149</v>
      </c>
      <c r="E715" s="49">
        <v>0</v>
      </c>
      <c r="F715" s="6">
        <v>0</v>
      </c>
      <c r="G715" s="11">
        <f t="shared" si="199"/>
        <v>0</v>
      </c>
      <c r="H715" s="6">
        <v>0</v>
      </c>
      <c r="I715" s="11">
        <f t="shared" si="200"/>
        <v>0</v>
      </c>
      <c r="J715" s="6">
        <v>0</v>
      </c>
      <c r="K715" s="11">
        <f t="shared" si="201"/>
        <v>0</v>
      </c>
      <c r="L715" s="129">
        <f t="shared" si="194"/>
        <v>0</v>
      </c>
      <c r="M715" s="468"/>
      <c r="P715" s="468">
        <f t="shared" si="195"/>
        <v>0</v>
      </c>
      <c r="Q715" s="221"/>
    </row>
    <row r="716" spans="2:17" ht="12.75" customHeight="1">
      <c r="B716" s="2"/>
      <c r="C716" s="2"/>
      <c r="D716" s="10" t="s">
        <v>2150</v>
      </c>
      <c r="E716" s="49">
        <v>0</v>
      </c>
      <c r="F716" s="6">
        <v>0</v>
      </c>
      <c r="G716" s="11">
        <f t="shared" si="199"/>
        <v>0</v>
      </c>
      <c r="H716" s="6">
        <v>0</v>
      </c>
      <c r="I716" s="11">
        <f t="shared" si="200"/>
        <v>0</v>
      </c>
      <c r="J716" s="6">
        <v>0</v>
      </c>
      <c r="K716" s="11">
        <f t="shared" si="201"/>
        <v>0</v>
      </c>
      <c r="L716" s="129">
        <f t="shared" si="194"/>
        <v>0</v>
      </c>
      <c r="M716" s="468"/>
      <c r="P716" s="468">
        <f t="shared" si="195"/>
        <v>0</v>
      </c>
      <c r="Q716" s="221" t="s">
        <v>7</v>
      </c>
    </row>
    <row r="717" spans="2:17">
      <c r="B717" s="2"/>
      <c r="C717" s="2" t="s">
        <v>1932</v>
      </c>
      <c r="D717" s="14"/>
      <c r="G717" s="15">
        <f>SUM(G702:G716)</f>
        <v>0</v>
      </c>
      <c r="I717" s="15">
        <f>SUM(I702:I716)</f>
        <v>0</v>
      </c>
      <c r="K717" s="15">
        <f>SUM(K702:K716)</f>
        <v>0</v>
      </c>
      <c r="L717" s="15">
        <f t="shared" ref="L717" si="202">G717+I717+K717</f>
        <v>0</v>
      </c>
      <c r="M717" s="680">
        <f>SUM(L702:L716)</f>
        <v>0</v>
      </c>
      <c r="N717" s="15">
        <f>SUM(N702:N716)</f>
        <v>0</v>
      </c>
      <c r="O717" s="15">
        <f>SUM(O702:O716)</f>
        <v>0</v>
      </c>
      <c r="P717" s="680">
        <f>SUM(P702:P716)</f>
        <v>0</v>
      </c>
      <c r="Q717" s="221"/>
    </row>
    <row r="718" spans="2:17">
      <c r="B718" s="2"/>
      <c r="C718" s="2"/>
      <c r="D718" s="14"/>
      <c r="G718" s="20"/>
      <c r="I718" s="20"/>
      <c r="K718" s="20"/>
      <c r="L718" s="20"/>
      <c r="M718" s="678"/>
      <c r="N718" s="20"/>
      <c r="O718" s="20"/>
      <c r="P718" s="678"/>
      <c r="Q718" s="221"/>
    </row>
    <row r="719" spans="2:17">
      <c r="B719" s="2" t="s">
        <v>236</v>
      </c>
      <c r="C719" s="2" t="s">
        <v>157</v>
      </c>
      <c r="M719" s="468"/>
      <c r="P719" s="468"/>
      <c r="Q719" s="358"/>
    </row>
    <row r="720" spans="2:17">
      <c r="B720" s="2"/>
      <c r="C720" s="2"/>
      <c r="D720" s="10" t="s">
        <v>1619</v>
      </c>
      <c r="M720" s="468"/>
      <c r="P720" s="468"/>
      <c r="Q720" s="726" t="s">
        <v>745</v>
      </c>
    </row>
    <row r="721" spans="2:17" ht="12.75" customHeight="1">
      <c r="B721" s="2"/>
      <c r="C721" s="2"/>
      <c r="D721" s="10" t="s">
        <v>1907</v>
      </c>
      <c r="E721" s="49">
        <v>0</v>
      </c>
      <c r="F721" s="6">
        <v>0</v>
      </c>
      <c r="G721" s="11">
        <f>F721*E721</f>
        <v>0</v>
      </c>
      <c r="H721" s="6">
        <v>0</v>
      </c>
      <c r="I721" s="11">
        <f>H721*E721</f>
        <v>0</v>
      </c>
      <c r="J721" s="6">
        <v>0</v>
      </c>
      <c r="K721" s="11">
        <f>J721*E721</f>
        <v>0</v>
      </c>
      <c r="L721" s="129">
        <f t="shared" ref="L721:L725" si="203">G721+I721+K721</f>
        <v>0</v>
      </c>
      <c r="M721" s="468"/>
      <c r="P721" s="468">
        <f>SUM(L721-N721-O721)</f>
        <v>0</v>
      </c>
      <c r="Q721" s="718" t="s">
        <v>952</v>
      </c>
    </row>
    <row r="722" spans="2:17" ht="12.75" customHeight="1">
      <c r="B722" s="2"/>
      <c r="C722" s="2"/>
      <c r="D722" s="10" t="s">
        <v>406</v>
      </c>
      <c r="E722" s="49">
        <v>0</v>
      </c>
      <c r="F722" s="6">
        <v>0</v>
      </c>
      <c r="G722" s="11">
        <f>F722*E722</f>
        <v>0</v>
      </c>
      <c r="H722" s="6">
        <v>0</v>
      </c>
      <c r="I722" s="11">
        <f>H722*E722</f>
        <v>0</v>
      </c>
      <c r="J722" s="6">
        <v>0</v>
      </c>
      <c r="K722" s="11">
        <f>J722*E722</f>
        <v>0</v>
      </c>
      <c r="L722" s="129">
        <f t="shared" si="203"/>
        <v>0</v>
      </c>
      <c r="M722" s="468"/>
      <c r="P722" s="468">
        <f>SUM(L722-N722-O722)</f>
        <v>0</v>
      </c>
      <c r="Q722" s="719" t="s">
        <v>953</v>
      </c>
    </row>
    <row r="723" spans="2:17" ht="12.75" customHeight="1">
      <c r="B723" s="2"/>
      <c r="C723" s="2"/>
      <c r="K723" s="11">
        <f>J723*E723</f>
        <v>0</v>
      </c>
      <c r="L723" s="129">
        <f t="shared" si="203"/>
        <v>0</v>
      </c>
      <c r="M723" s="468"/>
      <c r="P723" s="468">
        <f>SUM(L723-N723-O723)</f>
        <v>0</v>
      </c>
      <c r="Q723" s="720" t="s">
        <v>94</v>
      </c>
    </row>
    <row r="724" spans="2:17" ht="12.75" customHeight="1">
      <c r="B724" s="2"/>
      <c r="C724" s="2"/>
      <c r="D724" s="10" t="s">
        <v>1174</v>
      </c>
      <c r="E724" s="49">
        <v>0</v>
      </c>
      <c r="F724" s="6">
        <v>0</v>
      </c>
      <c r="G724" s="11">
        <f>F724*E724</f>
        <v>0</v>
      </c>
      <c r="H724" s="6">
        <v>0</v>
      </c>
      <c r="I724" s="11">
        <f>H724*E724</f>
        <v>0</v>
      </c>
      <c r="J724" s="6">
        <v>0</v>
      </c>
      <c r="K724" s="11">
        <f>J724*E724</f>
        <v>0</v>
      </c>
      <c r="L724" s="129">
        <f t="shared" si="203"/>
        <v>0</v>
      </c>
      <c r="M724" s="468"/>
      <c r="P724" s="468">
        <f>SUM(L724-N724-O724)</f>
        <v>0</v>
      </c>
      <c r="Q724" s="221"/>
    </row>
    <row r="725" spans="2:17" ht="12.75" customHeight="1">
      <c r="B725" s="2"/>
      <c r="C725" s="2"/>
      <c r="G725" s="11">
        <v>0</v>
      </c>
      <c r="L725" s="129">
        <f t="shared" si="203"/>
        <v>0</v>
      </c>
      <c r="M725" s="468"/>
      <c r="P725" s="468">
        <f>SUM(L725-N725-O725)</f>
        <v>0</v>
      </c>
      <c r="Q725" s="221"/>
    </row>
    <row r="726" spans="2:17">
      <c r="B726" s="2"/>
      <c r="C726" s="2" t="s">
        <v>1932</v>
      </c>
      <c r="D726" s="14"/>
      <c r="G726" s="15">
        <f>SUM(G721:G725)</f>
        <v>0</v>
      </c>
      <c r="I726" s="15">
        <f>SUM(I721:I725)</f>
        <v>0</v>
      </c>
      <c r="K726" s="15">
        <f>SUM(K721:K725)</f>
        <v>0</v>
      </c>
      <c r="L726" s="15">
        <f t="shared" ref="L726" si="204">G726+I726+K726</f>
        <v>0</v>
      </c>
      <c r="M726" s="680">
        <f>SUM(L721:L725)</f>
        <v>0</v>
      </c>
      <c r="N726" s="15">
        <f>SUM(N721:N725)</f>
        <v>0</v>
      </c>
      <c r="O726" s="15">
        <f>SUM(O721:O725)</f>
        <v>0</v>
      </c>
      <c r="P726" s="680">
        <f>SUM(P721:P725)</f>
        <v>0</v>
      </c>
      <c r="Q726" s="221"/>
    </row>
    <row r="727" spans="2:17">
      <c r="B727" s="2" t="s">
        <v>237</v>
      </c>
      <c r="C727" s="2" t="s">
        <v>1135</v>
      </c>
      <c r="M727" s="468"/>
      <c r="P727" s="468"/>
      <c r="Q727" s="358"/>
    </row>
    <row r="728" spans="2:17">
      <c r="B728" s="2"/>
      <c r="C728" s="2"/>
      <c r="D728" s="10" t="s">
        <v>1619</v>
      </c>
      <c r="G728" s="11">
        <v>0</v>
      </c>
      <c r="M728" s="468"/>
      <c r="P728" s="468"/>
      <c r="Q728" s="358"/>
    </row>
    <row r="729" spans="2:17" ht="12.75" customHeight="1">
      <c r="B729" s="2"/>
      <c r="C729" s="2"/>
      <c r="D729" s="10" t="s">
        <v>1907</v>
      </c>
      <c r="E729" s="49">
        <v>0</v>
      </c>
      <c r="F729" s="6">
        <v>0</v>
      </c>
      <c r="G729" s="11">
        <f>F729*E729</f>
        <v>0</v>
      </c>
      <c r="H729" s="6">
        <v>0</v>
      </c>
      <c r="I729" s="11">
        <f>H729*E729</f>
        <v>0</v>
      </c>
      <c r="J729" s="6">
        <v>0</v>
      </c>
      <c r="K729" s="11">
        <f>J729*E729</f>
        <v>0</v>
      </c>
      <c r="L729" s="129">
        <f t="shared" ref="L729:L732" si="205">G729+I729+K729</f>
        <v>0</v>
      </c>
      <c r="M729" s="468"/>
      <c r="P729" s="468">
        <f>SUM(L729-N729-O729)</f>
        <v>0</v>
      </c>
      <c r="Q729" s="726" t="s">
        <v>745</v>
      </c>
    </row>
    <row r="730" spans="2:17" ht="12.75" customHeight="1">
      <c r="B730" s="2"/>
      <c r="C730" s="2"/>
      <c r="D730" s="10" t="s">
        <v>406</v>
      </c>
      <c r="E730" s="49">
        <v>0</v>
      </c>
      <c r="F730" s="6">
        <v>0</v>
      </c>
      <c r="G730" s="11">
        <f>F730*E730</f>
        <v>0</v>
      </c>
      <c r="H730" s="6">
        <v>0</v>
      </c>
      <c r="I730" s="11">
        <f>H730*E730</f>
        <v>0</v>
      </c>
      <c r="J730" s="6">
        <v>0</v>
      </c>
      <c r="K730" s="11">
        <f>J730*E730</f>
        <v>0</v>
      </c>
      <c r="L730" s="129">
        <f t="shared" si="205"/>
        <v>0</v>
      </c>
      <c r="M730" s="468"/>
      <c r="P730" s="468">
        <f>SUM(L730-N730-O730)</f>
        <v>0</v>
      </c>
      <c r="Q730" s="718" t="s">
        <v>952</v>
      </c>
    </row>
    <row r="731" spans="2:17" ht="12.75" customHeight="1">
      <c r="B731" s="2"/>
      <c r="C731" s="2"/>
      <c r="E731" s="49">
        <v>0</v>
      </c>
      <c r="F731" s="6">
        <v>0</v>
      </c>
      <c r="G731" s="11">
        <f>F731*E731</f>
        <v>0</v>
      </c>
      <c r="H731" s="6">
        <v>0</v>
      </c>
      <c r="I731" s="11">
        <f>H731*E731</f>
        <v>0</v>
      </c>
      <c r="J731" s="6">
        <v>0</v>
      </c>
      <c r="K731" s="11">
        <f>J731*E731</f>
        <v>0</v>
      </c>
      <c r="L731" s="129">
        <f t="shared" si="205"/>
        <v>0</v>
      </c>
      <c r="M731" s="468"/>
      <c r="P731" s="468">
        <f>SUM(L731-N731-O731)</f>
        <v>0</v>
      </c>
      <c r="Q731" s="719" t="s">
        <v>953</v>
      </c>
    </row>
    <row r="732" spans="2:17" ht="12.75" customHeight="1">
      <c r="B732" s="2"/>
      <c r="C732" s="2"/>
      <c r="D732" s="10" t="s">
        <v>1174</v>
      </c>
      <c r="E732" s="49">
        <v>0</v>
      </c>
      <c r="F732" s="6">
        <v>0</v>
      </c>
      <c r="G732" s="11">
        <f>F732*E732</f>
        <v>0</v>
      </c>
      <c r="H732" s="6">
        <v>0</v>
      </c>
      <c r="I732" s="11">
        <f>H732*E732</f>
        <v>0</v>
      </c>
      <c r="J732" s="6">
        <v>0</v>
      </c>
      <c r="K732" s="11">
        <f>J732*E732</f>
        <v>0</v>
      </c>
      <c r="L732" s="129">
        <f t="shared" si="205"/>
        <v>0</v>
      </c>
      <c r="M732" s="468"/>
      <c r="P732" s="468">
        <f>SUM(L732-N732-O732)</f>
        <v>0</v>
      </c>
      <c r="Q732" s="720" t="s">
        <v>94</v>
      </c>
    </row>
    <row r="733" spans="2:17" ht="12.75" customHeight="1">
      <c r="B733" s="2"/>
      <c r="C733" s="2"/>
      <c r="G733" s="11">
        <v>0</v>
      </c>
      <c r="M733" s="468"/>
      <c r="P733" s="468">
        <f>SUM(L733-N733-O733)</f>
        <v>0</v>
      </c>
      <c r="Q733" s="221"/>
    </row>
    <row r="734" spans="2:17">
      <c r="B734" s="2"/>
      <c r="C734" s="2" t="s">
        <v>1932</v>
      </c>
      <c r="D734" s="14"/>
      <c r="G734" s="15">
        <f>SUM(G729:G733)</f>
        <v>0</v>
      </c>
      <c r="I734" s="15">
        <f>SUM(I729:I733)</f>
        <v>0</v>
      </c>
      <c r="K734" s="15">
        <f>SUM(K729:K733)</f>
        <v>0</v>
      </c>
      <c r="L734" s="15">
        <f>G734+I734+K734</f>
        <v>0</v>
      </c>
      <c r="M734" s="680">
        <f>SUM(L729:L733)</f>
        <v>0</v>
      </c>
      <c r="N734" s="15">
        <f>SUM(N729:N733)</f>
        <v>0</v>
      </c>
      <c r="O734" s="15">
        <f>SUM(O729:O733)</f>
        <v>0</v>
      </c>
      <c r="P734" s="680">
        <f>SUM(P729:P733)</f>
        <v>0</v>
      </c>
      <c r="Q734" s="221"/>
    </row>
    <row r="735" spans="2:17" ht="16.5" customHeight="1">
      <c r="B735" s="2"/>
      <c r="C735" s="208" t="s">
        <v>1389</v>
      </c>
      <c r="D735" s="6"/>
      <c r="L735" s="18">
        <f>SUM(M642:M734)</f>
        <v>0</v>
      </c>
      <c r="M735" s="678"/>
      <c r="N735" s="3"/>
      <c r="O735" s="3"/>
      <c r="P735" s="678"/>
      <c r="Q735" s="221"/>
    </row>
    <row r="736" spans="2:17" ht="16.5" customHeight="1">
      <c r="B736" s="2"/>
      <c r="C736" s="208"/>
      <c r="D736" s="6"/>
      <c r="L736" s="18"/>
      <c r="M736" s="678"/>
      <c r="N736" s="3"/>
      <c r="O736" s="3"/>
      <c r="P736" s="678"/>
      <c r="Q736" s="221"/>
    </row>
    <row r="737" spans="2:17" ht="16.5" customHeight="1">
      <c r="B737" s="2" t="s">
        <v>1035</v>
      </c>
      <c r="C737" s="5" t="s">
        <v>1507</v>
      </c>
      <c r="L737" s="18"/>
      <c r="M737" s="678"/>
      <c r="N737" s="3"/>
      <c r="O737" s="3"/>
      <c r="P737" s="678"/>
      <c r="Q737" s="221"/>
    </row>
    <row r="738" spans="2:17" ht="16.5" customHeight="1">
      <c r="B738" s="2"/>
      <c r="C738" s="635" t="s">
        <v>315</v>
      </c>
      <c r="D738" s="636"/>
      <c r="E738" s="637"/>
      <c r="L738" s="18"/>
      <c r="M738" s="678"/>
      <c r="N738" s="3"/>
      <c r="O738" s="3"/>
      <c r="P738" s="678"/>
      <c r="Q738" s="221"/>
    </row>
    <row r="739" spans="2:17" ht="16.5" customHeight="1">
      <c r="B739" s="2"/>
      <c r="C739" s="635" t="s">
        <v>316</v>
      </c>
      <c r="D739" s="636"/>
      <c r="E739" s="637"/>
      <c r="L739" s="18"/>
      <c r="M739" s="678"/>
      <c r="N739" s="3"/>
      <c r="O739" s="3"/>
      <c r="P739" s="678"/>
      <c r="Q739" s="221"/>
    </row>
    <row r="740" spans="2:17" ht="20.25" customHeight="1">
      <c r="B740" s="10" t="s">
        <v>1508</v>
      </c>
      <c r="C740" s="2" t="s">
        <v>1620</v>
      </c>
      <c r="L740" s="4"/>
      <c r="M740" s="468"/>
      <c r="P740" s="468"/>
      <c r="Q740" s="236" t="s">
        <v>1912</v>
      </c>
    </row>
    <row r="741" spans="2:17">
      <c r="B741" s="2"/>
      <c r="C741" s="2"/>
      <c r="D741" s="2" t="s">
        <v>193</v>
      </c>
      <c r="E741" s="50"/>
      <c r="F741" s="5"/>
      <c r="G741" s="3"/>
      <c r="H741" s="5"/>
      <c r="K741" s="265"/>
      <c r="M741" s="468"/>
      <c r="P741" s="468"/>
      <c r="Q741" s="221" t="s">
        <v>1632</v>
      </c>
    </row>
    <row r="742" spans="2:17">
      <c r="B742" s="2"/>
      <c r="C742" s="2"/>
      <c r="D742" s="2" t="s">
        <v>194</v>
      </c>
      <c r="K742" s="265"/>
      <c r="M742" s="468"/>
      <c r="P742" s="468"/>
      <c r="Q742" s="221" t="s">
        <v>1701</v>
      </c>
    </row>
    <row r="743" spans="2:17">
      <c r="B743" s="2"/>
      <c r="C743" s="2"/>
      <c r="D743" s="634" t="s">
        <v>192</v>
      </c>
      <c r="E743" s="10"/>
      <c r="F743" s="10"/>
      <c r="G743" s="10"/>
      <c r="H743" s="10"/>
      <c r="M743" s="468"/>
      <c r="P743" s="468"/>
      <c r="Q743" s="221"/>
    </row>
    <row r="744" spans="2:17" ht="12.75" customHeight="1">
      <c r="B744" s="2"/>
      <c r="C744" s="2" t="s">
        <v>180</v>
      </c>
      <c r="G744" s="461" t="s">
        <v>1243</v>
      </c>
      <c r="M744" s="468"/>
      <c r="P744" s="468"/>
      <c r="Q744" s="221"/>
    </row>
    <row r="745" spans="2:17" ht="12.75" customHeight="1">
      <c r="B745" s="2"/>
      <c r="C745" s="96"/>
      <c r="D745" s="10" t="s">
        <v>14</v>
      </c>
      <c r="E745" s="49">
        <v>0</v>
      </c>
      <c r="F745" s="466" t="s">
        <v>1390</v>
      </c>
      <c r="G745" s="467">
        <v>0</v>
      </c>
      <c r="I745" s="11">
        <f>G745*E745</f>
        <v>0</v>
      </c>
      <c r="K745" s="143"/>
      <c r="L745" s="129">
        <f t="shared" ref="L745:L748" si="206">G745+I745+K745</f>
        <v>0</v>
      </c>
      <c r="M745" s="468"/>
      <c r="P745" s="468">
        <f>SUM(L745-N745-O745)</f>
        <v>0</v>
      </c>
      <c r="Q745" s="726" t="s">
        <v>745</v>
      </c>
    </row>
    <row r="746" spans="2:17" ht="12.75" customHeight="1">
      <c r="B746" s="2"/>
      <c r="D746" s="97" t="s">
        <v>15</v>
      </c>
      <c r="F746" s="465" t="s">
        <v>1390</v>
      </c>
      <c r="G746" s="468"/>
      <c r="I746" s="11">
        <f>G746*E746</f>
        <v>0</v>
      </c>
      <c r="K746" s="143"/>
      <c r="L746" s="129">
        <f t="shared" si="206"/>
        <v>0</v>
      </c>
      <c r="M746" s="468"/>
      <c r="P746" s="468">
        <f>SUM(L746-N746-O746)</f>
        <v>0</v>
      </c>
      <c r="Q746" s="718" t="s">
        <v>754</v>
      </c>
    </row>
    <row r="747" spans="2:17" ht="12.75" customHeight="1">
      <c r="B747" s="2"/>
      <c r="D747" s="97" t="s">
        <v>16</v>
      </c>
      <c r="F747" s="465" t="s">
        <v>1390</v>
      </c>
      <c r="G747" s="468"/>
      <c r="I747" s="11">
        <f>G747*E747</f>
        <v>0</v>
      </c>
      <c r="K747" s="143"/>
      <c r="L747" s="129">
        <f t="shared" si="206"/>
        <v>0</v>
      </c>
      <c r="M747" s="468"/>
      <c r="P747" s="468">
        <f>SUM(L747-N747-O747)</f>
        <v>0</v>
      </c>
      <c r="Q747" s="720" t="s">
        <v>751</v>
      </c>
    </row>
    <row r="748" spans="2:17" ht="12.75" customHeight="1">
      <c r="B748" s="2"/>
      <c r="D748" s="97" t="s">
        <v>1391</v>
      </c>
      <c r="F748" s="472" t="s">
        <v>1390</v>
      </c>
      <c r="G748" s="469"/>
      <c r="I748" s="11">
        <f>G748*E748</f>
        <v>0</v>
      </c>
      <c r="K748" s="143"/>
      <c r="L748" s="129">
        <f t="shared" si="206"/>
        <v>0</v>
      </c>
      <c r="M748" s="468"/>
      <c r="P748" s="468">
        <f>SUM(L748-N748-O748)</f>
        <v>0</v>
      </c>
      <c r="Q748" s="221"/>
    </row>
    <row r="749" spans="2:17" ht="12.75" customHeight="1">
      <c r="B749" s="2"/>
      <c r="C749" s="2" t="s">
        <v>2104</v>
      </c>
      <c r="D749" s="97"/>
      <c r="G749" s="7"/>
      <c r="K749" s="143"/>
      <c r="M749" s="468"/>
      <c r="P749" s="468"/>
      <c r="Q749" s="221"/>
    </row>
    <row r="750" spans="2:17" ht="12.75" customHeight="1">
      <c r="B750" s="2"/>
      <c r="C750" s="96"/>
      <c r="D750" s="10" t="s">
        <v>17</v>
      </c>
      <c r="F750" s="466" t="s">
        <v>1390</v>
      </c>
      <c r="G750" s="467"/>
      <c r="I750" s="11">
        <f t="shared" ref="I750:I755" si="207">G750*E750</f>
        <v>0</v>
      </c>
      <c r="K750" s="143"/>
      <c r="L750" s="129">
        <f t="shared" ref="L750:L755" si="208">G750+I750+K750</f>
        <v>0</v>
      </c>
      <c r="M750" s="468"/>
      <c r="P750" s="468">
        <f t="shared" ref="P750:P755" si="209">SUM(L750-N750-O750)</f>
        <v>0</v>
      </c>
      <c r="Q750" s="221"/>
    </row>
    <row r="751" spans="2:17" ht="12.75" customHeight="1">
      <c r="B751" s="2"/>
      <c r="D751" s="97" t="s">
        <v>1393</v>
      </c>
      <c r="F751" s="465" t="s">
        <v>1390</v>
      </c>
      <c r="G751" s="468"/>
      <c r="I751" s="11">
        <f t="shared" si="207"/>
        <v>0</v>
      </c>
      <c r="K751" s="143"/>
      <c r="L751" s="129">
        <f t="shared" si="208"/>
        <v>0</v>
      </c>
      <c r="M751" s="468"/>
      <c r="P751" s="468">
        <f t="shared" si="209"/>
        <v>0</v>
      </c>
      <c r="Q751" s="221"/>
    </row>
    <row r="752" spans="2:17" ht="12.75" customHeight="1">
      <c r="B752" s="2"/>
      <c r="D752" s="97" t="s">
        <v>639</v>
      </c>
      <c r="F752" s="465" t="s">
        <v>1390</v>
      </c>
      <c r="G752" s="468"/>
      <c r="I752" s="11">
        <f t="shared" si="207"/>
        <v>0</v>
      </c>
      <c r="K752" s="143"/>
      <c r="L752" s="129">
        <f t="shared" si="208"/>
        <v>0</v>
      </c>
      <c r="M752" s="468"/>
      <c r="P752" s="468">
        <f t="shared" si="209"/>
        <v>0</v>
      </c>
      <c r="Q752" s="221"/>
    </row>
    <row r="753" spans="2:17" ht="12.75" customHeight="1">
      <c r="B753" s="2"/>
      <c r="D753" s="97" t="s">
        <v>18</v>
      </c>
      <c r="F753" s="465" t="s">
        <v>1390</v>
      </c>
      <c r="G753" s="468"/>
      <c r="I753" s="11">
        <f t="shared" si="207"/>
        <v>0</v>
      </c>
      <c r="K753" s="143"/>
      <c r="L753" s="129">
        <f t="shared" si="208"/>
        <v>0</v>
      </c>
      <c r="M753" s="468"/>
      <c r="P753" s="468">
        <f t="shared" si="209"/>
        <v>0</v>
      </c>
      <c r="Q753" s="221"/>
    </row>
    <row r="754" spans="2:17" ht="12.75" customHeight="1">
      <c r="B754" s="2"/>
      <c r="D754" s="97" t="s">
        <v>640</v>
      </c>
      <c r="F754" s="465" t="s">
        <v>641</v>
      </c>
      <c r="G754" s="468"/>
      <c r="I754" s="11">
        <f t="shared" si="207"/>
        <v>0</v>
      </c>
      <c r="K754" s="143"/>
      <c r="L754" s="129">
        <f t="shared" si="208"/>
        <v>0</v>
      </c>
      <c r="M754" s="468"/>
      <c r="P754" s="468">
        <f t="shared" si="209"/>
        <v>0</v>
      </c>
      <c r="Q754" s="221"/>
    </row>
    <row r="755" spans="2:17" ht="12.75" customHeight="1">
      <c r="B755" s="2"/>
      <c r="D755" s="97" t="s">
        <v>19</v>
      </c>
      <c r="F755" s="472" t="s">
        <v>2105</v>
      </c>
      <c r="G755" s="469"/>
      <c r="I755" s="11">
        <f t="shared" si="207"/>
        <v>0</v>
      </c>
      <c r="K755" s="143"/>
      <c r="L755" s="129">
        <f t="shared" si="208"/>
        <v>0</v>
      </c>
      <c r="M755" s="468"/>
      <c r="P755" s="468">
        <f t="shared" si="209"/>
        <v>0</v>
      </c>
      <c r="Q755" s="221"/>
    </row>
    <row r="756" spans="2:17" ht="12.75" customHeight="1">
      <c r="B756" s="2"/>
      <c r="C756" s="2" t="s">
        <v>2101</v>
      </c>
      <c r="D756" s="97"/>
      <c r="G756" s="7"/>
      <c r="K756" s="143"/>
      <c r="M756" s="468"/>
      <c r="P756" s="468"/>
      <c r="Q756" s="221"/>
    </row>
    <row r="757" spans="2:17" ht="12.75" customHeight="1">
      <c r="B757" s="2"/>
      <c r="C757" s="2"/>
      <c r="D757" s="97" t="s">
        <v>1911</v>
      </c>
      <c r="E757" s="49">
        <v>0</v>
      </c>
      <c r="F757" s="466" t="s">
        <v>641</v>
      </c>
      <c r="G757" s="467">
        <v>0</v>
      </c>
      <c r="I757" s="11">
        <f t="shared" ref="I757:I763" si="210">G757*E757</f>
        <v>0</v>
      </c>
      <c r="K757" s="143"/>
      <c r="L757" s="129">
        <f t="shared" ref="L757:L763" si="211">G757+I757+K757</f>
        <v>0</v>
      </c>
      <c r="M757" s="468"/>
      <c r="P757" s="468">
        <f t="shared" ref="P757:P763" si="212">SUM(L757-N757-O757)</f>
        <v>0</v>
      </c>
      <c r="Q757" s="221"/>
    </row>
    <row r="758" spans="2:17" ht="12.75" customHeight="1">
      <c r="B758" s="2"/>
      <c r="C758" s="96"/>
      <c r="D758" s="97" t="s">
        <v>1246</v>
      </c>
      <c r="F758" s="465" t="s">
        <v>641</v>
      </c>
      <c r="G758" s="468"/>
      <c r="I758" s="11">
        <f t="shared" si="210"/>
        <v>0</v>
      </c>
      <c r="K758" s="143"/>
      <c r="L758" s="129">
        <f t="shared" si="211"/>
        <v>0</v>
      </c>
      <c r="M758" s="468"/>
      <c r="P758" s="468">
        <f t="shared" si="212"/>
        <v>0</v>
      </c>
      <c r="Q758" s="221"/>
    </row>
    <row r="759" spans="2:17" ht="12.75" customHeight="1">
      <c r="B759" s="2"/>
      <c r="C759" s="96"/>
      <c r="D759" s="97" t="s">
        <v>1247</v>
      </c>
      <c r="F759" s="465" t="s">
        <v>641</v>
      </c>
      <c r="G759" s="468"/>
      <c r="I759" s="11">
        <f t="shared" si="210"/>
        <v>0</v>
      </c>
      <c r="K759" s="143"/>
      <c r="L759" s="129">
        <f t="shared" si="211"/>
        <v>0</v>
      </c>
      <c r="M759" s="468"/>
      <c r="P759" s="468">
        <f t="shared" si="212"/>
        <v>0</v>
      </c>
      <c r="Q759" s="221"/>
    </row>
    <row r="760" spans="2:17" ht="12.75" customHeight="1">
      <c r="B760" s="2"/>
      <c r="C760" s="96"/>
      <c r="D760" s="97" t="s">
        <v>1248</v>
      </c>
      <c r="F760" s="465" t="s">
        <v>2106</v>
      </c>
      <c r="G760" s="468"/>
      <c r="I760" s="11">
        <f t="shared" si="210"/>
        <v>0</v>
      </c>
      <c r="K760" s="143"/>
      <c r="L760" s="129">
        <f t="shared" si="211"/>
        <v>0</v>
      </c>
      <c r="M760" s="468"/>
      <c r="P760" s="468">
        <f t="shared" si="212"/>
        <v>0</v>
      </c>
      <c r="Q760" s="221"/>
    </row>
    <row r="761" spans="2:17" ht="12.75" customHeight="1">
      <c r="B761" s="2"/>
      <c r="C761" s="96"/>
      <c r="D761" s="97" t="s">
        <v>1846</v>
      </c>
      <c r="F761" s="465" t="s">
        <v>641</v>
      </c>
      <c r="G761" s="468"/>
      <c r="I761" s="11">
        <f t="shared" si="210"/>
        <v>0</v>
      </c>
      <c r="K761" s="143"/>
      <c r="L761" s="129">
        <f t="shared" si="211"/>
        <v>0</v>
      </c>
      <c r="M761" s="468"/>
      <c r="P761" s="468">
        <f t="shared" si="212"/>
        <v>0</v>
      </c>
      <c r="Q761" s="221"/>
    </row>
    <row r="762" spans="2:17" ht="12.75" customHeight="1">
      <c r="B762" s="2"/>
      <c r="D762" s="97" t="s">
        <v>1391</v>
      </c>
      <c r="F762" s="465" t="s">
        <v>2106</v>
      </c>
      <c r="G762" s="468"/>
      <c r="I762" s="11">
        <f t="shared" si="210"/>
        <v>0</v>
      </c>
      <c r="K762" s="143"/>
      <c r="L762" s="129">
        <f t="shared" si="211"/>
        <v>0</v>
      </c>
      <c r="M762" s="468"/>
      <c r="P762" s="468">
        <f t="shared" si="212"/>
        <v>0</v>
      </c>
      <c r="Q762" s="221"/>
    </row>
    <row r="763" spans="2:17" ht="12.75" customHeight="1">
      <c r="B763" s="2"/>
      <c r="D763" s="97" t="s">
        <v>2124</v>
      </c>
      <c r="F763" s="472" t="s">
        <v>2106</v>
      </c>
      <c r="G763" s="469"/>
      <c r="I763" s="11">
        <f t="shared" si="210"/>
        <v>0</v>
      </c>
      <c r="K763" s="143"/>
      <c r="L763" s="129">
        <f t="shared" si="211"/>
        <v>0</v>
      </c>
      <c r="M763" s="468"/>
      <c r="P763" s="468">
        <f t="shared" si="212"/>
        <v>0</v>
      </c>
      <c r="Q763" s="221"/>
    </row>
    <row r="764" spans="2:17" ht="12.75" customHeight="1">
      <c r="B764" s="2"/>
      <c r="C764" s="2" t="s">
        <v>2102</v>
      </c>
      <c r="D764" s="97"/>
      <c r="G764" s="7"/>
      <c r="K764" s="143"/>
      <c r="M764" s="468"/>
      <c r="P764" s="468"/>
      <c r="Q764" s="221"/>
    </row>
    <row r="765" spans="2:17" ht="12.75" customHeight="1">
      <c r="B765" s="2"/>
      <c r="C765" s="96"/>
      <c r="D765" s="97" t="s">
        <v>2125</v>
      </c>
      <c r="E765" s="49">
        <v>0</v>
      </c>
      <c r="F765" s="466" t="s">
        <v>1878</v>
      </c>
      <c r="G765" s="467">
        <v>0</v>
      </c>
      <c r="I765" s="11">
        <f>G765*E765</f>
        <v>0</v>
      </c>
      <c r="K765" s="143"/>
      <c r="L765" s="129">
        <f t="shared" ref="L765:L767" si="213">G765+I765+K765</f>
        <v>0</v>
      </c>
      <c r="M765" s="468"/>
      <c r="P765" s="468">
        <f>SUM(L765-N765-O765)</f>
        <v>0</v>
      </c>
      <c r="Q765" s="221"/>
    </row>
    <row r="766" spans="2:17" ht="12.75" customHeight="1">
      <c r="B766" s="2"/>
      <c r="C766" s="96"/>
      <c r="D766" s="97" t="s">
        <v>191</v>
      </c>
      <c r="F766" s="465" t="s">
        <v>1390</v>
      </c>
      <c r="G766" s="468"/>
      <c r="I766" s="11">
        <f>G766*E766</f>
        <v>0</v>
      </c>
      <c r="K766" s="143"/>
      <c r="L766" s="129">
        <f t="shared" si="213"/>
        <v>0</v>
      </c>
      <c r="M766" s="468"/>
      <c r="P766" s="468">
        <f>SUM(L766-N766-O766)</f>
        <v>0</v>
      </c>
      <c r="Q766" s="221"/>
    </row>
    <row r="767" spans="2:17" ht="12.75" customHeight="1">
      <c r="B767" s="2"/>
      <c r="C767" s="96"/>
      <c r="D767" s="97" t="s">
        <v>1079</v>
      </c>
      <c r="F767" s="472" t="s">
        <v>1390</v>
      </c>
      <c r="G767" s="469"/>
      <c r="I767" s="11">
        <f>G767*E767</f>
        <v>0</v>
      </c>
      <c r="K767" s="143"/>
      <c r="L767" s="129">
        <f t="shared" si="213"/>
        <v>0</v>
      </c>
      <c r="M767" s="468"/>
      <c r="P767" s="468">
        <f>SUM(L767-N767-O767)</f>
        <v>0</v>
      </c>
      <c r="Q767" s="221"/>
    </row>
    <row r="768" spans="2:17" ht="12.75" customHeight="1">
      <c r="B768" s="2"/>
      <c r="C768" s="1" t="s">
        <v>2103</v>
      </c>
      <c r="D768" s="97"/>
      <c r="G768" s="7"/>
      <c r="K768" s="143"/>
      <c r="M768" s="468"/>
      <c r="P768" s="468"/>
      <c r="Q768" s="221"/>
    </row>
    <row r="769" spans="2:17" ht="12.75" customHeight="1">
      <c r="B769" s="2"/>
      <c r="C769" s="96"/>
      <c r="D769" s="97" t="s">
        <v>2126</v>
      </c>
      <c r="F769" s="466" t="s">
        <v>1390</v>
      </c>
      <c r="G769" s="467"/>
      <c r="I769" s="11">
        <f>G769*E769</f>
        <v>0</v>
      </c>
      <c r="K769" s="143"/>
      <c r="L769" s="129">
        <f t="shared" ref="L769:L773" si="214">G769+I769+K769</f>
        <v>0</v>
      </c>
      <c r="M769" s="468"/>
      <c r="P769" s="468">
        <f>SUM(L769-N769-O769)</f>
        <v>0</v>
      </c>
      <c r="Q769" s="221"/>
    </row>
    <row r="770" spans="2:17" ht="12.75" customHeight="1">
      <c r="B770" s="2"/>
      <c r="D770" s="97" t="s">
        <v>2130</v>
      </c>
      <c r="F770" s="465" t="s">
        <v>1390</v>
      </c>
      <c r="G770" s="468"/>
      <c r="I770" s="11">
        <f>G770*E770</f>
        <v>0</v>
      </c>
      <c r="K770" s="143"/>
      <c r="L770" s="129">
        <f t="shared" si="214"/>
        <v>0</v>
      </c>
      <c r="M770" s="468"/>
      <c r="P770" s="468">
        <f>SUM(L770-N770-O770)</f>
        <v>0</v>
      </c>
      <c r="Q770" s="221"/>
    </row>
    <row r="771" spans="2:17" ht="12.75" customHeight="1">
      <c r="B771" s="2"/>
      <c r="D771" s="97" t="s">
        <v>178</v>
      </c>
      <c r="F771" s="465" t="s">
        <v>1390</v>
      </c>
      <c r="G771" s="468"/>
      <c r="I771" s="11">
        <f>G771*E771</f>
        <v>0</v>
      </c>
      <c r="K771" s="143"/>
      <c r="L771" s="129">
        <f t="shared" si="214"/>
        <v>0</v>
      </c>
      <c r="M771" s="468"/>
      <c r="P771" s="468">
        <f>SUM(L771-N771-O771)</f>
        <v>0</v>
      </c>
      <c r="Q771" s="221"/>
    </row>
    <row r="772" spans="2:17" ht="12.75" customHeight="1">
      <c r="B772" s="2"/>
      <c r="D772" s="97" t="s">
        <v>179</v>
      </c>
      <c r="F772" s="465" t="s">
        <v>1390</v>
      </c>
      <c r="G772" s="468"/>
      <c r="I772" s="11">
        <f>G772*E772</f>
        <v>0</v>
      </c>
      <c r="K772" s="143"/>
      <c r="L772" s="129">
        <f t="shared" si="214"/>
        <v>0</v>
      </c>
      <c r="M772" s="468"/>
      <c r="P772" s="468">
        <f>SUM(L772-N772-O772)</f>
        <v>0</v>
      </c>
      <c r="Q772" s="221"/>
    </row>
    <row r="773" spans="2:17" ht="12.75" customHeight="1">
      <c r="B773" s="2"/>
      <c r="D773" s="97" t="s">
        <v>281</v>
      </c>
      <c r="F773" s="472" t="s">
        <v>195</v>
      </c>
      <c r="G773" s="469"/>
      <c r="I773" s="11">
        <f>G773*E773</f>
        <v>0</v>
      </c>
      <c r="K773" s="143"/>
      <c r="L773" s="129">
        <f t="shared" si="214"/>
        <v>0</v>
      </c>
      <c r="M773" s="468"/>
      <c r="P773" s="468">
        <f>SUM(L773-N773-O773)</f>
        <v>0</v>
      </c>
      <c r="Q773" s="221" t="s">
        <v>1427</v>
      </c>
    </row>
    <row r="774" spans="2:17" ht="12.75" customHeight="1">
      <c r="B774" s="2"/>
      <c r="D774" s="97"/>
      <c r="G774" s="7"/>
      <c r="K774" s="143"/>
      <c r="M774" s="468"/>
      <c r="P774" s="468"/>
      <c r="Q774" s="221"/>
    </row>
    <row r="775" spans="2:17" ht="12.75" customHeight="1">
      <c r="B775" s="2"/>
      <c r="C775" s="2" t="s">
        <v>221</v>
      </c>
      <c r="G775" s="7"/>
      <c r="M775" s="468"/>
      <c r="P775" s="468"/>
      <c r="Q775" s="221"/>
    </row>
    <row r="776" spans="2:17" ht="12.75" customHeight="1">
      <c r="B776" s="2"/>
      <c r="C776" s="2"/>
      <c r="D776" s="10" t="s">
        <v>799</v>
      </c>
      <c r="F776" s="466" t="s">
        <v>641</v>
      </c>
      <c r="G776" s="467"/>
      <c r="I776" s="11">
        <f>G776*E776</f>
        <v>0</v>
      </c>
      <c r="L776" s="129">
        <f t="shared" ref="L776:L780" si="215">G776+I776+K776</f>
        <v>0</v>
      </c>
      <c r="M776" s="468"/>
      <c r="P776" s="468">
        <f>SUM(L776-N776-O776)</f>
        <v>0</v>
      </c>
      <c r="Q776" s="221"/>
    </row>
    <row r="777" spans="2:17" ht="12.75" customHeight="1">
      <c r="B777" s="2"/>
      <c r="C777" s="2"/>
      <c r="D777" s="10" t="s">
        <v>800</v>
      </c>
      <c r="F777" s="465"/>
      <c r="G777" s="468"/>
      <c r="I777" s="11">
        <f>G777*E777</f>
        <v>0</v>
      </c>
      <c r="L777" s="129">
        <f t="shared" si="215"/>
        <v>0</v>
      </c>
      <c r="M777" s="468"/>
      <c r="P777" s="468">
        <f>SUM(L777-N777-O777)</f>
        <v>0</v>
      </c>
      <c r="Q777" s="221"/>
    </row>
    <row r="778" spans="2:17" ht="12.75" customHeight="1">
      <c r="B778" s="2"/>
      <c r="C778" s="2"/>
      <c r="D778" s="10" t="s">
        <v>282</v>
      </c>
      <c r="F778" s="465"/>
      <c r="G778" s="468"/>
      <c r="I778" s="11">
        <f>G778*E778</f>
        <v>0</v>
      </c>
      <c r="L778" s="129">
        <f t="shared" si="215"/>
        <v>0</v>
      </c>
      <c r="M778" s="468"/>
      <c r="P778" s="468">
        <f>SUM(L778-N778-O778)</f>
        <v>0</v>
      </c>
      <c r="Q778" s="221"/>
    </row>
    <row r="779" spans="2:17" ht="12.75" customHeight="1">
      <c r="B779" s="2"/>
      <c r="C779" s="2"/>
      <c r="D779" s="10" t="s">
        <v>2174</v>
      </c>
      <c r="F779" s="465"/>
      <c r="G779" s="468"/>
      <c r="I779" s="11">
        <f>G779*E779</f>
        <v>0</v>
      </c>
      <c r="L779" s="129">
        <f t="shared" si="215"/>
        <v>0</v>
      </c>
      <c r="M779" s="468"/>
      <c r="P779" s="468">
        <f>SUM(L779-N779-O779)</f>
        <v>0</v>
      </c>
      <c r="Q779" s="221"/>
    </row>
    <row r="780" spans="2:17" ht="12.75" customHeight="1">
      <c r="B780" s="2"/>
      <c r="C780" s="2"/>
      <c r="D780" s="10" t="s">
        <v>1633</v>
      </c>
      <c r="F780" s="472" t="s">
        <v>195</v>
      </c>
      <c r="G780" s="469"/>
      <c r="I780" s="11">
        <f>G780*E780</f>
        <v>0</v>
      </c>
      <c r="L780" s="129">
        <f t="shared" si="215"/>
        <v>0</v>
      </c>
      <c r="M780" s="468"/>
      <c r="P780" s="468">
        <f>SUM(L780-N780-O780)</f>
        <v>0</v>
      </c>
      <c r="Q780" s="221"/>
    </row>
    <row r="781" spans="2:17" ht="12.75" customHeight="1">
      <c r="B781" s="2"/>
      <c r="C781" s="2"/>
      <c r="G781" s="7"/>
      <c r="M781" s="468"/>
      <c r="P781" s="468"/>
      <c r="Q781" s="221"/>
    </row>
    <row r="782" spans="2:17" ht="12.75" customHeight="1">
      <c r="B782" s="2"/>
      <c r="C782" s="2" t="s">
        <v>2100</v>
      </c>
      <c r="M782" s="588"/>
      <c r="N782" s="10"/>
      <c r="O782" s="10"/>
      <c r="P782" s="588"/>
      <c r="Q782" s="222"/>
    </row>
    <row r="783" spans="2:17" ht="12.75" customHeight="1">
      <c r="B783" s="2"/>
      <c r="C783" s="2"/>
      <c r="D783" s="10" t="s">
        <v>1330</v>
      </c>
      <c r="F783" s="466" t="s">
        <v>1502</v>
      </c>
      <c r="G783" s="467"/>
      <c r="I783" s="11">
        <f>G783*E783</f>
        <v>0</v>
      </c>
      <c r="L783" s="129">
        <f t="shared" ref="L783:L785" si="216">G783+I783+K783</f>
        <v>0</v>
      </c>
      <c r="M783" s="588"/>
      <c r="N783" s="10"/>
      <c r="O783" s="10"/>
      <c r="P783" s="468">
        <f>SUM(L783-N783-O783)</f>
        <v>0</v>
      </c>
      <c r="Q783" s="222"/>
    </row>
    <row r="784" spans="2:17" ht="12.75" customHeight="1">
      <c r="B784" s="2"/>
      <c r="C784" s="2"/>
      <c r="D784" s="10" t="s">
        <v>222</v>
      </c>
      <c r="F784" s="465" t="s">
        <v>1502</v>
      </c>
      <c r="G784" s="468"/>
      <c r="I784" s="11">
        <f>G784*E784</f>
        <v>0</v>
      </c>
      <c r="L784" s="129">
        <f t="shared" si="216"/>
        <v>0</v>
      </c>
      <c r="M784" s="588"/>
      <c r="N784" s="10"/>
      <c r="O784" s="10"/>
      <c r="P784" s="468">
        <f>SUM(L784-N784-O784)</f>
        <v>0</v>
      </c>
      <c r="Q784" s="222"/>
    </row>
    <row r="785" spans="1:75" ht="12.75" customHeight="1">
      <c r="B785" s="2"/>
      <c r="C785" s="2"/>
      <c r="D785" s="10" t="s">
        <v>223</v>
      </c>
      <c r="E785" s="49">
        <v>0</v>
      </c>
      <c r="F785" s="472" t="s">
        <v>1502</v>
      </c>
      <c r="G785" s="469">
        <v>0</v>
      </c>
      <c r="I785" s="11">
        <f>G785*E785</f>
        <v>0</v>
      </c>
      <c r="L785" s="129">
        <f t="shared" si="216"/>
        <v>0</v>
      </c>
      <c r="M785" s="588"/>
      <c r="N785" s="10"/>
      <c r="O785" s="10"/>
      <c r="P785" s="468">
        <f>SUM(L785-N785-O785)</f>
        <v>0</v>
      </c>
      <c r="Q785" s="222"/>
    </row>
    <row r="786" spans="1:75">
      <c r="B786" s="2"/>
      <c r="C786" s="2" t="s">
        <v>1932</v>
      </c>
      <c r="D786" s="14"/>
      <c r="G786" s="7"/>
      <c r="I786" s="15">
        <f>SUM(I745:I785)</f>
        <v>0</v>
      </c>
      <c r="K786" s="15">
        <f t="shared" ref="K786:P786" si="217">SUM(K745:K785)</f>
        <v>0</v>
      </c>
      <c r="L786" s="15">
        <f t="shared" si="217"/>
        <v>0</v>
      </c>
      <c r="M786" s="680">
        <f>SUM(L745:L785)</f>
        <v>0</v>
      </c>
      <c r="N786" s="15">
        <f t="shared" si="217"/>
        <v>0</v>
      </c>
      <c r="O786" s="15">
        <f t="shared" si="217"/>
        <v>0</v>
      </c>
      <c r="P786" s="680">
        <f t="shared" si="217"/>
        <v>0</v>
      </c>
      <c r="Q786" s="221"/>
    </row>
    <row r="787" spans="1:75">
      <c r="B787" s="2"/>
      <c r="C787" s="2"/>
      <c r="D787" s="14"/>
      <c r="G787" s="7"/>
      <c r="I787" s="20"/>
      <c r="K787" s="20"/>
      <c r="L787" s="20"/>
      <c r="M787" s="678"/>
      <c r="N787" s="20"/>
      <c r="O787" s="20"/>
      <c r="P787" s="678"/>
      <c r="Q787" s="221"/>
    </row>
    <row r="788" spans="1:75">
      <c r="B788" s="10" t="s">
        <v>1509</v>
      </c>
      <c r="C788" s="2" t="s">
        <v>1229</v>
      </c>
      <c r="K788" s="20"/>
      <c r="L788" s="20"/>
      <c r="M788" s="678"/>
      <c r="N788" s="20"/>
      <c r="O788" s="20"/>
      <c r="P788" s="678"/>
      <c r="Q788" s="221" t="s">
        <v>1631</v>
      </c>
    </row>
    <row r="789" spans="1:75">
      <c r="C789" s="2"/>
      <c r="D789" s="2" t="s">
        <v>1626</v>
      </c>
      <c r="E789" s="50"/>
      <c r="F789" s="5"/>
      <c r="G789" s="3"/>
      <c r="K789" s="20"/>
      <c r="L789" s="20"/>
      <c r="M789" s="678"/>
      <c r="N789" s="20"/>
      <c r="O789" s="20"/>
      <c r="P789" s="678"/>
      <c r="Q789" s="221"/>
    </row>
    <row r="790" spans="1:75">
      <c r="B790" s="2"/>
      <c r="C790" s="2"/>
      <c r="D790" s="10" t="s">
        <v>1625</v>
      </c>
      <c r="E790" s="49">
        <v>0</v>
      </c>
      <c r="F790" s="466" t="s">
        <v>1951</v>
      </c>
      <c r="G790" s="467">
        <v>0</v>
      </c>
      <c r="I790" s="11">
        <f>G790*E790</f>
        <v>0</v>
      </c>
      <c r="L790" s="129">
        <f t="shared" ref="L790:L799" si="218">G790+I790+K790</f>
        <v>0</v>
      </c>
      <c r="M790" s="678"/>
      <c r="N790" s="20"/>
      <c r="O790" s="20"/>
      <c r="P790" s="468">
        <f t="shared" ref="P790:P799" si="219">SUM(L790-N790-O790)</f>
        <v>0</v>
      </c>
      <c r="Q790" s="726" t="s">
        <v>745</v>
      </c>
    </row>
    <row r="791" spans="1:75">
      <c r="B791" s="2"/>
      <c r="C791" s="2"/>
      <c r="D791" s="10" t="s">
        <v>1623</v>
      </c>
      <c r="E791" s="49">
        <v>0</v>
      </c>
      <c r="F791" s="465" t="s">
        <v>1951</v>
      </c>
      <c r="G791" s="468">
        <v>0</v>
      </c>
      <c r="I791" s="11">
        <f>G791*E791</f>
        <v>0</v>
      </c>
      <c r="L791" s="129">
        <f t="shared" si="218"/>
        <v>0</v>
      </c>
      <c r="M791" s="678"/>
      <c r="N791" s="20"/>
      <c r="O791" s="20"/>
      <c r="P791" s="468">
        <f t="shared" si="219"/>
        <v>0</v>
      </c>
      <c r="Q791" s="718" t="s">
        <v>754</v>
      </c>
    </row>
    <row r="792" spans="1:75">
      <c r="B792" s="2"/>
      <c r="C792" s="2"/>
      <c r="D792" s="10" t="s">
        <v>46</v>
      </c>
      <c r="E792" s="49">
        <v>0</v>
      </c>
      <c r="F792" s="472" t="s">
        <v>1951</v>
      </c>
      <c r="G792" s="469">
        <v>0</v>
      </c>
      <c r="I792" s="11">
        <f>G792*E792</f>
        <v>0</v>
      </c>
      <c r="L792" s="129">
        <f t="shared" si="218"/>
        <v>0</v>
      </c>
      <c r="M792" s="678"/>
      <c r="N792" s="20"/>
      <c r="O792" s="20"/>
      <c r="P792" s="468">
        <f t="shared" si="219"/>
        <v>0</v>
      </c>
      <c r="Q792" s="720" t="s">
        <v>751</v>
      </c>
    </row>
    <row r="793" spans="1:75">
      <c r="B793" s="2"/>
      <c r="C793" s="2"/>
      <c r="D793" s="10" t="s">
        <v>1549</v>
      </c>
      <c r="L793" s="129">
        <f t="shared" si="218"/>
        <v>0</v>
      </c>
      <c r="M793" s="678"/>
      <c r="N793" s="20"/>
      <c r="O793" s="20"/>
      <c r="P793" s="468">
        <f t="shared" si="219"/>
        <v>0</v>
      </c>
      <c r="Q793" s="221"/>
    </row>
    <row r="794" spans="1:75">
      <c r="B794" s="2"/>
      <c r="C794" s="2"/>
      <c r="D794" s="10" t="s">
        <v>1624</v>
      </c>
      <c r="G794" s="7"/>
      <c r="I794" s="20"/>
      <c r="K794" s="20"/>
      <c r="L794" s="129">
        <f t="shared" si="218"/>
        <v>0</v>
      </c>
      <c r="M794" s="678"/>
      <c r="N794" s="20"/>
      <c r="O794" s="20"/>
      <c r="P794" s="468">
        <f t="shared" si="219"/>
        <v>0</v>
      </c>
      <c r="Q794" s="221"/>
    </row>
    <row r="795" spans="1:75">
      <c r="B795" s="2"/>
      <c r="C795" s="2"/>
      <c r="D795" s="10" t="s">
        <v>1628</v>
      </c>
      <c r="F795" s="466" t="s">
        <v>1951</v>
      </c>
      <c r="G795" s="467"/>
      <c r="I795" s="11">
        <f>G795*E795</f>
        <v>0</v>
      </c>
      <c r="L795" s="129">
        <f t="shared" si="218"/>
        <v>0</v>
      </c>
      <c r="M795" s="678"/>
      <c r="N795" s="20"/>
      <c r="O795" s="20"/>
      <c r="P795" s="468">
        <f t="shared" si="219"/>
        <v>0</v>
      </c>
      <c r="Q795" s="221"/>
    </row>
    <row r="796" spans="1:75">
      <c r="B796" s="2"/>
      <c r="C796" s="2"/>
      <c r="D796" s="10" t="s">
        <v>1627</v>
      </c>
      <c r="E796" s="49">
        <v>0</v>
      </c>
      <c r="F796" s="465" t="s">
        <v>1951</v>
      </c>
      <c r="G796" s="468">
        <v>0</v>
      </c>
      <c r="I796" s="11">
        <f>G796*E796</f>
        <v>0</v>
      </c>
      <c r="L796" s="129">
        <f t="shared" si="218"/>
        <v>0</v>
      </c>
      <c r="M796" s="678"/>
      <c r="N796" s="20"/>
      <c r="O796" s="20"/>
      <c r="P796" s="468">
        <f t="shared" si="219"/>
        <v>0</v>
      </c>
      <c r="Q796" s="221"/>
    </row>
    <row r="797" spans="1:75">
      <c r="B797" s="2"/>
      <c r="C797" s="2"/>
      <c r="D797" s="97" t="s">
        <v>1426</v>
      </c>
      <c r="F797" s="465" t="s">
        <v>1951</v>
      </c>
      <c r="G797" s="468"/>
      <c r="I797" s="11">
        <f>G797*E797</f>
        <v>0</v>
      </c>
      <c r="L797" s="129">
        <f t="shared" si="218"/>
        <v>0</v>
      </c>
      <c r="M797" s="678"/>
      <c r="N797" s="20"/>
      <c r="O797" s="20"/>
      <c r="P797" s="468">
        <f t="shared" si="219"/>
        <v>0</v>
      </c>
      <c r="Q797" s="221"/>
    </row>
    <row r="798" spans="1:75">
      <c r="B798" s="2"/>
      <c r="C798" s="2"/>
      <c r="D798" s="10" t="s">
        <v>1630</v>
      </c>
      <c r="F798" s="465" t="s">
        <v>1634</v>
      </c>
      <c r="G798" s="468"/>
      <c r="I798" s="11">
        <f>G798*E798</f>
        <v>0</v>
      </c>
      <c r="L798" s="129">
        <f t="shared" si="218"/>
        <v>0</v>
      </c>
      <c r="M798" s="678"/>
      <c r="N798" s="20"/>
      <c r="O798" s="20"/>
      <c r="P798" s="468">
        <f t="shared" si="219"/>
        <v>0</v>
      </c>
      <c r="Q798" s="221"/>
    </row>
    <row r="799" spans="1:75">
      <c r="B799" s="2"/>
      <c r="C799" s="2"/>
      <c r="D799" s="10" t="s">
        <v>1633</v>
      </c>
      <c r="E799" s="49">
        <v>0</v>
      </c>
      <c r="F799" s="472" t="s">
        <v>1635</v>
      </c>
      <c r="G799" s="469">
        <v>0</v>
      </c>
      <c r="I799" s="11">
        <f>G799*E799</f>
        <v>0</v>
      </c>
      <c r="L799" s="129">
        <f t="shared" si="218"/>
        <v>0</v>
      </c>
      <c r="M799" s="678"/>
      <c r="N799" s="20"/>
      <c r="O799" s="20"/>
      <c r="P799" s="468">
        <f t="shared" si="219"/>
        <v>0</v>
      </c>
      <c r="Q799" s="221"/>
    </row>
    <row r="800" spans="1:75" s="2" customFormat="1">
      <c r="A800" s="30"/>
      <c r="D800" s="1" t="s">
        <v>1629</v>
      </c>
      <c r="E800" s="50"/>
      <c r="F800" s="5"/>
      <c r="G800" s="20"/>
      <c r="H800" s="5"/>
      <c r="I800" s="15">
        <f>SUM(I790:I799)</f>
        <v>0</v>
      </c>
      <c r="J800" s="5"/>
      <c r="K800" s="15">
        <f>SUM(K790:K799)</f>
        <v>0</v>
      </c>
      <c r="L800" s="15">
        <f>SUM(L790:L799)</f>
        <v>0</v>
      </c>
      <c r="M800" s="680">
        <f>SUM(L790:L799)</f>
        <v>0</v>
      </c>
      <c r="N800" s="15">
        <f>SUM(N790:N799)</f>
        <v>0</v>
      </c>
      <c r="O800" s="15">
        <f>SUM(O790:O799)</f>
        <v>0</v>
      </c>
      <c r="P800" s="680">
        <f>SUM(P790:P799)</f>
        <v>0</v>
      </c>
      <c r="Q800" s="220"/>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5"/>
      <c r="BM800" s="5"/>
      <c r="BN800" s="5"/>
      <c r="BO800" s="5"/>
      <c r="BP800" s="5"/>
      <c r="BQ800" s="5"/>
      <c r="BR800" s="5"/>
      <c r="BS800" s="5"/>
      <c r="BT800" s="5"/>
      <c r="BU800" s="5"/>
      <c r="BV800" s="5"/>
      <c r="BW800" s="5"/>
    </row>
    <row r="801" spans="2:17">
      <c r="B801" s="2"/>
      <c r="C801" s="2"/>
      <c r="G801" s="7"/>
      <c r="I801" s="20"/>
      <c r="K801" s="20"/>
      <c r="L801" s="20"/>
      <c r="M801" s="678"/>
      <c r="N801" s="20"/>
      <c r="O801" s="20"/>
      <c r="P801" s="678"/>
      <c r="Q801" s="221"/>
    </row>
    <row r="802" spans="2:17" ht="18.75" customHeight="1">
      <c r="B802" s="2" t="s">
        <v>1034</v>
      </c>
      <c r="C802" s="2" t="s">
        <v>196</v>
      </c>
      <c r="M802" s="468"/>
      <c r="P802" s="468"/>
      <c r="Q802" s="362"/>
    </row>
    <row r="803" spans="2:17" ht="12.75" customHeight="1">
      <c r="B803" s="2"/>
      <c r="C803" s="2"/>
      <c r="D803" s="1" t="s">
        <v>198</v>
      </c>
      <c r="E803" s="88"/>
      <c r="G803" s="461" t="s">
        <v>2058</v>
      </c>
      <c r="K803" s="143"/>
      <c r="M803" s="468"/>
      <c r="P803" s="468"/>
      <c r="Q803" s="362"/>
    </row>
    <row r="804" spans="2:17" ht="12.75" customHeight="1">
      <c r="B804" s="2"/>
      <c r="C804" s="2"/>
      <c r="D804" s="1" t="s">
        <v>511</v>
      </c>
      <c r="E804" s="88"/>
      <c r="G804" s="7"/>
      <c r="K804" s="143"/>
      <c r="M804" s="468"/>
      <c r="P804" s="468"/>
      <c r="Q804" s="362"/>
    </row>
    <row r="805" spans="2:17" ht="12.75" customHeight="1">
      <c r="B805" s="2"/>
      <c r="C805" s="2"/>
      <c r="D805" s="97" t="s">
        <v>199</v>
      </c>
      <c r="E805" s="88">
        <v>0</v>
      </c>
      <c r="F805" s="466" t="s">
        <v>1881</v>
      </c>
      <c r="G805" s="467">
        <v>0</v>
      </c>
      <c r="I805" s="11">
        <f>G805*E805</f>
        <v>0</v>
      </c>
      <c r="K805" s="143"/>
      <c r="L805" s="129">
        <f t="shared" ref="L805:L808" si="220">G805+I805+K805</f>
        <v>0</v>
      </c>
      <c r="M805" s="468"/>
      <c r="P805" s="468">
        <f>SUM(L805-N805-O805)</f>
        <v>0</v>
      </c>
      <c r="Q805" s="724" t="s">
        <v>2155</v>
      </c>
    </row>
    <row r="806" spans="2:17" ht="12.75" customHeight="1">
      <c r="B806" s="2"/>
      <c r="C806" s="2"/>
      <c r="D806" s="97" t="s">
        <v>2127</v>
      </c>
      <c r="E806" s="88"/>
      <c r="F806" s="465" t="s">
        <v>1390</v>
      </c>
      <c r="G806" s="468"/>
      <c r="I806" s="11">
        <f>G806*E806</f>
        <v>0</v>
      </c>
      <c r="K806" s="143"/>
      <c r="L806" s="129">
        <f t="shared" si="220"/>
        <v>0</v>
      </c>
      <c r="M806" s="468"/>
      <c r="P806" s="468">
        <f>SUM(L806-N806-O806)</f>
        <v>0</v>
      </c>
      <c r="Q806" s="362"/>
    </row>
    <row r="807" spans="2:17" ht="12.75" customHeight="1">
      <c r="B807" s="2"/>
      <c r="C807" s="2"/>
      <c r="D807" s="97" t="s">
        <v>2128</v>
      </c>
      <c r="E807" s="88"/>
      <c r="F807" s="465" t="s">
        <v>1878</v>
      </c>
      <c r="G807" s="468"/>
      <c r="I807" s="11">
        <f>G807*E807</f>
        <v>0</v>
      </c>
      <c r="K807" s="143"/>
      <c r="L807" s="129">
        <f t="shared" si="220"/>
        <v>0</v>
      </c>
      <c r="M807" s="468"/>
      <c r="P807" s="468">
        <f>SUM(L807-N807-O807)</f>
        <v>0</v>
      </c>
      <c r="Q807" s="362"/>
    </row>
    <row r="808" spans="2:17" ht="12.75" customHeight="1">
      <c r="B808" s="2"/>
      <c r="C808" s="2"/>
      <c r="D808" s="97" t="s">
        <v>2129</v>
      </c>
      <c r="E808" s="88"/>
      <c r="F808" s="472" t="s">
        <v>1881</v>
      </c>
      <c r="G808" s="469"/>
      <c r="I808" s="11">
        <f>G808*E808</f>
        <v>0</v>
      </c>
      <c r="K808" s="143"/>
      <c r="L808" s="129">
        <f t="shared" si="220"/>
        <v>0</v>
      </c>
      <c r="M808" s="468"/>
      <c r="P808" s="468">
        <f>SUM(L808-N808-O808)</f>
        <v>0</v>
      </c>
      <c r="Q808" s="362"/>
    </row>
    <row r="809" spans="2:17" ht="12.75" customHeight="1">
      <c r="B809" s="2"/>
      <c r="C809" s="2"/>
      <c r="D809" s="97"/>
      <c r="E809" s="88"/>
      <c r="G809" s="7"/>
      <c r="K809" s="143"/>
      <c r="M809" s="468"/>
      <c r="P809" s="468"/>
      <c r="Q809" s="362"/>
    </row>
    <row r="810" spans="2:17" ht="12.75" customHeight="1">
      <c r="B810" s="2"/>
      <c r="C810" s="2"/>
      <c r="D810" s="1" t="s">
        <v>512</v>
      </c>
      <c r="E810" s="88"/>
      <c r="G810" s="7"/>
      <c r="K810" s="143"/>
      <c r="M810" s="468"/>
      <c r="P810" s="468"/>
      <c r="Q810" s="362"/>
    </row>
    <row r="811" spans="2:17" ht="12.75" customHeight="1">
      <c r="B811" s="2"/>
      <c r="C811" s="2"/>
      <c r="D811" s="97" t="s">
        <v>199</v>
      </c>
      <c r="E811" s="88"/>
      <c r="F811" s="466" t="s">
        <v>1881</v>
      </c>
      <c r="G811" s="467"/>
      <c r="I811" s="11">
        <f>G811*E811</f>
        <v>0</v>
      </c>
      <c r="K811" s="143"/>
      <c r="L811" s="129">
        <f t="shared" ref="L811:L814" si="221">G811+I811+K811</f>
        <v>0</v>
      </c>
      <c r="M811" s="468"/>
      <c r="N811" s="11">
        <f>L811</f>
        <v>0</v>
      </c>
      <c r="P811" s="468">
        <f>SUM(L811-N811-O811)</f>
        <v>0</v>
      </c>
      <c r="Q811" s="724" t="s">
        <v>2155</v>
      </c>
    </row>
    <row r="812" spans="2:17" ht="12.75" customHeight="1">
      <c r="B812" s="2"/>
      <c r="C812" s="2"/>
      <c r="D812" s="97" t="s">
        <v>2127</v>
      </c>
      <c r="E812" s="88">
        <v>0</v>
      </c>
      <c r="F812" s="465" t="s">
        <v>1390</v>
      </c>
      <c r="G812" s="468">
        <v>0</v>
      </c>
      <c r="I812" s="11">
        <f>G812*E812</f>
        <v>0</v>
      </c>
      <c r="K812" s="143"/>
      <c r="L812" s="129">
        <f t="shared" si="221"/>
        <v>0</v>
      </c>
      <c r="M812" s="468"/>
      <c r="N812" s="11">
        <f>L812</f>
        <v>0</v>
      </c>
      <c r="P812" s="468">
        <f>SUM(L812-N812-O812)</f>
        <v>0</v>
      </c>
      <c r="Q812" s="362"/>
    </row>
    <row r="813" spans="2:17" ht="12.75" customHeight="1">
      <c r="B813" s="2"/>
      <c r="C813" s="2"/>
      <c r="D813" s="97" t="s">
        <v>2128</v>
      </c>
      <c r="E813" s="88"/>
      <c r="F813" s="465" t="s">
        <v>1878</v>
      </c>
      <c r="G813" s="468"/>
      <c r="I813" s="11">
        <f>G813*E813</f>
        <v>0</v>
      </c>
      <c r="K813" s="143"/>
      <c r="L813" s="129">
        <f t="shared" si="221"/>
        <v>0</v>
      </c>
      <c r="M813" s="468"/>
      <c r="N813" s="11">
        <f>L813</f>
        <v>0</v>
      </c>
      <c r="P813" s="468">
        <f>SUM(L813-N813-O813)</f>
        <v>0</v>
      </c>
      <c r="Q813" s="362"/>
    </row>
    <row r="814" spans="2:17" ht="12.75" customHeight="1">
      <c r="B814" s="2"/>
      <c r="C814" s="2"/>
      <c r="D814" s="97" t="s">
        <v>2129</v>
      </c>
      <c r="E814" s="88"/>
      <c r="F814" s="472" t="s">
        <v>1881</v>
      </c>
      <c r="G814" s="469"/>
      <c r="I814" s="11">
        <f>G814*E814</f>
        <v>0</v>
      </c>
      <c r="K814" s="143"/>
      <c r="L814" s="129">
        <f t="shared" si="221"/>
        <v>0</v>
      </c>
      <c r="M814" s="468"/>
      <c r="N814" s="11">
        <f>L814</f>
        <v>0</v>
      </c>
      <c r="P814" s="468">
        <f>SUM(L814-N814-O814)</f>
        <v>0</v>
      </c>
      <c r="Q814" s="362"/>
    </row>
    <row r="815" spans="2:17" ht="12.75" customHeight="1">
      <c r="B815" s="2"/>
      <c r="C815" s="2"/>
      <c r="D815" s="97"/>
      <c r="E815" s="88"/>
      <c r="G815" s="7"/>
      <c r="K815" s="143"/>
      <c r="M815" s="468"/>
      <c r="P815" s="468"/>
      <c r="Q815" s="362"/>
    </row>
    <row r="816" spans="2:17" ht="12.75" customHeight="1">
      <c r="B816" s="2"/>
      <c r="C816" s="2"/>
      <c r="D816" s="1" t="s">
        <v>200</v>
      </c>
      <c r="E816" s="88"/>
      <c r="G816" s="7"/>
      <c r="K816" s="143"/>
      <c r="M816" s="468"/>
      <c r="P816" s="468"/>
      <c r="Q816" s="362"/>
    </row>
    <row r="817" spans="2:17" ht="12.75" customHeight="1">
      <c r="B817" s="2"/>
      <c r="C817" s="2"/>
      <c r="D817" s="97" t="s">
        <v>201</v>
      </c>
      <c r="E817" s="88"/>
      <c r="F817" s="466" t="s">
        <v>195</v>
      </c>
      <c r="G817" s="467"/>
      <c r="I817" s="11">
        <f t="shared" ref="I817:I824" si="222">G817*E817</f>
        <v>0</v>
      </c>
      <c r="K817" s="143"/>
      <c r="L817" s="129">
        <f t="shared" ref="L817:L825" si="223">G817+I817+K817</f>
        <v>0</v>
      </c>
      <c r="M817" s="468"/>
      <c r="P817" s="468">
        <f t="shared" ref="P817:P825" si="224">SUM(L817-N817-O817)</f>
        <v>0</v>
      </c>
      <c r="Q817" s="718" t="s">
        <v>952</v>
      </c>
    </row>
    <row r="818" spans="2:17" ht="12.75" customHeight="1">
      <c r="B818" s="2"/>
      <c r="C818" s="2"/>
      <c r="D818" s="97" t="s">
        <v>202</v>
      </c>
      <c r="E818" s="88"/>
      <c r="F818" s="465" t="s">
        <v>195</v>
      </c>
      <c r="G818" s="468"/>
      <c r="I818" s="11">
        <f t="shared" si="222"/>
        <v>0</v>
      </c>
      <c r="K818" s="143"/>
      <c r="L818" s="129">
        <f t="shared" si="223"/>
        <v>0</v>
      </c>
      <c r="M818" s="468"/>
      <c r="P818" s="468">
        <f t="shared" si="224"/>
        <v>0</v>
      </c>
      <c r="Q818" s="719" t="s">
        <v>953</v>
      </c>
    </row>
    <row r="819" spans="2:17" ht="12.75" customHeight="1">
      <c r="B819" s="2"/>
      <c r="C819" s="2"/>
      <c r="D819" s="97" t="s">
        <v>203</v>
      </c>
      <c r="E819" s="88"/>
      <c r="F819" s="465" t="s">
        <v>195</v>
      </c>
      <c r="G819" s="468"/>
      <c r="I819" s="11">
        <f t="shared" si="222"/>
        <v>0</v>
      </c>
      <c r="K819" s="143"/>
      <c r="L819" s="129">
        <f t="shared" si="223"/>
        <v>0</v>
      </c>
      <c r="M819" s="468"/>
      <c r="P819" s="468">
        <f t="shared" si="224"/>
        <v>0</v>
      </c>
      <c r="Q819" s="720" t="s">
        <v>94</v>
      </c>
    </row>
    <row r="820" spans="2:17" ht="12.75" customHeight="1">
      <c r="B820" s="2"/>
      <c r="C820" s="2"/>
      <c r="D820" s="97" t="s">
        <v>204</v>
      </c>
      <c r="E820" s="88"/>
      <c r="F820" s="465" t="s">
        <v>195</v>
      </c>
      <c r="G820" s="468"/>
      <c r="I820" s="11">
        <f t="shared" si="222"/>
        <v>0</v>
      </c>
      <c r="K820" s="143"/>
      <c r="L820" s="129">
        <f t="shared" si="223"/>
        <v>0</v>
      </c>
      <c r="M820" s="468"/>
      <c r="P820" s="468">
        <f t="shared" si="224"/>
        <v>0</v>
      </c>
      <c r="Q820" s="362"/>
    </row>
    <row r="821" spans="2:17" ht="12.75" customHeight="1">
      <c r="B821" s="2"/>
      <c r="C821" s="2"/>
      <c r="D821" s="97" t="s">
        <v>205</v>
      </c>
      <c r="E821" s="88"/>
      <c r="F821" s="465" t="s">
        <v>195</v>
      </c>
      <c r="G821" s="468"/>
      <c r="I821" s="11">
        <f t="shared" si="222"/>
        <v>0</v>
      </c>
      <c r="K821" s="143"/>
      <c r="L821" s="129">
        <f t="shared" si="223"/>
        <v>0</v>
      </c>
      <c r="M821" s="468"/>
      <c r="P821" s="468">
        <f t="shared" si="224"/>
        <v>0</v>
      </c>
      <c r="Q821" s="362"/>
    </row>
    <row r="822" spans="2:17" ht="12.75" customHeight="1">
      <c r="B822" s="2"/>
      <c r="C822" s="2"/>
      <c r="D822" s="97" t="s">
        <v>206</v>
      </c>
      <c r="E822" s="88"/>
      <c r="F822" s="465" t="s">
        <v>195</v>
      </c>
      <c r="G822" s="468"/>
      <c r="I822" s="11">
        <f t="shared" si="222"/>
        <v>0</v>
      </c>
      <c r="K822" s="143"/>
      <c r="L822" s="129">
        <f t="shared" si="223"/>
        <v>0</v>
      </c>
      <c r="M822" s="468"/>
      <c r="P822" s="468">
        <f t="shared" si="224"/>
        <v>0</v>
      </c>
      <c r="Q822" s="362"/>
    </row>
    <row r="823" spans="2:17" ht="12.75" customHeight="1">
      <c r="B823" s="2"/>
      <c r="C823" s="2"/>
      <c r="D823" s="97" t="s">
        <v>207</v>
      </c>
      <c r="E823" s="88"/>
      <c r="F823" s="465" t="s">
        <v>195</v>
      </c>
      <c r="G823" s="468"/>
      <c r="I823" s="11">
        <f t="shared" si="222"/>
        <v>0</v>
      </c>
      <c r="K823" s="143"/>
      <c r="L823" s="129">
        <f t="shared" si="223"/>
        <v>0</v>
      </c>
      <c r="M823" s="468"/>
      <c r="P823" s="468">
        <f t="shared" si="224"/>
        <v>0</v>
      </c>
      <c r="Q823" s="362"/>
    </row>
    <row r="824" spans="2:17" ht="12.75" customHeight="1">
      <c r="B824" s="2"/>
      <c r="C824" s="2"/>
      <c r="D824" s="97" t="s">
        <v>208</v>
      </c>
      <c r="E824" s="88"/>
      <c r="F824" s="465" t="s">
        <v>1881</v>
      </c>
      <c r="G824" s="468"/>
      <c r="I824" s="11">
        <f t="shared" si="222"/>
        <v>0</v>
      </c>
      <c r="K824" s="143"/>
      <c r="L824" s="129">
        <f t="shared" si="223"/>
        <v>0</v>
      </c>
      <c r="M824" s="468"/>
      <c r="P824" s="468">
        <f t="shared" si="224"/>
        <v>0</v>
      </c>
      <c r="Q824" s="362"/>
    </row>
    <row r="825" spans="2:17" ht="12.75" customHeight="1">
      <c r="B825" s="2"/>
      <c r="C825" s="2"/>
      <c r="D825" s="97" t="s">
        <v>966</v>
      </c>
      <c r="E825" s="88"/>
      <c r="F825" s="472" t="s">
        <v>1881</v>
      </c>
      <c r="G825" s="469"/>
      <c r="I825" s="11">
        <f>G825*E825</f>
        <v>0</v>
      </c>
      <c r="K825" s="143"/>
      <c r="L825" s="129">
        <f t="shared" si="223"/>
        <v>0</v>
      </c>
      <c r="M825" s="468"/>
      <c r="P825" s="468">
        <f t="shared" si="224"/>
        <v>0</v>
      </c>
      <c r="Q825" s="362"/>
    </row>
    <row r="826" spans="2:17" ht="12.75" customHeight="1">
      <c r="B826" s="2"/>
      <c r="C826" s="2"/>
      <c r="M826" s="468"/>
      <c r="P826" s="468"/>
      <c r="Q826" s="362"/>
    </row>
    <row r="827" spans="2:17" ht="12.75" customHeight="1">
      <c r="B827" s="2"/>
      <c r="C827" s="2"/>
      <c r="D827" s="2" t="s">
        <v>513</v>
      </c>
      <c r="M827" s="468"/>
      <c r="P827" s="468"/>
      <c r="Q827" s="362"/>
    </row>
    <row r="828" spans="2:17" ht="12.75" customHeight="1">
      <c r="B828" s="2"/>
      <c r="C828" s="2"/>
      <c r="D828" s="97" t="s">
        <v>217</v>
      </c>
      <c r="E828" s="88"/>
      <c r="F828" s="466" t="s">
        <v>1881</v>
      </c>
      <c r="G828" s="467"/>
      <c r="I828" s="11">
        <f t="shared" ref="I828:I836" si="225">G828*E828</f>
        <v>0</v>
      </c>
      <c r="K828" s="143"/>
      <c r="L828" s="129">
        <f t="shared" ref="L828:L836" si="226">G828+I828+K828</f>
        <v>0</v>
      </c>
      <c r="M828" s="468"/>
      <c r="P828" s="468">
        <f t="shared" ref="P828:P836" si="227">SUM(L828-N828-O828)</f>
        <v>0</v>
      </c>
      <c r="Q828" s="724" t="s">
        <v>2155</v>
      </c>
    </row>
    <row r="829" spans="2:17" ht="12.75" customHeight="1">
      <c r="B829" s="2"/>
      <c r="C829" s="2"/>
      <c r="D829" s="97" t="s">
        <v>210</v>
      </c>
      <c r="E829" s="88"/>
      <c r="F829" s="465" t="s">
        <v>1881</v>
      </c>
      <c r="G829" s="468"/>
      <c r="I829" s="11">
        <f t="shared" si="225"/>
        <v>0</v>
      </c>
      <c r="K829" s="143"/>
      <c r="L829" s="129">
        <f t="shared" si="226"/>
        <v>0</v>
      </c>
      <c r="M829" s="468"/>
      <c r="P829" s="468">
        <f t="shared" si="227"/>
        <v>0</v>
      </c>
      <c r="Q829" s="362"/>
    </row>
    <row r="830" spans="2:17" ht="12.75" customHeight="1">
      <c r="B830" s="2"/>
      <c r="C830" s="2"/>
      <c r="D830" s="97" t="s">
        <v>209</v>
      </c>
      <c r="E830" s="88"/>
      <c r="F830" s="465" t="s">
        <v>212</v>
      </c>
      <c r="G830" s="468"/>
      <c r="I830" s="11">
        <f t="shared" si="225"/>
        <v>0</v>
      </c>
      <c r="K830" s="143"/>
      <c r="L830" s="129">
        <f t="shared" si="226"/>
        <v>0</v>
      </c>
      <c r="M830" s="468"/>
      <c r="P830" s="468">
        <f t="shared" si="227"/>
        <v>0</v>
      </c>
      <c r="Q830" s="362"/>
    </row>
    <row r="831" spans="2:17" ht="12.75" customHeight="1">
      <c r="B831" s="2"/>
      <c r="C831" s="2"/>
      <c r="D831" s="97" t="s">
        <v>211</v>
      </c>
      <c r="E831" s="88"/>
      <c r="F831" s="465" t="s">
        <v>1878</v>
      </c>
      <c r="G831" s="468"/>
      <c r="I831" s="11">
        <f t="shared" si="225"/>
        <v>0</v>
      </c>
      <c r="K831" s="143"/>
      <c r="L831" s="129">
        <f t="shared" si="226"/>
        <v>0</v>
      </c>
      <c r="M831" s="468"/>
      <c r="P831" s="468">
        <f t="shared" si="227"/>
        <v>0</v>
      </c>
      <c r="Q831" s="362"/>
    </row>
    <row r="832" spans="2:17" ht="12.75" customHeight="1">
      <c r="B832" s="2"/>
      <c r="C832" s="2"/>
      <c r="D832" s="97" t="s">
        <v>492</v>
      </c>
      <c r="E832" s="88"/>
      <c r="F832" s="465" t="s">
        <v>214</v>
      </c>
      <c r="G832" s="468"/>
      <c r="I832" s="11">
        <f t="shared" si="225"/>
        <v>0</v>
      </c>
      <c r="K832" s="143"/>
      <c r="L832" s="129">
        <f t="shared" si="226"/>
        <v>0</v>
      </c>
      <c r="M832" s="468"/>
      <c r="P832" s="468">
        <f t="shared" si="227"/>
        <v>0</v>
      </c>
      <c r="Q832" s="221"/>
    </row>
    <row r="833" spans="1:75" ht="12.75" customHeight="1">
      <c r="B833" s="2"/>
      <c r="C833" s="2"/>
      <c r="D833" s="97" t="s">
        <v>493</v>
      </c>
      <c r="E833" s="88"/>
      <c r="F833" s="465" t="s">
        <v>212</v>
      </c>
      <c r="G833" s="468"/>
      <c r="I833" s="11">
        <f>G833*E833</f>
        <v>0</v>
      </c>
      <c r="K833" s="143"/>
      <c r="L833" s="129">
        <f t="shared" si="226"/>
        <v>0</v>
      </c>
      <c r="M833" s="468"/>
      <c r="P833" s="468">
        <f t="shared" si="227"/>
        <v>0</v>
      </c>
      <c r="Q833" s="221"/>
    </row>
    <row r="834" spans="1:75" ht="12.75" customHeight="1">
      <c r="B834" s="2"/>
      <c r="C834" s="2"/>
      <c r="D834" s="97" t="s">
        <v>215</v>
      </c>
      <c r="E834" s="88"/>
      <c r="F834" s="465" t="s">
        <v>212</v>
      </c>
      <c r="G834" s="468"/>
      <c r="I834" s="11">
        <f t="shared" si="225"/>
        <v>0</v>
      </c>
      <c r="K834" s="143"/>
      <c r="L834" s="129">
        <f t="shared" si="226"/>
        <v>0</v>
      </c>
      <c r="M834" s="468"/>
      <c r="P834" s="468">
        <f t="shared" si="227"/>
        <v>0</v>
      </c>
      <c r="Q834" s="221"/>
    </row>
    <row r="835" spans="1:75" ht="12.75" customHeight="1">
      <c r="B835" s="2"/>
      <c r="C835" s="2"/>
      <c r="D835" s="97" t="s">
        <v>213</v>
      </c>
      <c r="E835" s="88"/>
      <c r="F835" s="465" t="s">
        <v>212</v>
      </c>
      <c r="G835" s="468"/>
      <c r="I835" s="11">
        <f t="shared" si="225"/>
        <v>0</v>
      </c>
      <c r="K835" s="143"/>
      <c r="L835" s="129">
        <f t="shared" si="226"/>
        <v>0</v>
      </c>
      <c r="M835" s="468"/>
      <c r="P835" s="468">
        <f t="shared" si="227"/>
        <v>0</v>
      </c>
      <c r="Q835" s="221"/>
    </row>
    <row r="836" spans="1:75" ht="12.75" customHeight="1">
      <c r="B836" s="2"/>
      <c r="C836" s="2"/>
      <c r="D836" s="97" t="s">
        <v>216</v>
      </c>
      <c r="E836" s="88"/>
      <c r="F836" s="472" t="s">
        <v>1881</v>
      </c>
      <c r="G836" s="469"/>
      <c r="I836" s="11">
        <f t="shared" si="225"/>
        <v>0</v>
      </c>
      <c r="K836" s="143"/>
      <c r="L836" s="129">
        <f t="shared" si="226"/>
        <v>0</v>
      </c>
      <c r="M836" s="468"/>
      <c r="P836" s="468">
        <f t="shared" si="227"/>
        <v>0</v>
      </c>
      <c r="Q836" s="221"/>
    </row>
    <row r="837" spans="1:75" ht="12.75" customHeight="1">
      <c r="B837" s="2"/>
      <c r="C837" s="2"/>
      <c r="D837" s="97"/>
      <c r="E837" s="88"/>
      <c r="G837" s="7"/>
      <c r="K837" s="143"/>
      <c r="M837" s="468"/>
      <c r="P837" s="468"/>
      <c r="Q837" s="221"/>
    </row>
    <row r="838" spans="1:75" ht="12.75" customHeight="1">
      <c r="B838" s="2"/>
      <c r="C838" s="2"/>
      <c r="D838" s="2" t="s">
        <v>514</v>
      </c>
      <c r="M838" s="468"/>
      <c r="P838" s="468"/>
      <c r="Q838" s="221"/>
    </row>
    <row r="839" spans="1:75" s="627" customFormat="1" ht="12.75" customHeight="1">
      <c r="A839" s="766"/>
      <c r="B839" s="634"/>
      <c r="C839" s="634"/>
      <c r="D839" s="1229" t="s">
        <v>217</v>
      </c>
      <c r="E839" s="1230">
        <v>0</v>
      </c>
      <c r="F839" s="1231" t="s">
        <v>1881</v>
      </c>
      <c r="G839" s="1232">
        <v>0</v>
      </c>
      <c r="H839" s="354"/>
      <c r="I839" s="129">
        <f t="shared" ref="I839:I847" si="228">G839*E839</f>
        <v>0</v>
      </c>
      <c r="J839" s="354"/>
      <c r="K839" s="1233"/>
      <c r="L839" s="129">
        <f t="shared" ref="L839:L847" si="229">G839+I839+K839</f>
        <v>0</v>
      </c>
      <c r="M839" s="710"/>
      <c r="N839" s="129">
        <f t="shared" ref="N839:N847" si="230">L839</f>
        <v>0</v>
      </c>
      <c r="O839" s="129"/>
      <c r="P839" s="710">
        <f>SUM(L839-N839-O839)</f>
        <v>0</v>
      </c>
      <c r="Q839" s="765" t="s">
        <v>2155</v>
      </c>
      <c r="R839" s="354"/>
      <c r="S839" s="354"/>
      <c r="T839" s="354"/>
      <c r="U839" s="354"/>
      <c r="V839" s="354"/>
      <c r="W839" s="354"/>
      <c r="X839" s="354"/>
      <c r="Y839" s="354"/>
      <c r="Z839" s="354"/>
      <c r="AA839" s="354"/>
      <c r="AB839" s="354"/>
      <c r="AC839" s="354"/>
      <c r="AD839" s="354"/>
      <c r="AE839" s="354"/>
      <c r="AF839" s="354"/>
      <c r="AG839" s="354"/>
      <c r="AH839" s="354"/>
      <c r="AI839" s="354"/>
      <c r="AJ839" s="354"/>
      <c r="AK839" s="354"/>
      <c r="AL839" s="354"/>
      <c r="AM839" s="354"/>
      <c r="AN839" s="354"/>
      <c r="AO839" s="354"/>
      <c r="AP839" s="354"/>
      <c r="AQ839" s="354"/>
      <c r="AR839" s="354"/>
      <c r="AS839" s="354"/>
      <c r="AT839" s="354"/>
      <c r="AU839" s="354"/>
      <c r="AV839" s="354"/>
      <c r="AW839" s="354"/>
      <c r="AX839" s="354"/>
      <c r="AY839" s="354"/>
      <c r="AZ839" s="354"/>
      <c r="BA839" s="354"/>
      <c r="BB839" s="354"/>
      <c r="BC839" s="354"/>
      <c r="BD839" s="354"/>
      <c r="BE839" s="354"/>
      <c r="BF839" s="354"/>
      <c r="BG839" s="354"/>
      <c r="BH839" s="354"/>
      <c r="BI839" s="354"/>
      <c r="BJ839" s="354"/>
      <c r="BK839" s="354"/>
      <c r="BL839" s="354"/>
      <c r="BM839" s="354"/>
      <c r="BN839" s="354"/>
      <c r="BO839" s="354"/>
      <c r="BP839" s="354"/>
      <c r="BQ839" s="354"/>
      <c r="BR839" s="354"/>
      <c r="BS839" s="354"/>
      <c r="BT839" s="354"/>
      <c r="BU839" s="354"/>
      <c r="BV839" s="354"/>
      <c r="BW839" s="354"/>
    </row>
    <row r="840" spans="1:75" ht="12.75" customHeight="1">
      <c r="B840" s="2"/>
      <c r="C840" s="2"/>
      <c r="D840" s="97" t="s">
        <v>210</v>
      </c>
      <c r="E840" s="88"/>
      <c r="F840" s="465" t="s">
        <v>1881</v>
      </c>
      <c r="G840" s="468"/>
      <c r="I840" s="11">
        <f t="shared" si="228"/>
        <v>0</v>
      </c>
      <c r="K840" s="143"/>
      <c r="L840" s="129">
        <f t="shared" si="229"/>
        <v>0</v>
      </c>
      <c r="M840" s="468"/>
      <c r="N840" s="11">
        <f t="shared" si="230"/>
        <v>0</v>
      </c>
      <c r="P840" s="468">
        <f t="shared" ref="P840:P847" si="231">SUM(L840-N840-O840)</f>
        <v>0</v>
      </c>
      <c r="Q840" s="221"/>
    </row>
    <row r="841" spans="1:75" ht="12.75" customHeight="1">
      <c r="B841" s="2"/>
      <c r="C841" s="2"/>
      <c r="D841" s="97" t="s">
        <v>209</v>
      </c>
      <c r="E841" s="88"/>
      <c r="F841" s="465" t="s">
        <v>212</v>
      </c>
      <c r="G841" s="468"/>
      <c r="I841" s="11">
        <f t="shared" si="228"/>
        <v>0</v>
      </c>
      <c r="K841" s="143"/>
      <c r="L841" s="129">
        <f t="shared" si="229"/>
        <v>0</v>
      </c>
      <c r="M841" s="468"/>
      <c r="N841" s="11">
        <f t="shared" si="230"/>
        <v>0</v>
      </c>
      <c r="P841" s="468">
        <f t="shared" si="231"/>
        <v>0</v>
      </c>
      <c r="Q841" s="221"/>
    </row>
    <row r="842" spans="1:75" ht="12.75" customHeight="1">
      <c r="B842" s="2"/>
      <c r="C842" s="2"/>
      <c r="D842" s="97" t="s">
        <v>211</v>
      </c>
      <c r="E842" s="88"/>
      <c r="F842" s="465" t="s">
        <v>1878</v>
      </c>
      <c r="G842" s="468"/>
      <c r="I842" s="11">
        <f t="shared" si="228"/>
        <v>0</v>
      </c>
      <c r="K842" s="143"/>
      <c r="L842" s="129">
        <f t="shared" si="229"/>
        <v>0</v>
      </c>
      <c r="M842" s="468"/>
      <c r="N842" s="11">
        <f t="shared" si="230"/>
        <v>0</v>
      </c>
      <c r="P842" s="468">
        <f t="shared" si="231"/>
        <v>0</v>
      </c>
      <c r="Q842" s="221"/>
    </row>
    <row r="843" spans="1:75" ht="12.75" customHeight="1">
      <c r="B843" s="2"/>
      <c r="C843" s="2"/>
      <c r="D843" s="97" t="s">
        <v>492</v>
      </c>
      <c r="E843" s="88"/>
      <c r="F843" s="465" t="s">
        <v>214</v>
      </c>
      <c r="G843" s="468"/>
      <c r="I843" s="11">
        <f t="shared" si="228"/>
        <v>0</v>
      </c>
      <c r="K843" s="143"/>
      <c r="L843" s="129">
        <f t="shared" si="229"/>
        <v>0</v>
      </c>
      <c r="M843" s="468"/>
      <c r="N843" s="11">
        <f t="shared" si="230"/>
        <v>0</v>
      </c>
      <c r="P843" s="468">
        <f t="shared" si="231"/>
        <v>0</v>
      </c>
      <c r="Q843" s="221"/>
    </row>
    <row r="844" spans="1:75" ht="12.75" customHeight="1">
      <c r="B844" s="2"/>
      <c r="C844" s="2"/>
      <c r="D844" s="97" t="s">
        <v>968</v>
      </c>
      <c r="E844" s="88"/>
      <c r="F844" s="465" t="s">
        <v>212</v>
      </c>
      <c r="G844" s="468"/>
      <c r="I844" s="11">
        <f t="shared" si="228"/>
        <v>0</v>
      </c>
      <c r="K844" s="143"/>
      <c r="L844" s="129">
        <f t="shared" si="229"/>
        <v>0</v>
      </c>
      <c r="M844" s="468"/>
      <c r="N844" s="11">
        <f t="shared" si="230"/>
        <v>0</v>
      </c>
      <c r="P844" s="468">
        <f t="shared" si="231"/>
        <v>0</v>
      </c>
      <c r="Q844" s="221"/>
    </row>
    <row r="845" spans="1:75" ht="12.75" customHeight="1">
      <c r="B845" s="2"/>
      <c r="C845" s="2"/>
      <c r="D845" s="97" t="s">
        <v>967</v>
      </c>
      <c r="E845" s="88"/>
      <c r="F845" s="465" t="s">
        <v>212</v>
      </c>
      <c r="G845" s="468"/>
      <c r="I845" s="11">
        <f t="shared" si="228"/>
        <v>0</v>
      </c>
      <c r="K845" s="143"/>
      <c r="L845" s="129">
        <f t="shared" si="229"/>
        <v>0</v>
      </c>
      <c r="M845" s="468"/>
      <c r="N845" s="11">
        <f t="shared" si="230"/>
        <v>0</v>
      </c>
      <c r="P845" s="468">
        <f t="shared" si="231"/>
        <v>0</v>
      </c>
      <c r="Q845" s="221"/>
    </row>
    <row r="846" spans="1:75" ht="12.75" customHeight="1">
      <c r="B846" s="2"/>
      <c r="C846" s="2"/>
      <c r="D846" s="97" t="s">
        <v>213</v>
      </c>
      <c r="E846" s="88"/>
      <c r="F846" s="465" t="s">
        <v>212</v>
      </c>
      <c r="G846" s="468"/>
      <c r="I846" s="11">
        <f t="shared" si="228"/>
        <v>0</v>
      </c>
      <c r="K846" s="143"/>
      <c r="L846" s="129">
        <f t="shared" si="229"/>
        <v>0</v>
      </c>
      <c r="M846" s="468"/>
      <c r="N846" s="11">
        <f t="shared" si="230"/>
        <v>0</v>
      </c>
      <c r="P846" s="468">
        <f t="shared" si="231"/>
        <v>0</v>
      </c>
      <c r="Q846" s="726" t="s">
        <v>965</v>
      </c>
    </row>
    <row r="847" spans="1:75" ht="12.75" customHeight="1">
      <c r="B847" s="2"/>
      <c r="C847" s="2"/>
      <c r="D847" s="97" t="s">
        <v>216</v>
      </c>
      <c r="E847" s="88">
        <v>0</v>
      </c>
      <c r="F847" s="472" t="s">
        <v>1881</v>
      </c>
      <c r="G847" s="469">
        <v>0</v>
      </c>
      <c r="I847" s="11">
        <f t="shared" si="228"/>
        <v>0</v>
      </c>
      <c r="K847" s="143"/>
      <c r="L847" s="129">
        <f t="shared" si="229"/>
        <v>0</v>
      </c>
      <c r="M847" s="468"/>
      <c r="N847" s="11">
        <f t="shared" si="230"/>
        <v>0</v>
      </c>
      <c r="P847" s="468">
        <f t="shared" si="231"/>
        <v>0</v>
      </c>
      <c r="Q847" s="221"/>
    </row>
    <row r="848" spans="1:75" ht="12.75" customHeight="1">
      <c r="B848" s="2"/>
      <c r="C848" s="2"/>
      <c r="D848" s="97"/>
      <c r="E848" s="88"/>
      <c r="G848" s="7"/>
      <c r="K848" s="143"/>
      <c r="M848" s="468"/>
      <c r="P848" s="468"/>
      <c r="Q848" s="221"/>
    </row>
    <row r="849" spans="2:17" ht="12.75" customHeight="1">
      <c r="B849" s="2"/>
      <c r="C849" s="2"/>
      <c r="G849" s="7"/>
      <c r="M849" s="468"/>
      <c r="P849" s="468"/>
      <c r="Q849" s="221"/>
    </row>
    <row r="850" spans="2:17">
      <c r="B850" s="2"/>
      <c r="C850" s="2" t="s">
        <v>1932</v>
      </c>
      <c r="D850" s="14"/>
      <c r="G850" s="20"/>
      <c r="H850" s="20"/>
      <c r="I850" s="15">
        <f>SUM(I805:I847)</f>
        <v>0</v>
      </c>
      <c r="J850" s="20"/>
      <c r="K850" s="15">
        <f>SUM(K805:K847)</f>
        <v>0</v>
      </c>
      <c r="L850" s="15">
        <f>I850+K850</f>
        <v>0</v>
      </c>
      <c r="M850" s="680">
        <f>SUM(L805:L849)</f>
        <v>0</v>
      </c>
      <c r="N850" s="15">
        <f>SUM(N805:N847)</f>
        <v>0</v>
      </c>
      <c r="O850" s="15">
        <f>SUM(O805:O847)</f>
        <v>0</v>
      </c>
      <c r="P850" s="680">
        <f>SUM(P805:P847)</f>
        <v>0</v>
      </c>
      <c r="Q850" s="221"/>
    </row>
    <row r="851" spans="2:17" ht="16.5" customHeight="1">
      <c r="B851" s="2" t="s">
        <v>1863</v>
      </c>
      <c r="C851" s="2" t="s">
        <v>86</v>
      </c>
      <c r="G851" s="7"/>
      <c r="M851" s="468"/>
      <c r="P851" s="468"/>
      <c r="Q851" s="221"/>
    </row>
    <row r="852" spans="2:17">
      <c r="B852" s="2" t="s">
        <v>1103</v>
      </c>
      <c r="C852" s="2" t="s">
        <v>360</v>
      </c>
      <c r="M852" s="468"/>
      <c r="P852" s="468"/>
      <c r="Q852" s="221"/>
    </row>
    <row r="853" spans="2:17" ht="13.5" customHeight="1">
      <c r="B853" s="2"/>
      <c r="C853" s="2"/>
      <c r="D853" s="10" t="s">
        <v>1088</v>
      </c>
      <c r="F853" s="6">
        <v>0</v>
      </c>
      <c r="G853" s="129">
        <f>F853*$E853</f>
        <v>0</v>
      </c>
      <c r="H853" s="6">
        <v>0</v>
      </c>
      <c r="I853" s="11">
        <f t="shared" ref="I853:I862" si="232">H853*E853</f>
        <v>0</v>
      </c>
      <c r="L853" s="129">
        <f t="shared" ref="L853:L862" si="233">G853+I853+K853</f>
        <v>0</v>
      </c>
      <c r="M853" s="468"/>
      <c r="P853" s="468">
        <f t="shared" ref="P853:P862" si="234">SUM(L853-N853-O853)</f>
        <v>0</v>
      </c>
      <c r="Q853" s="718" t="s">
        <v>752</v>
      </c>
    </row>
    <row r="854" spans="2:17" ht="13.5" customHeight="1">
      <c r="B854" s="2"/>
      <c r="C854" s="2"/>
      <c r="D854" s="10" t="s">
        <v>1089</v>
      </c>
      <c r="E854" s="49">
        <v>0</v>
      </c>
      <c r="F854" s="6">
        <v>0</v>
      </c>
      <c r="G854" s="129">
        <f t="shared" ref="G854:G862" si="235">F854*$E854</f>
        <v>0</v>
      </c>
      <c r="H854" s="6">
        <v>0</v>
      </c>
      <c r="I854" s="11">
        <f t="shared" si="232"/>
        <v>0</v>
      </c>
      <c r="L854" s="129">
        <f t="shared" si="233"/>
        <v>0</v>
      </c>
      <c r="M854" s="468"/>
      <c r="P854" s="468">
        <f t="shared" si="234"/>
        <v>0</v>
      </c>
      <c r="Q854" s="720" t="s">
        <v>751</v>
      </c>
    </row>
    <row r="855" spans="2:17" ht="12.75" customHeight="1">
      <c r="B855" s="2"/>
      <c r="C855" s="2"/>
      <c r="D855" s="10" t="s">
        <v>1104</v>
      </c>
      <c r="E855" s="49">
        <v>0</v>
      </c>
      <c r="F855" s="6">
        <v>0</v>
      </c>
      <c r="G855" s="129">
        <f t="shared" si="235"/>
        <v>0</v>
      </c>
      <c r="H855" s="6">
        <v>0</v>
      </c>
      <c r="I855" s="11">
        <f t="shared" si="232"/>
        <v>0</v>
      </c>
      <c r="L855" s="129">
        <f t="shared" si="233"/>
        <v>0</v>
      </c>
      <c r="M855" s="468"/>
      <c r="P855" s="468">
        <f t="shared" si="234"/>
        <v>0</v>
      </c>
      <c r="Q855" s="221"/>
    </row>
    <row r="856" spans="2:17" ht="12.75" customHeight="1">
      <c r="B856" s="2"/>
      <c r="C856" s="2"/>
      <c r="D856" s="10" t="s">
        <v>530</v>
      </c>
      <c r="E856" s="49">
        <v>0</v>
      </c>
      <c r="F856" s="6">
        <v>0</v>
      </c>
      <c r="G856" s="129">
        <f t="shared" si="235"/>
        <v>0</v>
      </c>
      <c r="H856" s="6">
        <v>0</v>
      </c>
      <c r="I856" s="11">
        <f t="shared" si="232"/>
        <v>0</v>
      </c>
      <c r="L856" s="129">
        <f t="shared" si="233"/>
        <v>0</v>
      </c>
      <c r="M856" s="468"/>
      <c r="P856" s="468">
        <f t="shared" si="234"/>
        <v>0</v>
      </c>
      <c r="Q856" s="221"/>
    </row>
    <row r="857" spans="2:17" ht="12.75" customHeight="1">
      <c r="B857" s="2"/>
      <c r="C857" s="2"/>
      <c r="D857" s="10" t="s">
        <v>420</v>
      </c>
      <c r="E857" s="49">
        <v>0</v>
      </c>
      <c r="F857" s="6">
        <v>0</v>
      </c>
      <c r="G857" s="129">
        <f t="shared" si="235"/>
        <v>0</v>
      </c>
      <c r="H857" s="6">
        <v>0</v>
      </c>
      <c r="I857" s="11">
        <f t="shared" si="232"/>
        <v>0</v>
      </c>
      <c r="L857" s="129">
        <f t="shared" si="233"/>
        <v>0</v>
      </c>
      <c r="M857" s="468"/>
      <c r="P857" s="468">
        <f t="shared" si="234"/>
        <v>0</v>
      </c>
      <c r="Q857" s="221"/>
    </row>
    <row r="858" spans="2:17" ht="12.75" customHeight="1">
      <c r="B858" s="2"/>
      <c r="C858" s="2"/>
      <c r="D858" s="10" t="s">
        <v>1105</v>
      </c>
      <c r="E858" s="49">
        <v>0</v>
      </c>
      <c r="F858" s="6">
        <v>0</v>
      </c>
      <c r="G858" s="129">
        <f t="shared" si="235"/>
        <v>0</v>
      </c>
      <c r="H858" s="6">
        <v>0</v>
      </c>
      <c r="I858" s="11">
        <f t="shared" si="232"/>
        <v>0</v>
      </c>
      <c r="L858" s="129">
        <f t="shared" si="233"/>
        <v>0</v>
      </c>
      <c r="M858" s="468"/>
      <c r="P858" s="468">
        <f t="shared" si="234"/>
        <v>0</v>
      </c>
      <c r="Q858" s="221"/>
    </row>
    <row r="859" spans="2:17" ht="12.75" customHeight="1">
      <c r="B859" s="2"/>
      <c r="C859" s="2"/>
      <c r="D859" s="10" t="s">
        <v>163</v>
      </c>
      <c r="E859" s="49">
        <v>0</v>
      </c>
      <c r="F859" s="6">
        <v>0</v>
      </c>
      <c r="G859" s="129">
        <f t="shared" si="235"/>
        <v>0</v>
      </c>
      <c r="H859" s="6">
        <v>0</v>
      </c>
      <c r="I859" s="11">
        <f t="shared" si="232"/>
        <v>0</v>
      </c>
      <c r="L859" s="129">
        <f t="shared" si="233"/>
        <v>0</v>
      </c>
      <c r="M859" s="468"/>
      <c r="P859" s="468">
        <f t="shared" si="234"/>
        <v>0</v>
      </c>
      <c r="Q859" s="221"/>
    </row>
    <row r="860" spans="2:17" ht="12.75" customHeight="1">
      <c r="B860" s="2"/>
      <c r="C860" s="2"/>
      <c r="D860" s="10" t="s">
        <v>1090</v>
      </c>
      <c r="E860" s="49">
        <v>0</v>
      </c>
      <c r="F860" s="6">
        <v>0</v>
      </c>
      <c r="G860" s="129">
        <f t="shared" si="235"/>
        <v>0</v>
      </c>
      <c r="H860" s="6">
        <v>0</v>
      </c>
      <c r="I860" s="11">
        <f t="shared" si="232"/>
        <v>0</v>
      </c>
      <c r="L860" s="129">
        <f t="shared" si="233"/>
        <v>0</v>
      </c>
      <c r="M860" s="468"/>
      <c r="P860" s="468">
        <f t="shared" si="234"/>
        <v>0</v>
      </c>
      <c r="Q860" s="221"/>
    </row>
    <row r="861" spans="2:17" ht="12.75" customHeight="1">
      <c r="B861" s="2"/>
      <c r="C861" s="2"/>
      <c r="D861" s="10" t="s">
        <v>1091</v>
      </c>
      <c r="E861" s="49">
        <v>0</v>
      </c>
      <c r="F861" s="6">
        <v>0</v>
      </c>
      <c r="G861" s="129">
        <f t="shared" si="235"/>
        <v>0</v>
      </c>
      <c r="H861" s="6">
        <v>0</v>
      </c>
      <c r="I861" s="11">
        <f t="shared" si="232"/>
        <v>0</v>
      </c>
      <c r="L861" s="129">
        <f t="shared" si="233"/>
        <v>0</v>
      </c>
      <c r="M861" s="468"/>
      <c r="P861" s="468">
        <f t="shared" si="234"/>
        <v>0</v>
      </c>
      <c r="Q861" s="221" t="s">
        <v>1133</v>
      </c>
    </row>
    <row r="862" spans="2:17" ht="12.75" customHeight="1">
      <c r="B862" s="2"/>
      <c r="C862" s="2"/>
      <c r="D862" s="10" t="s">
        <v>1654</v>
      </c>
      <c r="E862" s="49">
        <v>0</v>
      </c>
      <c r="F862" s="6">
        <v>0</v>
      </c>
      <c r="G862" s="129">
        <f t="shared" si="235"/>
        <v>0</v>
      </c>
      <c r="H862" s="6">
        <v>0</v>
      </c>
      <c r="I862" s="11">
        <f t="shared" si="232"/>
        <v>0</v>
      </c>
      <c r="L862" s="129">
        <f t="shared" si="233"/>
        <v>0</v>
      </c>
      <c r="M862" s="468"/>
      <c r="P862" s="468">
        <f t="shared" si="234"/>
        <v>0</v>
      </c>
      <c r="Q862" s="221"/>
    </row>
    <row r="863" spans="2:17">
      <c r="B863" s="2"/>
      <c r="C863" s="2" t="s">
        <v>1932</v>
      </c>
      <c r="D863" s="14"/>
      <c r="G863" s="15">
        <f>SUM(G853:G862)</f>
        <v>0</v>
      </c>
      <c r="I863" s="15">
        <f>SUM(I853:I862)</f>
        <v>0</v>
      </c>
      <c r="K863" s="15">
        <f>SUM(K853:K862)</f>
        <v>0</v>
      </c>
      <c r="L863" s="15">
        <f>K863+I863+G863</f>
        <v>0</v>
      </c>
      <c r="M863" s="680">
        <f>SUM(L853:L862)</f>
        <v>0</v>
      </c>
      <c r="N863" s="15">
        <f>SUM(N853:N862)</f>
        <v>0</v>
      </c>
      <c r="O863" s="15">
        <f>SUM(O853:O862)</f>
        <v>0</v>
      </c>
      <c r="P863" s="680">
        <f>SUM(P853:P862)</f>
        <v>0</v>
      </c>
      <c r="Q863" s="221"/>
    </row>
    <row r="864" spans="2:17">
      <c r="B864" s="2" t="s">
        <v>1655</v>
      </c>
      <c r="C864" s="2" t="s">
        <v>2172</v>
      </c>
      <c r="I864" s="3"/>
      <c r="M864" s="468"/>
      <c r="P864" s="468"/>
      <c r="Q864" s="221"/>
    </row>
    <row r="865" spans="2:17" ht="12.75" customHeight="1">
      <c r="B865" s="2"/>
      <c r="C865" s="2"/>
      <c r="D865" s="10" t="s">
        <v>925</v>
      </c>
      <c r="E865" s="49">
        <v>0</v>
      </c>
      <c r="F865" s="6">
        <v>0</v>
      </c>
      <c r="G865" s="129">
        <f>F865*$E865</f>
        <v>0</v>
      </c>
      <c r="H865" s="6">
        <v>0</v>
      </c>
      <c r="I865" s="11">
        <f t="shared" ref="I865:I872" si="236">H865*E865</f>
        <v>0</v>
      </c>
      <c r="L865" s="129">
        <f t="shared" ref="L865:L872" si="237">G865+I865+K865</f>
        <v>0</v>
      </c>
      <c r="M865" s="468"/>
      <c r="P865" s="468">
        <f t="shared" ref="P865:P872" si="238">SUM(L865-N865-O865)</f>
        <v>0</v>
      </c>
      <c r="Q865" s="718" t="s">
        <v>752</v>
      </c>
    </row>
    <row r="866" spans="2:17" ht="12.75" customHeight="1">
      <c r="B866" s="2"/>
      <c r="C866" s="2"/>
      <c r="D866" s="10" t="s">
        <v>926</v>
      </c>
      <c r="E866" s="49">
        <v>0</v>
      </c>
      <c r="F866" s="6">
        <v>0</v>
      </c>
      <c r="G866" s="129">
        <f t="shared" ref="G866:G872" si="239">F866*$E866</f>
        <v>0</v>
      </c>
      <c r="H866" s="6">
        <v>0</v>
      </c>
      <c r="I866" s="11">
        <f t="shared" si="236"/>
        <v>0</v>
      </c>
      <c r="L866" s="129">
        <f t="shared" si="237"/>
        <v>0</v>
      </c>
      <c r="M866" s="468"/>
      <c r="P866" s="468">
        <f t="shared" si="238"/>
        <v>0</v>
      </c>
      <c r="Q866" s="720" t="s">
        <v>751</v>
      </c>
    </row>
    <row r="867" spans="2:17" ht="12.75" customHeight="1">
      <c r="B867" s="2"/>
      <c r="C867" s="2"/>
      <c r="D867" s="10" t="s">
        <v>1321</v>
      </c>
      <c r="E867" s="49">
        <v>0</v>
      </c>
      <c r="F867" s="6">
        <v>0</v>
      </c>
      <c r="G867" s="129">
        <f t="shared" si="239"/>
        <v>0</v>
      </c>
      <c r="H867" s="6">
        <v>0</v>
      </c>
      <c r="I867" s="11">
        <f t="shared" si="236"/>
        <v>0</v>
      </c>
      <c r="L867" s="129">
        <f t="shared" si="237"/>
        <v>0</v>
      </c>
      <c r="M867" s="468"/>
      <c r="P867" s="468">
        <f t="shared" si="238"/>
        <v>0</v>
      </c>
      <c r="Q867" s="221" t="s">
        <v>1133</v>
      </c>
    </row>
    <row r="868" spans="2:17" ht="12.75" customHeight="1">
      <c r="B868" s="2"/>
      <c r="C868" s="2"/>
      <c r="D868" s="10" t="s">
        <v>1665</v>
      </c>
      <c r="E868" s="49">
        <v>0</v>
      </c>
      <c r="F868" s="6">
        <v>0</v>
      </c>
      <c r="G868" s="129">
        <f t="shared" si="239"/>
        <v>0</v>
      </c>
      <c r="H868" s="6">
        <v>0</v>
      </c>
      <c r="I868" s="11">
        <f t="shared" si="236"/>
        <v>0</v>
      </c>
      <c r="L868" s="129">
        <f t="shared" si="237"/>
        <v>0</v>
      </c>
      <c r="M868" s="468"/>
      <c r="P868" s="468">
        <f t="shared" si="238"/>
        <v>0</v>
      </c>
      <c r="Q868" s="221"/>
    </row>
    <row r="869" spans="2:17" ht="12.75" customHeight="1">
      <c r="B869" s="2"/>
      <c r="C869" s="2"/>
      <c r="D869" s="10" t="s">
        <v>1666</v>
      </c>
      <c r="E869" s="49">
        <v>0</v>
      </c>
      <c r="F869" s="6">
        <v>0</v>
      </c>
      <c r="G869" s="129">
        <f t="shared" si="239"/>
        <v>0</v>
      </c>
      <c r="H869" s="6">
        <v>0</v>
      </c>
      <c r="I869" s="11">
        <f t="shared" si="236"/>
        <v>0</v>
      </c>
      <c r="L869" s="129">
        <f t="shared" si="237"/>
        <v>0</v>
      </c>
      <c r="M869" s="468"/>
      <c r="P869" s="468">
        <f t="shared" si="238"/>
        <v>0</v>
      </c>
      <c r="Q869" s="221"/>
    </row>
    <row r="870" spans="2:17" ht="12.75" customHeight="1">
      <c r="B870" s="2"/>
      <c r="C870" s="2"/>
      <c r="D870" s="10" t="s">
        <v>665</v>
      </c>
      <c r="E870" s="49">
        <v>0</v>
      </c>
      <c r="F870" s="6">
        <v>0</v>
      </c>
      <c r="G870" s="129">
        <f t="shared" si="239"/>
        <v>0</v>
      </c>
      <c r="H870" s="6">
        <v>0</v>
      </c>
      <c r="I870" s="11">
        <f t="shared" si="236"/>
        <v>0</v>
      </c>
      <c r="L870" s="129">
        <f t="shared" si="237"/>
        <v>0</v>
      </c>
      <c r="M870" s="468"/>
      <c r="P870" s="468">
        <f t="shared" si="238"/>
        <v>0</v>
      </c>
      <c r="Q870" s="221" t="s">
        <v>1322</v>
      </c>
    </row>
    <row r="871" spans="2:17" ht="12.75" customHeight="1">
      <c r="B871" s="2"/>
      <c r="C871" s="2"/>
      <c r="D871" s="10" t="s">
        <v>667</v>
      </c>
      <c r="E871" s="49">
        <v>0</v>
      </c>
      <c r="F871" s="6">
        <v>0</v>
      </c>
      <c r="G871" s="129">
        <f t="shared" si="239"/>
        <v>0</v>
      </c>
      <c r="H871" s="6">
        <v>0</v>
      </c>
      <c r="I871" s="11">
        <f t="shared" si="236"/>
        <v>0</v>
      </c>
      <c r="L871" s="129">
        <f t="shared" si="237"/>
        <v>0</v>
      </c>
      <c r="M871" s="468"/>
      <c r="P871" s="468">
        <f t="shared" si="238"/>
        <v>0</v>
      </c>
      <c r="Q871" s="221"/>
    </row>
    <row r="872" spans="2:17" ht="12.75" customHeight="1">
      <c r="B872" s="2"/>
      <c r="C872" s="2"/>
      <c r="D872" s="10" t="s">
        <v>1520</v>
      </c>
      <c r="E872" s="49">
        <v>0</v>
      </c>
      <c r="F872" s="6">
        <v>0</v>
      </c>
      <c r="G872" s="129">
        <f t="shared" si="239"/>
        <v>0</v>
      </c>
      <c r="H872" s="6">
        <v>0</v>
      </c>
      <c r="I872" s="11">
        <f t="shared" si="236"/>
        <v>0</v>
      </c>
      <c r="L872" s="129">
        <f t="shared" si="237"/>
        <v>0</v>
      </c>
      <c r="M872" s="468"/>
      <c r="P872" s="468">
        <f t="shared" si="238"/>
        <v>0</v>
      </c>
      <c r="Q872" s="221"/>
    </row>
    <row r="873" spans="2:17">
      <c r="B873" s="2"/>
      <c r="C873" s="2" t="s">
        <v>1932</v>
      </c>
      <c r="D873" s="14"/>
      <c r="G873" s="15">
        <f>SUM(G865:G872)</f>
        <v>0</v>
      </c>
      <c r="I873" s="15">
        <f>SUM(I865:I872)</f>
        <v>0</v>
      </c>
      <c r="K873" s="15">
        <f>SUM(K865:K872)</f>
        <v>0</v>
      </c>
      <c r="L873" s="15">
        <f>K873+I873+G873</f>
        <v>0</v>
      </c>
      <c r="M873" s="680">
        <f>SUM(L865:L872)</f>
        <v>0</v>
      </c>
      <c r="N873" s="15">
        <f>SUM(N865:N872)</f>
        <v>0</v>
      </c>
      <c r="O873" s="15">
        <f>SUM(O865:O872)</f>
        <v>0</v>
      </c>
      <c r="P873" s="680">
        <f>SUM(P865:P872)</f>
        <v>0</v>
      </c>
      <c r="Q873" s="221"/>
    </row>
    <row r="874" spans="2:17">
      <c r="B874" s="2" t="s">
        <v>1661</v>
      </c>
      <c r="C874" s="2" t="s">
        <v>1515</v>
      </c>
      <c r="M874" s="468"/>
      <c r="P874" s="468"/>
      <c r="Q874" s="221"/>
    </row>
    <row r="875" spans="2:17" ht="12.75" customHeight="1">
      <c r="B875" s="2"/>
      <c r="C875" s="2"/>
      <c r="D875" s="10" t="s">
        <v>1092</v>
      </c>
      <c r="F875" s="6">
        <v>0</v>
      </c>
      <c r="G875" s="129">
        <f>F875*$E875</f>
        <v>0</v>
      </c>
      <c r="H875" s="6">
        <v>0</v>
      </c>
      <c r="I875" s="11">
        <f t="shared" ref="I875:I884" si="240">H875*E875</f>
        <v>0</v>
      </c>
      <c r="L875" s="129">
        <f t="shared" ref="L875:L884" si="241">G875+I875+K875</f>
        <v>0</v>
      </c>
      <c r="M875" s="468"/>
      <c r="P875" s="468">
        <f t="shared" ref="P875:P884" si="242">SUM(L875-N875-O875)</f>
        <v>0</v>
      </c>
      <c r="Q875" s="718" t="s">
        <v>752</v>
      </c>
    </row>
    <row r="876" spans="2:17" ht="12.75" customHeight="1">
      <c r="B876" s="2"/>
      <c r="C876" s="2"/>
      <c r="D876" s="10" t="s">
        <v>1518</v>
      </c>
      <c r="E876" s="49">
        <v>0</v>
      </c>
      <c r="F876" s="6">
        <v>0</v>
      </c>
      <c r="G876" s="129">
        <f t="shared" ref="G876:G884" si="243">F876*$E876</f>
        <v>0</v>
      </c>
      <c r="H876" s="6">
        <v>0</v>
      </c>
      <c r="I876" s="11">
        <f t="shared" si="240"/>
        <v>0</v>
      </c>
      <c r="L876" s="129">
        <f t="shared" si="241"/>
        <v>0</v>
      </c>
      <c r="M876" s="468"/>
      <c r="P876" s="468">
        <f t="shared" si="242"/>
        <v>0</v>
      </c>
      <c r="Q876" s="720" t="s">
        <v>751</v>
      </c>
    </row>
    <row r="877" spans="2:17" ht="12.75" customHeight="1">
      <c r="B877" s="2"/>
      <c r="C877" s="2"/>
      <c r="D877" s="10" t="s">
        <v>1663</v>
      </c>
      <c r="E877" s="49">
        <v>0</v>
      </c>
      <c r="F877" s="6">
        <v>0</v>
      </c>
      <c r="G877" s="129">
        <f t="shared" si="243"/>
        <v>0</v>
      </c>
      <c r="H877" s="6">
        <v>0</v>
      </c>
      <c r="I877" s="11">
        <f t="shared" si="240"/>
        <v>0</v>
      </c>
      <c r="L877" s="129">
        <f t="shared" si="241"/>
        <v>0</v>
      </c>
      <c r="M877" s="468"/>
      <c r="P877" s="468">
        <f t="shared" si="242"/>
        <v>0</v>
      </c>
      <c r="Q877" s="221"/>
    </row>
    <row r="878" spans="2:17" ht="12.75" customHeight="1">
      <c r="B878" s="2"/>
      <c r="C878" s="2"/>
      <c r="D878" s="10" t="s">
        <v>165</v>
      </c>
      <c r="E878" s="49">
        <v>0</v>
      </c>
      <c r="F878" s="6">
        <v>0</v>
      </c>
      <c r="G878" s="129">
        <f t="shared" si="243"/>
        <v>0</v>
      </c>
      <c r="H878" s="6">
        <v>0</v>
      </c>
      <c r="I878" s="11">
        <f t="shared" si="240"/>
        <v>0</v>
      </c>
      <c r="L878" s="129">
        <f t="shared" si="241"/>
        <v>0</v>
      </c>
      <c r="M878" s="468"/>
      <c r="P878" s="468">
        <f t="shared" si="242"/>
        <v>0</v>
      </c>
      <c r="Q878" s="221"/>
    </row>
    <row r="879" spans="2:17" ht="12.75" customHeight="1">
      <c r="B879" s="2"/>
      <c r="C879" s="2"/>
      <c r="D879" s="10" t="s">
        <v>164</v>
      </c>
      <c r="E879" s="49">
        <v>0</v>
      </c>
      <c r="F879" s="6">
        <v>0</v>
      </c>
      <c r="G879" s="129">
        <f t="shared" si="243"/>
        <v>0</v>
      </c>
      <c r="H879" s="6">
        <v>0</v>
      </c>
      <c r="I879" s="11">
        <f t="shared" si="240"/>
        <v>0</v>
      </c>
      <c r="L879" s="129">
        <f t="shared" si="241"/>
        <v>0</v>
      </c>
      <c r="M879" s="468"/>
      <c r="P879" s="468">
        <f t="shared" si="242"/>
        <v>0</v>
      </c>
      <c r="Q879" s="221"/>
    </row>
    <row r="880" spans="2:17" ht="12.75" customHeight="1">
      <c r="B880" s="2"/>
      <c r="C880" s="2"/>
      <c r="D880" s="10" t="s">
        <v>1519</v>
      </c>
      <c r="E880" s="49">
        <v>0</v>
      </c>
      <c r="F880" s="6">
        <v>0</v>
      </c>
      <c r="G880" s="129">
        <f t="shared" si="243"/>
        <v>0</v>
      </c>
      <c r="H880" s="6">
        <v>0</v>
      </c>
      <c r="I880" s="11">
        <f t="shared" si="240"/>
        <v>0</v>
      </c>
      <c r="L880" s="129">
        <f t="shared" si="241"/>
        <v>0</v>
      </c>
      <c r="M880" s="468"/>
      <c r="P880" s="468">
        <f t="shared" si="242"/>
        <v>0</v>
      </c>
      <c r="Q880" s="221"/>
    </row>
    <row r="881" spans="2:17" ht="12.75" customHeight="1">
      <c r="B881" s="2"/>
      <c r="C881" s="2"/>
      <c r="D881" s="10" t="s">
        <v>1662</v>
      </c>
      <c r="E881" s="49">
        <v>0</v>
      </c>
      <c r="F881" s="6">
        <v>0</v>
      </c>
      <c r="G881" s="129">
        <f t="shared" si="243"/>
        <v>0</v>
      </c>
      <c r="H881" s="6">
        <v>0</v>
      </c>
      <c r="I881" s="11">
        <f t="shared" si="240"/>
        <v>0</v>
      </c>
      <c r="L881" s="129">
        <f t="shared" si="241"/>
        <v>0</v>
      </c>
      <c r="M881" s="468"/>
      <c r="P881" s="468">
        <f t="shared" si="242"/>
        <v>0</v>
      </c>
      <c r="Q881" s="221"/>
    </row>
    <row r="882" spans="2:17" ht="12.75" customHeight="1">
      <c r="B882" s="2"/>
      <c r="C882" s="2"/>
      <c r="D882" s="10" t="s">
        <v>218</v>
      </c>
      <c r="E882" s="49">
        <v>0</v>
      </c>
      <c r="F882" s="6">
        <v>0</v>
      </c>
      <c r="G882" s="129">
        <f t="shared" si="243"/>
        <v>0</v>
      </c>
      <c r="H882" s="6">
        <v>0</v>
      </c>
      <c r="I882" s="11">
        <f t="shared" si="240"/>
        <v>0</v>
      </c>
      <c r="L882" s="129">
        <f t="shared" si="241"/>
        <v>0</v>
      </c>
      <c r="M882" s="468"/>
      <c r="P882" s="468">
        <f t="shared" si="242"/>
        <v>0</v>
      </c>
      <c r="Q882" s="221"/>
    </row>
    <row r="883" spans="2:17" ht="12.75" customHeight="1">
      <c r="B883" s="2"/>
      <c r="C883" s="2"/>
      <c r="D883" s="10" t="s">
        <v>407</v>
      </c>
      <c r="E883" s="49">
        <v>0</v>
      </c>
      <c r="F883" s="6">
        <v>0</v>
      </c>
      <c r="G883" s="129">
        <f t="shared" si="243"/>
        <v>0</v>
      </c>
      <c r="H883" s="6">
        <v>0</v>
      </c>
      <c r="I883" s="11">
        <f t="shared" si="240"/>
        <v>0</v>
      </c>
      <c r="L883" s="129">
        <f t="shared" si="241"/>
        <v>0</v>
      </c>
      <c r="M883" s="468"/>
      <c r="P883" s="468">
        <f t="shared" si="242"/>
        <v>0</v>
      </c>
      <c r="Q883" s="221"/>
    </row>
    <row r="884" spans="2:17" ht="12.75" customHeight="1">
      <c r="B884" s="2"/>
      <c r="C884" s="2"/>
      <c r="D884" s="10" t="s">
        <v>1521</v>
      </c>
      <c r="E884" s="49">
        <v>0</v>
      </c>
      <c r="F884" s="6">
        <v>0</v>
      </c>
      <c r="G884" s="129">
        <f t="shared" si="243"/>
        <v>0</v>
      </c>
      <c r="H884" s="6">
        <v>0</v>
      </c>
      <c r="I884" s="11">
        <f t="shared" si="240"/>
        <v>0</v>
      </c>
      <c r="L884" s="129">
        <f t="shared" si="241"/>
        <v>0</v>
      </c>
      <c r="M884" s="468"/>
      <c r="P884" s="468">
        <f t="shared" si="242"/>
        <v>0</v>
      </c>
      <c r="Q884" s="221"/>
    </row>
    <row r="885" spans="2:17">
      <c r="B885" s="2"/>
      <c r="C885" s="2" t="s">
        <v>1932</v>
      </c>
      <c r="D885" s="14"/>
      <c r="G885" s="15">
        <f>SUM(G875:G884)</f>
        <v>0</v>
      </c>
      <c r="I885" s="15">
        <f>SUM(I875:I884)</f>
        <v>0</v>
      </c>
      <c r="K885" s="15">
        <f>SUM(K875:K884)</f>
        <v>0</v>
      </c>
      <c r="L885" s="15">
        <f>K885+I885+G885</f>
        <v>0</v>
      </c>
      <c r="M885" s="680">
        <f>SUM(L875:L884)</f>
        <v>0</v>
      </c>
      <c r="N885" s="15">
        <f>SUM(N875:N884)</f>
        <v>0</v>
      </c>
      <c r="O885" s="15">
        <f>SUM(O875:O884)</f>
        <v>0</v>
      </c>
      <c r="P885" s="680">
        <f>SUM(P875:P884)</f>
        <v>0</v>
      </c>
      <c r="Q885" s="221"/>
    </row>
    <row r="886" spans="2:17">
      <c r="B886" s="2" t="s">
        <v>2169</v>
      </c>
      <c r="C886" s="2" t="s">
        <v>1080</v>
      </c>
      <c r="M886" s="468"/>
      <c r="P886" s="468"/>
      <c r="Q886" s="221"/>
    </row>
    <row r="887" spans="2:17" ht="12.75" customHeight="1">
      <c r="B887" s="2"/>
      <c r="C887" s="2"/>
      <c r="D887" s="10" t="s">
        <v>1092</v>
      </c>
      <c r="G887" s="129">
        <f>F887*$E887</f>
        <v>0</v>
      </c>
      <c r="I887" s="11">
        <f t="shared" ref="I887:I897" si="244">H887*E887</f>
        <v>0</v>
      </c>
      <c r="L887" s="129">
        <f t="shared" ref="L887:L897" si="245">G887+I887+K887</f>
        <v>0</v>
      </c>
      <c r="M887" s="468"/>
      <c r="P887" s="468">
        <f t="shared" ref="P887:P897" si="246">SUM(L887-N887-O887)</f>
        <v>0</v>
      </c>
      <c r="Q887" s="718" t="s">
        <v>752</v>
      </c>
    </row>
    <row r="888" spans="2:17" ht="12.75" customHeight="1">
      <c r="B888" s="2"/>
      <c r="C888" s="2"/>
      <c r="D888" s="10" t="s">
        <v>1518</v>
      </c>
      <c r="G888" s="129">
        <f t="shared" ref="G888:G897" si="247">F888*$E888</f>
        <v>0</v>
      </c>
      <c r="I888" s="11">
        <f t="shared" si="244"/>
        <v>0</v>
      </c>
      <c r="L888" s="129">
        <f t="shared" si="245"/>
        <v>0</v>
      </c>
      <c r="M888" s="468"/>
      <c r="P888" s="468">
        <f t="shared" si="246"/>
        <v>0</v>
      </c>
      <c r="Q888" s="720" t="s">
        <v>751</v>
      </c>
    </row>
    <row r="889" spans="2:17" ht="12.75" customHeight="1">
      <c r="B889" s="2"/>
      <c r="C889" s="2"/>
      <c r="D889" s="10" t="s">
        <v>1656</v>
      </c>
      <c r="G889" s="129">
        <f t="shared" si="247"/>
        <v>0</v>
      </c>
      <c r="I889" s="11">
        <f t="shared" si="244"/>
        <v>0</v>
      </c>
      <c r="L889" s="129">
        <f t="shared" si="245"/>
        <v>0</v>
      </c>
      <c r="M889" s="468"/>
      <c r="P889" s="468">
        <f t="shared" si="246"/>
        <v>0</v>
      </c>
      <c r="Q889" s="221"/>
    </row>
    <row r="890" spans="2:17" ht="12.75" customHeight="1">
      <c r="B890" s="2"/>
      <c r="C890" s="2"/>
      <c r="D890" s="10" t="s">
        <v>166</v>
      </c>
      <c r="G890" s="129">
        <f t="shared" si="247"/>
        <v>0</v>
      </c>
      <c r="I890" s="11">
        <f t="shared" si="244"/>
        <v>0</v>
      </c>
      <c r="L890" s="129">
        <f t="shared" si="245"/>
        <v>0</v>
      </c>
      <c r="M890" s="468"/>
      <c r="P890" s="468">
        <f t="shared" si="246"/>
        <v>0</v>
      </c>
      <c r="Q890" s="221"/>
    </row>
    <row r="891" spans="2:17" ht="12.75" customHeight="1">
      <c r="B891" s="2"/>
      <c r="C891" s="2"/>
      <c r="D891" s="10" t="s">
        <v>1659</v>
      </c>
      <c r="G891" s="129">
        <f t="shared" si="247"/>
        <v>0</v>
      </c>
      <c r="I891" s="11">
        <f t="shared" si="244"/>
        <v>0</v>
      </c>
      <c r="L891" s="129">
        <f t="shared" si="245"/>
        <v>0</v>
      </c>
      <c r="M891" s="468"/>
      <c r="P891" s="468">
        <f t="shared" si="246"/>
        <v>0</v>
      </c>
      <c r="Q891" s="221"/>
    </row>
    <row r="892" spans="2:17" ht="12.75" customHeight="1">
      <c r="B892" s="2"/>
      <c r="C892" s="2"/>
      <c r="D892" s="10" t="s">
        <v>1519</v>
      </c>
      <c r="G892" s="129">
        <f t="shared" si="247"/>
        <v>0</v>
      </c>
      <c r="I892" s="11">
        <f t="shared" si="244"/>
        <v>0</v>
      </c>
      <c r="L892" s="129">
        <f t="shared" si="245"/>
        <v>0</v>
      </c>
      <c r="M892" s="468"/>
      <c r="P892" s="468">
        <f t="shared" si="246"/>
        <v>0</v>
      </c>
      <c r="Q892" s="221"/>
    </row>
    <row r="893" spans="2:17" ht="12.75" customHeight="1">
      <c r="B893" s="2"/>
      <c r="C893" s="2"/>
      <c r="D893" s="10" t="s">
        <v>1660</v>
      </c>
      <c r="G893" s="129">
        <f t="shared" si="247"/>
        <v>0</v>
      </c>
      <c r="I893" s="11">
        <f t="shared" si="244"/>
        <v>0</v>
      </c>
      <c r="L893" s="129">
        <f t="shared" si="245"/>
        <v>0</v>
      </c>
      <c r="M893" s="468"/>
      <c r="P893" s="468">
        <f t="shared" si="246"/>
        <v>0</v>
      </c>
      <c r="Q893" s="221"/>
    </row>
    <row r="894" spans="2:17" ht="12.75" customHeight="1">
      <c r="B894" s="2"/>
      <c r="C894" s="2"/>
      <c r="D894" s="10" t="s">
        <v>1860</v>
      </c>
      <c r="G894" s="129">
        <f t="shared" si="247"/>
        <v>0</v>
      </c>
      <c r="I894" s="11">
        <f t="shared" si="244"/>
        <v>0</v>
      </c>
      <c r="L894" s="129">
        <f t="shared" si="245"/>
        <v>0</v>
      </c>
      <c r="M894" s="468"/>
      <c r="P894" s="468">
        <f t="shared" si="246"/>
        <v>0</v>
      </c>
      <c r="Q894" s="221"/>
    </row>
    <row r="895" spans="2:17" ht="12.75" customHeight="1">
      <c r="B895" s="2"/>
      <c r="C895" s="2"/>
      <c r="D895" s="10" t="s">
        <v>219</v>
      </c>
      <c r="G895" s="129">
        <f t="shared" si="247"/>
        <v>0</v>
      </c>
      <c r="I895" s="11">
        <f t="shared" si="244"/>
        <v>0</v>
      </c>
      <c r="L895" s="129">
        <f t="shared" si="245"/>
        <v>0</v>
      </c>
      <c r="M895" s="468"/>
      <c r="P895" s="468">
        <f t="shared" si="246"/>
        <v>0</v>
      </c>
      <c r="Q895" s="221"/>
    </row>
    <row r="896" spans="2:17" ht="12.75" customHeight="1">
      <c r="B896" s="2"/>
      <c r="C896" s="2"/>
      <c r="D896" s="10" t="s">
        <v>218</v>
      </c>
      <c r="G896" s="129">
        <f t="shared" si="247"/>
        <v>0</v>
      </c>
      <c r="I896" s="11">
        <f t="shared" si="244"/>
        <v>0</v>
      </c>
      <c r="L896" s="129">
        <f t="shared" si="245"/>
        <v>0</v>
      </c>
      <c r="M896" s="468"/>
      <c r="P896" s="468">
        <f t="shared" si="246"/>
        <v>0</v>
      </c>
      <c r="Q896" s="221"/>
    </row>
    <row r="897" spans="2:17" ht="12.75" customHeight="1">
      <c r="B897" s="2"/>
      <c r="C897" s="2"/>
      <c r="D897" s="10" t="s">
        <v>407</v>
      </c>
      <c r="G897" s="129">
        <f t="shared" si="247"/>
        <v>0</v>
      </c>
      <c r="I897" s="11">
        <f t="shared" si="244"/>
        <v>0</v>
      </c>
      <c r="L897" s="129">
        <f t="shared" si="245"/>
        <v>0</v>
      </c>
      <c r="M897" s="468"/>
      <c r="P897" s="468">
        <f t="shared" si="246"/>
        <v>0</v>
      </c>
      <c r="Q897" s="221"/>
    </row>
    <row r="898" spans="2:17">
      <c r="B898" s="2"/>
      <c r="C898" s="2" t="s">
        <v>1932</v>
      </c>
      <c r="D898" s="14"/>
      <c r="G898" s="15">
        <f>SUM(G887:G897)</f>
        <v>0</v>
      </c>
      <c r="I898" s="15">
        <f>SUM(I887:I897)</f>
        <v>0</v>
      </c>
      <c r="K898" s="15">
        <f>SUM(K887:K897)</f>
        <v>0</v>
      </c>
      <c r="L898" s="15">
        <f>K898+I898+G898</f>
        <v>0</v>
      </c>
      <c r="M898" s="680">
        <f>SUM(L887:L897)</f>
        <v>0</v>
      </c>
      <c r="N898" s="15">
        <f>SUM(N887:N897)</f>
        <v>0</v>
      </c>
      <c r="O898" s="15">
        <f>SUM(O887:O897)</f>
        <v>0</v>
      </c>
      <c r="P898" s="680">
        <f>SUM(P887:P897)</f>
        <v>0</v>
      </c>
      <c r="Q898" s="221"/>
    </row>
    <row r="899" spans="2:17">
      <c r="B899" s="2" t="s">
        <v>2170</v>
      </c>
      <c r="C899" s="2" t="s">
        <v>1297</v>
      </c>
      <c r="M899" s="468"/>
      <c r="P899" s="468"/>
      <c r="Q899" s="221"/>
    </row>
    <row r="900" spans="2:17" ht="12.75" customHeight="1">
      <c r="B900" s="2"/>
      <c r="C900" s="2"/>
      <c r="D900" s="10" t="s">
        <v>811</v>
      </c>
      <c r="E900" s="49">
        <v>0</v>
      </c>
      <c r="F900" s="6">
        <v>0</v>
      </c>
      <c r="G900" s="129">
        <f>F900*E900</f>
        <v>0</v>
      </c>
      <c r="H900" s="6">
        <v>0</v>
      </c>
      <c r="I900" s="11">
        <f t="shared" ref="I900:I926" si="248">H900*E900</f>
        <v>0</v>
      </c>
      <c r="J900" s="6">
        <v>0</v>
      </c>
      <c r="L900" s="129">
        <f t="shared" ref="L900:L926" si="249">G900+I900+K900</f>
        <v>0</v>
      </c>
      <c r="M900" s="468"/>
      <c r="P900" s="468">
        <f t="shared" ref="P900:P926" si="250">SUM(L900-N900-O900)</f>
        <v>0</v>
      </c>
      <c r="Q900" s="718" t="s">
        <v>752</v>
      </c>
    </row>
    <row r="901" spans="2:17" ht="12.75" customHeight="1">
      <c r="B901" s="2"/>
      <c r="C901" s="2"/>
      <c r="D901" s="10" t="s">
        <v>812</v>
      </c>
      <c r="E901" s="49">
        <v>0</v>
      </c>
      <c r="F901" s="6">
        <v>0</v>
      </c>
      <c r="G901" s="129">
        <f t="shared" ref="G901:G926" si="251">F901*E901</f>
        <v>0</v>
      </c>
      <c r="H901" s="6">
        <v>0</v>
      </c>
      <c r="I901" s="11">
        <f t="shared" si="248"/>
        <v>0</v>
      </c>
      <c r="J901" s="6">
        <v>0</v>
      </c>
      <c r="L901" s="129">
        <f t="shared" si="249"/>
        <v>0</v>
      </c>
      <c r="M901" s="468"/>
      <c r="P901" s="468">
        <f t="shared" si="250"/>
        <v>0</v>
      </c>
      <c r="Q901" s="720" t="s">
        <v>751</v>
      </c>
    </row>
    <row r="902" spans="2:17" ht="12.75" customHeight="1">
      <c r="B902" s="2"/>
      <c r="C902" s="2"/>
      <c r="D902" s="10" t="s">
        <v>167</v>
      </c>
      <c r="E902" s="49">
        <v>0</v>
      </c>
      <c r="F902" s="6">
        <v>0</v>
      </c>
      <c r="G902" s="129">
        <f t="shared" si="251"/>
        <v>0</v>
      </c>
      <c r="H902" s="6">
        <v>0</v>
      </c>
      <c r="I902" s="11">
        <f t="shared" si="248"/>
        <v>0</v>
      </c>
      <c r="J902" s="6">
        <v>0</v>
      </c>
      <c r="L902" s="129">
        <f t="shared" si="249"/>
        <v>0</v>
      </c>
      <c r="M902" s="468"/>
      <c r="P902" s="468">
        <f t="shared" si="250"/>
        <v>0</v>
      </c>
      <c r="Q902" s="221"/>
    </row>
    <row r="903" spans="2:17" ht="12.75" customHeight="1">
      <c r="B903" s="2"/>
      <c r="C903" s="2"/>
      <c r="D903" s="10" t="s">
        <v>1488</v>
      </c>
      <c r="E903" s="49">
        <v>0</v>
      </c>
      <c r="F903" s="6">
        <v>0</v>
      </c>
      <c r="G903" s="129">
        <f t="shared" si="251"/>
        <v>0</v>
      </c>
      <c r="H903" s="6">
        <v>0</v>
      </c>
      <c r="I903" s="11">
        <f t="shared" si="248"/>
        <v>0</v>
      </c>
      <c r="J903" s="6">
        <v>0</v>
      </c>
      <c r="L903" s="129">
        <f t="shared" si="249"/>
        <v>0</v>
      </c>
      <c r="M903" s="468"/>
      <c r="P903" s="468">
        <f t="shared" si="250"/>
        <v>0</v>
      </c>
      <c r="Q903" s="221"/>
    </row>
    <row r="904" spans="2:17" ht="12.75" customHeight="1">
      <c r="B904" s="2"/>
      <c r="C904" s="2"/>
      <c r="D904" s="10" t="s">
        <v>1490</v>
      </c>
      <c r="E904" s="49">
        <v>0</v>
      </c>
      <c r="F904" s="6">
        <v>0</v>
      </c>
      <c r="G904" s="129">
        <f t="shared" si="251"/>
        <v>0</v>
      </c>
      <c r="H904" s="6">
        <v>0</v>
      </c>
      <c r="I904" s="11">
        <f t="shared" si="248"/>
        <v>0</v>
      </c>
      <c r="J904" s="6">
        <v>0</v>
      </c>
      <c r="L904" s="129">
        <f t="shared" si="249"/>
        <v>0</v>
      </c>
      <c r="M904" s="468"/>
      <c r="P904" s="468">
        <f t="shared" si="250"/>
        <v>0</v>
      </c>
      <c r="Q904" s="221"/>
    </row>
    <row r="905" spans="2:17" ht="12.75" customHeight="1">
      <c r="B905" s="2"/>
      <c r="C905" s="2"/>
      <c r="D905" s="10" t="s">
        <v>1489</v>
      </c>
      <c r="E905" s="49">
        <v>0</v>
      </c>
      <c r="F905" s="6">
        <v>0</v>
      </c>
      <c r="G905" s="129">
        <f t="shared" si="251"/>
        <v>0</v>
      </c>
      <c r="H905" s="6">
        <v>0</v>
      </c>
      <c r="I905" s="11">
        <f t="shared" si="248"/>
        <v>0</v>
      </c>
      <c r="J905" s="6">
        <v>0</v>
      </c>
      <c r="L905" s="129">
        <f t="shared" si="249"/>
        <v>0</v>
      </c>
      <c r="M905" s="468"/>
      <c r="P905" s="468">
        <f t="shared" si="250"/>
        <v>0</v>
      </c>
      <c r="Q905" s="221"/>
    </row>
    <row r="906" spans="2:17" ht="12.75" customHeight="1">
      <c r="B906" s="2"/>
      <c r="C906" s="2"/>
      <c r="D906" s="10" t="s">
        <v>1491</v>
      </c>
      <c r="E906" s="49">
        <v>0</v>
      </c>
      <c r="F906" s="6">
        <v>0</v>
      </c>
      <c r="G906" s="129">
        <f t="shared" si="251"/>
        <v>0</v>
      </c>
      <c r="H906" s="6">
        <v>0</v>
      </c>
      <c r="I906" s="11">
        <f t="shared" si="248"/>
        <v>0</v>
      </c>
      <c r="J906" s="6">
        <v>0</v>
      </c>
      <c r="L906" s="129">
        <f t="shared" si="249"/>
        <v>0</v>
      </c>
      <c r="M906" s="468"/>
      <c r="P906" s="468">
        <f t="shared" si="250"/>
        <v>0</v>
      </c>
      <c r="Q906" s="221"/>
    </row>
    <row r="907" spans="2:17" ht="12.75" customHeight="1">
      <c r="B907" s="2"/>
      <c r="C907" s="2"/>
      <c r="D907" s="10" t="s">
        <v>1492</v>
      </c>
      <c r="E907" s="49">
        <v>0</v>
      </c>
      <c r="F907" s="6">
        <v>0</v>
      </c>
      <c r="G907" s="129">
        <f t="shared" si="251"/>
        <v>0</v>
      </c>
      <c r="H907" s="6">
        <v>0</v>
      </c>
      <c r="I907" s="11">
        <f t="shared" si="248"/>
        <v>0</v>
      </c>
      <c r="J907" s="6">
        <v>0</v>
      </c>
      <c r="L907" s="129">
        <f t="shared" si="249"/>
        <v>0</v>
      </c>
      <c r="M907" s="468"/>
      <c r="P907" s="468">
        <f t="shared" si="250"/>
        <v>0</v>
      </c>
      <c r="Q907" s="221"/>
    </row>
    <row r="908" spans="2:17" ht="12.75" customHeight="1">
      <c r="B908" s="2"/>
      <c r="C908" s="2"/>
      <c r="D908" s="10" t="s">
        <v>1493</v>
      </c>
      <c r="E908" s="49">
        <v>0</v>
      </c>
      <c r="F908" s="6">
        <v>0</v>
      </c>
      <c r="G908" s="129">
        <f t="shared" si="251"/>
        <v>0</v>
      </c>
      <c r="H908" s="6">
        <v>0</v>
      </c>
      <c r="I908" s="11">
        <f t="shared" si="248"/>
        <v>0</v>
      </c>
      <c r="J908" s="6">
        <v>0</v>
      </c>
      <c r="L908" s="129">
        <f t="shared" si="249"/>
        <v>0</v>
      </c>
      <c r="M908" s="468"/>
      <c r="P908" s="468">
        <f t="shared" si="250"/>
        <v>0</v>
      </c>
      <c r="Q908" s="221"/>
    </row>
    <row r="909" spans="2:17" ht="12.75" customHeight="1">
      <c r="B909" s="2"/>
      <c r="C909" s="2"/>
      <c r="D909" s="10" t="s">
        <v>1494</v>
      </c>
      <c r="E909" s="49">
        <v>0</v>
      </c>
      <c r="F909" s="6">
        <v>0</v>
      </c>
      <c r="G909" s="129">
        <f t="shared" si="251"/>
        <v>0</v>
      </c>
      <c r="H909" s="6">
        <v>0</v>
      </c>
      <c r="I909" s="11">
        <f t="shared" si="248"/>
        <v>0</v>
      </c>
      <c r="J909" s="6">
        <v>0</v>
      </c>
      <c r="L909" s="129">
        <f t="shared" si="249"/>
        <v>0</v>
      </c>
      <c r="M909" s="468"/>
      <c r="P909" s="468">
        <f t="shared" si="250"/>
        <v>0</v>
      </c>
      <c r="Q909" s="221"/>
    </row>
    <row r="910" spans="2:17" ht="12.75" customHeight="1">
      <c r="B910" s="2"/>
      <c r="C910" s="2"/>
      <c r="D910" s="10" t="s">
        <v>220</v>
      </c>
      <c r="E910" s="49">
        <v>0</v>
      </c>
      <c r="F910" s="6">
        <v>0</v>
      </c>
      <c r="G910" s="129">
        <f t="shared" si="251"/>
        <v>0</v>
      </c>
      <c r="H910" s="6">
        <v>0</v>
      </c>
      <c r="I910" s="11">
        <f t="shared" si="248"/>
        <v>0</v>
      </c>
      <c r="J910" s="6">
        <v>0</v>
      </c>
      <c r="L910" s="129">
        <f t="shared" si="249"/>
        <v>0</v>
      </c>
      <c r="M910" s="468"/>
      <c r="P910" s="468">
        <f t="shared" si="250"/>
        <v>0</v>
      </c>
      <c r="Q910" s="221"/>
    </row>
    <row r="911" spans="2:17" ht="12.75" customHeight="1">
      <c r="B911" s="2"/>
      <c r="C911" s="2"/>
      <c r="D911" s="10" t="s">
        <v>1495</v>
      </c>
      <c r="E911" s="49">
        <v>0</v>
      </c>
      <c r="F911" s="6">
        <v>0</v>
      </c>
      <c r="G911" s="129">
        <f t="shared" si="251"/>
        <v>0</v>
      </c>
      <c r="H911" s="6">
        <v>0</v>
      </c>
      <c r="I911" s="11">
        <f t="shared" si="248"/>
        <v>0</v>
      </c>
      <c r="J911" s="6">
        <v>0</v>
      </c>
      <c r="L911" s="129">
        <f t="shared" si="249"/>
        <v>0</v>
      </c>
      <c r="M911" s="468"/>
      <c r="P911" s="468">
        <f t="shared" si="250"/>
        <v>0</v>
      </c>
      <c r="Q911" s="221"/>
    </row>
    <row r="912" spans="2:17" ht="12.75" customHeight="1">
      <c r="B912" s="2"/>
      <c r="C912" s="2"/>
      <c r="D912" s="10" t="s">
        <v>438</v>
      </c>
      <c r="E912" s="49">
        <v>0</v>
      </c>
      <c r="F912" s="6">
        <v>0</v>
      </c>
      <c r="G912" s="129">
        <f t="shared" si="251"/>
        <v>0</v>
      </c>
      <c r="H912" s="6">
        <v>0</v>
      </c>
      <c r="I912" s="11">
        <f t="shared" si="248"/>
        <v>0</v>
      </c>
      <c r="J912" s="6">
        <v>0</v>
      </c>
      <c r="L912" s="129">
        <f t="shared" si="249"/>
        <v>0</v>
      </c>
      <c r="M912" s="468"/>
      <c r="P912" s="468">
        <f t="shared" si="250"/>
        <v>0</v>
      </c>
      <c r="Q912" s="221"/>
    </row>
    <row r="913" spans="2:17" ht="12.75" customHeight="1">
      <c r="B913" s="2"/>
      <c r="C913" s="2"/>
      <c r="D913" s="10" t="s">
        <v>813</v>
      </c>
      <c r="E913" s="49">
        <v>0</v>
      </c>
      <c r="F913" s="6">
        <v>0</v>
      </c>
      <c r="G913" s="129">
        <f t="shared" si="251"/>
        <v>0</v>
      </c>
      <c r="H913" s="6">
        <v>0</v>
      </c>
      <c r="I913" s="11">
        <f t="shared" si="248"/>
        <v>0</v>
      </c>
      <c r="J913" s="6">
        <v>0</v>
      </c>
      <c r="L913" s="129">
        <f t="shared" si="249"/>
        <v>0</v>
      </c>
      <c r="M913" s="468"/>
      <c r="P913" s="468">
        <f t="shared" si="250"/>
        <v>0</v>
      </c>
      <c r="Q913" s="221"/>
    </row>
    <row r="914" spans="2:17" ht="12.75" customHeight="1">
      <c r="B914" s="2"/>
      <c r="C914" s="2"/>
      <c r="D914" s="10" t="s">
        <v>1803</v>
      </c>
      <c r="E914" s="49">
        <v>0</v>
      </c>
      <c r="F914" s="6">
        <v>0</v>
      </c>
      <c r="G914" s="129">
        <f t="shared" si="251"/>
        <v>0</v>
      </c>
      <c r="H914" s="6">
        <v>0</v>
      </c>
      <c r="I914" s="11">
        <f t="shared" si="248"/>
        <v>0</v>
      </c>
      <c r="J914" s="6">
        <v>0</v>
      </c>
      <c r="L914" s="129">
        <f t="shared" si="249"/>
        <v>0</v>
      </c>
      <c r="M914" s="468"/>
      <c r="P914" s="468">
        <f t="shared" si="250"/>
        <v>0</v>
      </c>
      <c r="Q914" s="221"/>
    </row>
    <row r="915" spans="2:17" ht="12.75" customHeight="1">
      <c r="B915" s="2"/>
      <c r="C915" s="2"/>
      <c r="D915" s="10" t="s">
        <v>824</v>
      </c>
      <c r="E915" s="49">
        <v>0</v>
      </c>
      <c r="F915" s="6">
        <v>0</v>
      </c>
      <c r="G915" s="129">
        <f t="shared" si="251"/>
        <v>0</v>
      </c>
      <c r="H915" s="6">
        <v>0</v>
      </c>
      <c r="I915" s="11">
        <f t="shared" si="248"/>
        <v>0</v>
      </c>
      <c r="J915" s="6">
        <v>0</v>
      </c>
      <c r="L915" s="129">
        <f t="shared" si="249"/>
        <v>0</v>
      </c>
      <c r="M915" s="468"/>
      <c r="P915" s="468">
        <f t="shared" si="250"/>
        <v>0</v>
      </c>
      <c r="Q915" s="221"/>
    </row>
    <row r="916" spans="2:17" ht="12.75" customHeight="1">
      <c r="B916" s="2"/>
      <c r="C916" s="2"/>
      <c r="D916" s="10" t="s">
        <v>825</v>
      </c>
      <c r="E916" s="49">
        <v>0</v>
      </c>
      <c r="F916" s="6">
        <v>0</v>
      </c>
      <c r="G916" s="129">
        <f t="shared" si="251"/>
        <v>0</v>
      </c>
      <c r="H916" s="6">
        <v>0</v>
      </c>
      <c r="I916" s="11">
        <f t="shared" si="248"/>
        <v>0</v>
      </c>
      <c r="J916" s="6">
        <v>0</v>
      </c>
      <c r="L916" s="129">
        <f t="shared" si="249"/>
        <v>0</v>
      </c>
      <c r="M916" s="468"/>
      <c r="P916" s="468">
        <f t="shared" si="250"/>
        <v>0</v>
      </c>
      <c r="Q916" s="221"/>
    </row>
    <row r="917" spans="2:17" ht="12.75" customHeight="1">
      <c r="B917" s="1291"/>
      <c r="C917" s="1291"/>
      <c r="D917" s="10" t="s">
        <v>2337</v>
      </c>
      <c r="E917" s="49">
        <v>0</v>
      </c>
      <c r="F917" s="6">
        <v>0</v>
      </c>
      <c r="G917" s="129">
        <f t="shared" ref="G917" si="252">F917*E917</f>
        <v>0</v>
      </c>
      <c r="H917" s="6">
        <v>0</v>
      </c>
      <c r="I917" s="11">
        <f t="shared" ref="I917" si="253">H917*E917</f>
        <v>0</v>
      </c>
      <c r="J917" s="6">
        <v>0</v>
      </c>
      <c r="L917" s="129">
        <f t="shared" ref="L917" si="254">G917+I917+K917</f>
        <v>0</v>
      </c>
      <c r="M917" s="468"/>
      <c r="P917" s="468">
        <f t="shared" ref="P917" si="255">SUM(L917-N917-O917)</f>
        <v>0</v>
      </c>
      <c r="Q917" s="221"/>
    </row>
    <row r="918" spans="2:17" ht="12.75" customHeight="1">
      <c r="B918" s="2"/>
      <c r="C918" s="2"/>
      <c r="D918" s="10" t="s">
        <v>439</v>
      </c>
      <c r="E918" s="49">
        <v>0</v>
      </c>
      <c r="F918" s="6">
        <v>0</v>
      </c>
      <c r="G918" s="129">
        <f t="shared" si="251"/>
        <v>0</v>
      </c>
      <c r="H918" s="6">
        <v>0</v>
      </c>
      <c r="I918" s="11">
        <f t="shared" si="248"/>
        <v>0</v>
      </c>
      <c r="J918" s="6">
        <v>0</v>
      </c>
      <c r="L918" s="129">
        <f t="shared" si="249"/>
        <v>0</v>
      </c>
      <c r="M918" s="468"/>
      <c r="P918" s="468">
        <f t="shared" si="250"/>
        <v>0</v>
      </c>
      <c r="Q918" s="221"/>
    </row>
    <row r="919" spans="2:17" ht="12.75" customHeight="1">
      <c r="B919" s="2"/>
      <c r="C919" s="2"/>
      <c r="D919" s="10" t="s">
        <v>666</v>
      </c>
      <c r="E919" s="49">
        <v>0</v>
      </c>
      <c r="F919" s="6">
        <v>0</v>
      </c>
      <c r="G919" s="129">
        <f t="shared" si="251"/>
        <v>0</v>
      </c>
      <c r="H919" s="6">
        <v>0</v>
      </c>
      <c r="I919" s="11">
        <f t="shared" si="248"/>
        <v>0</v>
      </c>
      <c r="J919" s="6">
        <v>0</v>
      </c>
      <c r="L919" s="129">
        <f t="shared" si="249"/>
        <v>0</v>
      </c>
      <c r="M919" s="468"/>
      <c r="P919" s="468">
        <f t="shared" si="250"/>
        <v>0</v>
      </c>
      <c r="Q919" s="221"/>
    </row>
    <row r="920" spans="2:17" ht="12.75" customHeight="1">
      <c r="B920" s="2"/>
      <c r="C920" s="2"/>
      <c r="D920" s="10" t="s">
        <v>2168</v>
      </c>
      <c r="E920" s="49">
        <v>0</v>
      </c>
      <c r="F920" s="6">
        <v>0</v>
      </c>
      <c r="G920" s="129">
        <f t="shared" si="251"/>
        <v>0</v>
      </c>
      <c r="H920" s="6">
        <v>0</v>
      </c>
      <c r="I920" s="11">
        <f t="shared" si="248"/>
        <v>0</v>
      </c>
      <c r="J920" s="6">
        <v>0</v>
      </c>
      <c r="L920" s="129">
        <f t="shared" si="249"/>
        <v>0</v>
      </c>
      <c r="M920" s="468"/>
      <c r="P920" s="468">
        <f t="shared" si="250"/>
        <v>0</v>
      </c>
      <c r="Q920" s="221"/>
    </row>
    <row r="921" spans="2:17" ht="12.75" customHeight="1">
      <c r="B921" s="2"/>
      <c r="C921" s="2"/>
      <c r="D921" s="10" t="s">
        <v>764</v>
      </c>
      <c r="E921" s="49">
        <v>0</v>
      </c>
      <c r="F921" s="6">
        <v>0</v>
      </c>
      <c r="G921" s="129">
        <f t="shared" si="251"/>
        <v>0</v>
      </c>
      <c r="H921" s="6">
        <v>0</v>
      </c>
      <c r="I921" s="11">
        <f t="shared" si="248"/>
        <v>0</v>
      </c>
      <c r="J921" s="6">
        <v>0</v>
      </c>
      <c r="L921" s="129">
        <f t="shared" si="249"/>
        <v>0</v>
      </c>
      <c r="M921" s="468"/>
      <c r="P921" s="468">
        <f t="shared" si="250"/>
        <v>0</v>
      </c>
      <c r="Q921" s="221" t="s">
        <v>1915</v>
      </c>
    </row>
    <row r="922" spans="2:17" ht="12.75" customHeight="1">
      <c r="B922" s="2"/>
      <c r="C922" s="2"/>
      <c r="D922" s="10" t="s">
        <v>765</v>
      </c>
      <c r="E922" s="49">
        <v>0</v>
      </c>
      <c r="F922" s="6">
        <v>0</v>
      </c>
      <c r="G922" s="129">
        <f t="shared" si="251"/>
        <v>0</v>
      </c>
      <c r="H922" s="6">
        <v>0</v>
      </c>
      <c r="I922" s="11">
        <f t="shared" si="248"/>
        <v>0</v>
      </c>
      <c r="J922" s="6">
        <v>0</v>
      </c>
      <c r="L922" s="129">
        <f t="shared" si="249"/>
        <v>0</v>
      </c>
      <c r="M922" s="468"/>
      <c r="P922" s="468">
        <f t="shared" si="250"/>
        <v>0</v>
      </c>
      <c r="Q922" s="221"/>
    </row>
    <row r="923" spans="2:17" ht="12.75" customHeight="1">
      <c r="B923" s="2"/>
      <c r="C923" s="2"/>
      <c r="D923" s="10" t="s">
        <v>766</v>
      </c>
      <c r="E923" s="49">
        <v>0</v>
      </c>
      <c r="F923" s="6">
        <v>0</v>
      </c>
      <c r="G923" s="129">
        <f t="shared" si="251"/>
        <v>0</v>
      </c>
      <c r="H923" s="6">
        <v>0</v>
      </c>
      <c r="I923" s="11">
        <f t="shared" si="248"/>
        <v>0</v>
      </c>
      <c r="J923" s="6">
        <v>0</v>
      </c>
      <c r="L923" s="129">
        <f t="shared" si="249"/>
        <v>0</v>
      </c>
      <c r="M923" s="468"/>
      <c r="O923" s="11">
        <f>L923</f>
        <v>0</v>
      </c>
      <c r="P923" s="468">
        <f t="shared" si="250"/>
        <v>0</v>
      </c>
      <c r="Q923" s="221"/>
    </row>
    <row r="924" spans="2:17" ht="12.75" customHeight="1">
      <c r="B924" s="2"/>
      <c r="C924" s="2"/>
      <c r="D924" s="10" t="s">
        <v>767</v>
      </c>
      <c r="E924" s="49">
        <v>0</v>
      </c>
      <c r="F924" s="6">
        <v>0</v>
      </c>
      <c r="G924" s="129">
        <f t="shared" si="251"/>
        <v>0</v>
      </c>
      <c r="H924" s="6">
        <v>0</v>
      </c>
      <c r="I924" s="11">
        <f t="shared" si="248"/>
        <v>0</v>
      </c>
      <c r="J924" s="6">
        <v>0</v>
      </c>
      <c r="L924" s="129">
        <f t="shared" si="249"/>
        <v>0</v>
      </c>
      <c r="M924" s="468"/>
      <c r="O924" s="11">
        <f>L924</f>
        <v>0</v>
      </c>
      <c r="P924" s="468">
        <f t="shared" si="250"/>
        <v>0</v>
      </c>
      <c r="Q924" s="221"/>
    </row>
    <row r="925" spans="2:17" ht="12.75" customHeight="1">
      <c r="B925" s="2"/>
      <c r="C925" s="2"/>
      <c r="D925" s="10" t="s">
        <v>1487</v>
      </c>
      <c r="E925" s="49">
        <v>0</v>
      </c>
      <c r="F925" s="6">
        <v>0</v>
      </c>
      <c r="G925" s="129">
        <f t="shared" si="251"/>
        <v>0</v>
      </c>
      <c r="H925" s="6">
        <v>0</v>
      </c>
      <c r="I925" s="11">
        <f t="shared" si="248"/>
        <v>0</v>
      </c>
      <c r="J925" s="6">
        <v>0</v>
      </c>
      <c r="L925" s="129">
        <f t="shared" si="249"/>
        <v>0</v>
      </c>
      <c r="M925" s="468"/>
      <c r="P925" s="468">
        <f t="shared" si="250"/>
        <v>0</v>
      </c>
      <c r="Q925" s="221" t="s">
        <v>2045</v>
      </c>
    </row>
    <row r="926" spans="2:17" ht="12.75" customHeight="1">
      <c r="B926" s="2"/>
      <c r="C926" s="2"/>
      <c r="D926" s="10" t="s">
        <v>668</v>
      </c>
      <c r="E926" s="49">
        <v>0</v>
      </c>
      <c r="F926" s="6">
        <v>0</v>
      </c>
      <c r="G926" s="129">
        <f t="shared" si="251"/>
        <v>0</v>
      </c>
      <c r="H926" s="6">
        <v>0</v>
      </c>
      <c r="I926" s="11">
        <f t="shared" si="248"/>
        <v>0</v>
      </c>
      <c r="J926" s="6">
        <v>0</v>
      </c>
      <c r="L926" s="129">
        <f t="shared" si="249"/>
        <v>0</v>
      </c>
      <c r="M926" s="468"/>
      <c r="P926" s="468">
        <f t="shared" si="250"/>
        <v>0</v>
      </c>
      <c r="Q926" s="221"/>
    </row>
    <row r="927" spans="2:17">
      <c r="B927" s="2"/>
      <c r="C927" s="2" t="s">
        <v>1932</v>
      </c>
      <c r="D927" s="14"/>
      <c r="G927" s="15">
        <f>SUM(G900:G926)</f>
        <v>0</v>
      </c>
      <c r="I927" s="15">
        <f>SUM(I900:I926)</f>
        <v>0</v>
      </c>
      <c r="K927" s="15">
        <f>SUM(K900:K926)</f>
        <v>0</v>
      </c>
      <c r="L927" s="15">
        <f>K927+I927+G927</f>
        <v>0</v>
      </c>
      <c r="M927" s="680">
        <f>SUM(L900:L926)</f>
        <v>0</v>
      </c>
      <c r="N927" s="15">
        <f>SUM(N900:N926)</f>
        <v>0</v>
      </c>
      <c r="O927" s="15">
        <f>SUM(O900:O926)</f>
        <v>0</v>
      </c>
      <c r="P927" s="680">
        <f>SUM(P900:P926)</f>
        <v>0</v>
      </c>
      <c r="Q927" s="221"/>
    </row>
    <row r="928" spans="2:17">
      <c r="B928" s="2" t="s">
        <v>2171</v>
      </c>
      <c r="C928" s="2" t="s">
        <v>1859</v>
      </c>
      <c r="M928" s="468"/>
      <c r="P928" s="468"/>
      <c r="Q928" s="221"/>
    </row>
    <row r="929" spans="1:18" ht="12.75" customHeight="1">
      <c r="B929" s="2"/>
      <c r="C929" s="2"/>
      <c r="D929" s="10" t="s">
        <v>1861</v>
      </c>
      <c r="E929" s="49">
        <v>0</v>
      </c>
      <c r="F929" s="6">
        <v>0</v>
      </c>
      <c r="G929" s="129">
        <f t="shared" ref="G929:G937" si="256">F929*E929</f>
        <v>0</v>
      </c>
      <c r="H929" s="6">
        <v>0</v>
      </c>
      <c r="I929" s="11">
        <f t="shared" ref="I929:I937" si="257">H929*E929</f>
        <v>0</v>
      </c>
      <c r="J929" s="6">
        <v>0</v>
      </c>
      <c r="L929" s="129">
        <f t="shared" ref="L929:L937" si="258">G929+I929+K929</f>
        <v>0</v>
      </c>
      <c r="M929" s="468"/>
      <c r="P929" s="468">
        <f t="shared" ref="P929:P937" si="259">SUM(L929-N929-O929)</f>
        <v>0</v>
      </c>
      <c r="Q929" s="718" t="s">
        <v>754</v>
      </c>
    </row>
    <row r="930" spans="1:18" ht="12.75" customHeight="1">
      <c r="B930" s="2"/>
      <c r="C930" s="2"/>
      <c r="D930" s="10" t="s">
        <v>1862</v>
      </c>
      <c r="E930" s="49">
        <v>0</v>
      </c>
      <c r="F930" s="6">
        <v>0</v>
      </c>
      <c r="G930" s="129">
        <f t="shared" si="256"/>
        <v>0</v>
      </c>
      <c r="H930" s="6">
        <v>0</v>
      </c>
      <c r="I930" s="11">
        <f t="shared" si="257"/>
        <v>0</v>
      </c>
      <c r="J930" s="6">
        <v>0</v>
      </c>
      <c r="L930" s="129">
        <f t="shared" si="258"/>
        <v>0</v>
      </c>
      <c r="M930" s="468"/>
      <c r="P930" s="468">
        <f t="shared" si="259"/>
        <v>0</v>
      </c>
      <c r="Q930" s="720" t="s">
        <v>751</v>
      </c>
    </row>
    <row r="931" spans="1:18" ht="12.75" customHeight="1">
      <c r="B931" s="2"/>
      <c r="C931" s="2"/>
      <c r="D931" s="10" t="s">
        <v>1323</v>
      </c>
      <c r="E931" s="49">
        <v>0</v>
      </c>
      <c r="F931" s="6">
        <v>0</v>
      </c>
      <c r="G931" s="129">
        <f t="shared" si="256"/>
        <v>0</v>
      </c>
      <c r="H931" s="6">
        <v>0</v>
      </c>
      <c r="I931" s="11">
        <f t="shared" si="257"/>
        <v>0</v>
      </c>
      <c r="J931" s="6">
        <v>0</v>
      </c>
      <c r="L931" s="129">
        <f t="shared" si="258"/>
        <v>0</v>
      </c>
      <c r="M931" s="468"/>
      <c r="P931" s="468">
        <f t="shared" si="259"/>
        <v>0</v>
      </c>
      <c r="Q931" s="221" t="s">
        <v>1133</v>
      </c>
    </row>
    <row r="932" spans="1:18" ht="12.75" customHeight="1">
      <c r="B932" s="2"/>
      <c r="C932" s="2"/>
      <c r="D932" s="10" t="s">
        <v>1860</v>
      </c>
      <c r="E932" s="49">
        <v>0</v>
      </c>
      <c r="F932" s="6">
        <v>0</v>
      </c>
      <c r="G932" s="129">
        <f t="shared" si="256"/>
        <v>0</v>
      </c>
      <c r="H932" s="6">
        <v>0</v>
      </c>
      <c r="I932" s="11">
        <f t="shared" si="257"/>
        <v>0</v>
      </c>
      <c r="J932" s="6">
        <v>0</v>
      </c>
      <c r="L932" s="129">
        <f t="shared" si="258"/>
        <v>0</v>
      </c>
      <c r="M932" s="468"/>
      <c r="P932" s="468">
        <f t="shared" si="259"/>
        <v>0</v>
      </c>
      <c r="Q932" s="221"/>
    </row>
    <row r="933" spans="1:18" ht="12.75" customHeight="1" thickBot="1">
      <c r="B933" s="2"/>
      <c r="C933" s="2"/>
      <c r="D933" s="10" t="s">
        <v>1269</v>
      </c>
      <c r="E933" s="49">
        <v>0</v>
      </c>
      <c r="F933" s="6">
        <v>0</v>
      </c>
      <c r="G933" s="129">
        <f t="shared" si="256"/>
        <v>0</v>
      </c>
      <c r="H933" s="6">
        <v>0</v>
      </c>
      <c r="I933" s="11">
        <f t="shared" si="257"/>
        <v>0</v>
      </c>
      <c r="J933" s="6">
        <v>0</v>
      </c>
      <c r="L933" s="129">
        <f t="shared" si="258"/>
        <v>0</v>
      </c>
      <c r="M933" s="468"/>
      <c r="P933" s="468">
        <f t="shared" si="259"/>
        <v>0</v>
      </c>
      <c r="Q933" s="221"/>
    </row>
    <row r="934" spans="1:18" ht="12.75" customHeight="1" thickBot="1">
      <c r="B934" s="2"/>
      <c r="C934" s="2"/>
      <c r="D934" s="10" t="s">
        <v>352</v>
      </c>
      <c r="E934" s="49">
        <v>0</v>
      </c>
      <c r="F934" s="6">
        <v>0</v>
      </c>
      <c r="G934" s="129">
        <f t="shared" si="256"/>
        <v>0</v>
      </c>
      <c r="H934" s="6">
        <v>0</v>
      </c>
      <c r="I934" s="11">
        <f t="shared" si="257"/>
        <v>0</v>
      </c>
      <c r="J934" s="6">
        <v>0</v>
      </c>
      <c r="L934" s="129">
        <f t="shared" si="258"/>
        <v>0</v>
      </c>
      <c r="M934" s="468"/>
      <c r="P934" s="793">
        <f>SUM(L934-N934-O934)</f>
        <v>0</v>
      </c>
      <c r="Q934" s="808" t="s">
        <v>2176</v>
      </c>
      <c r="R934" s="809"/>
    </row>
    <row r="935" spans="1:18" ht="12.75" customHeight="1">
      <c r="B935" s="2"/>
      <c r="C935" s="2"/>
      <c r="D935" s="10" t="s">
        <v>353</v>
      </c>
      <c r="E935" s="49">
        <v>0</v>
      </c>
      <c r="F935" s="6">
        <v>0</v>
      </c>
      <c r="G935" s="129">
        <f t="shared" si="256"/>
        <v>0</v>
      </c>
      <c r="H935" s="6">
        <v>0</v>
      </c>
      <c r="I935" s="11">
        <f t="shared" si="257"/>
        <v>0</v>
      </c>
      <c r="J935" s="6">
        <v>0</v>
      </c>
      <c r="L935" s="129">
        <f t="shared" si="258"/>
        <v>0</v>
      </c>
      <c r="M935" s="468"/>
      <c r="P935" s="468">
        <f t="shared" si="259"/>
        <v>0</v>
      </c>
      <c r="Q935" s="221"/>
    </row>
    <row r="936" spans="1:18" ht="12.75" customHeight="1">
      <c r="B936" s="2"/>
      <c r="C936" s="2"/>
      <c r="D936" s="10" t="s">
        <v>354</v>
      </c>
      <c r="E936" s="49">
        <v>0</v>
      </c>
      <c r="F936" s="6">
        <v>0</v>
      </c>
      <c r="G936" s="129">
        <f t="shared" si="256"/>
        <v>0</v>
      </c>
      <c r="H936" s="6">
        <v>0</v>
      </c>
      <c r="I936" s="11">
        <f t="shared" si="257"/>
        <v>0</v>
      </c>
      <c r="J936" s="6">
        <v>0</v>
      </c>
      <c r="L936" s="129">
        <f t="shared" si="258"/>
        <v>0</v>
      </c>
      <c r="M936" s="468"/>
      <c r="P936" s="468">
        <f t="shared" si="259"/>
        <v>0</v>
      </c>
      <c r="Q936" s="221"/>
    </row>
    <row r="937" spans="1:18" ht="12.75" customHeight="1">
      <c r="B937" s="2"/>
      <c r="C937" s="2"/>
      <c r="D937" s="10" t="s">
        <v>439</v>
      </c>
      <c r="E937" s="49">
        <v>0</v>
      </c>
      <c r="F937" s="6">
        <v>0</v>
      </c>
      <c r="G937" s="129">
        <f t="shared" si="256"/>
        <v>0</v>
      </c>
      <c r="H937" s="6">
        <v>0</v>
      </c>
      <c r="I937" s="11">
        <f t="shared" si="257"/>
        <v>0</v>
      </c>
      <c r="J937" s="6">
        <v>0</v>
      </c>
      <c r="L937" s="129">
        <f t="shared" si="258"/>
        <v>0</v>
      </c>
      <c r="M937" s="468"/>
      <c r="P937" s="468">
        <f t="shared" si="259"/>
        <v>0</v>
      </c>
      <c r="Q937" s="221"/>
    </row>
    <row r="938" spans="1:18">
      <c r="B938" s="2"/>
      <c r="C938" s="2" t="s">
        <v>1932</v>
      </c>
      <c r="D938" s="14"/>
      <c r="G938" s="15">
        <f>SUM(G929:G937)</f>
        <v>0</v>
      </c>
      <c r="I938" s="15">
        <f>SUM(I929:I937)</f>
        <v>0</v>
      </c>
      <c r="K938" s="15">
        <f>SUM(K929:K937)</f>
        <v>0</v>
      </c>
      <c r="L938" s="15">
        <f>K938+I938+G938</f>
        <v>0</v>
      </c>
      <c r="M938" s="680">
        <f>SUM(L929:L937)</f>
        <v>0</v>
      </c>
      <c r="N938" s="15">
        <f>SUM(N929:N937)</f>
        <v>0</v>
      </c>
      <c r="O938" s="15">
        <f>SUM(O929:O937)</f>
        <v>0</v>
      </c>
      <c r="P938" s="680">
        <f>SUM(P929:P937)</f>
        <v>0</v>
      </c>
      <c r="Q938" s="221"/>
    </row>
    <row r="939" spans="1:18">
      <c r="B939" s="2"/>
      <c r="C939" s="208" t="s">
        <v>679</v>
      </c>
      <c r="D939" s="6"/>
      <c r="L939" s="18">
        <f>SUM(M853:M938)</f>
        <v>0</v>
      </c>
      <c r="M939" s="678"/>
      <c r="N939" s="3"/>
      <c r="O939" s="3"/>
      <c r="P939" s="678"/>
      <c r="Q939" s="221"/>
    </row>
    <row r="940" spans="1:18" ht="20.25" customHeight="1">
      <c r="B940" s="2" t="s">
        <v>680</v>
      </c>
      <c r="C940" s="2" t="s">
        <v>115</v>
      </c>
      <c r="M940" s="468"/>
      <c r="P940" s="468"/>
      <c r="Q940" s="221"/>
    </row>
    <row r="941" spans="1:18" ht="12.75" customHeight="1">
      <c r="B941" s="2"/>
      <c r="C941" s="2"/>
      <c r="D941" s="10" t="s">
        <v>681</v>
      </c>
      <c r="E941" s="49">
        <v>0</v>
      </c>
      <c r="F941" s="6">
        <v>0</v>
      </c>
      <c r="G941" s="129">
        <f t="shared" ref="G941:G959" si="260">F941*E941</f>
        <v>0</v>
      </c>
      <c r="H941" s="6">
        <v>0</v>
      </c>
      <c r="I941" s="11">
        <f t="shared" ref="I941:I959" si="261">H941*E941</f>
        <v>0</v>
      </c>
      <c r="J941" s="6">
        <v>0</v>
      </c>
      <c r="L941" s="129">
        <f t="shared" ref="L941:L959" si="262">G941+I941+K941</f>
        <v>0</v>
      </c>
      <c r="M941" s="468"/>
      <c r="P941" s="468">
        <f t="shared" ref="P941:P959" si="263">SUM(L941-N941-O941)</f>
        <v>0</v>
      </c>
      <c r="Q941" s="718" t="s">
        <v>754</v>
      </c>
    </row>
    <row r="942" spans="1:18" ht="12.75" customHeight="1">
      <c r="A942" s="32" t="s">
        <v>1687</v>
      </c>
      <c r="B942" s="2"/>
      <c r="C942" s="2"/>
      <c r="D942" s="10" t="s">
        <v>683</v>
      </c>
      <c r="E942" s="49">
        <v>0</v>
      </c>
      <c r="F942" s="6">
        <v>0</v>
      </c>
      <c r="G942" s="129">
        <f t="shared" si="260"/>
        <v>0</v>
      </c>
      <c r="H942" s="6">
        <v>0</v>
      </c>
      <c r="I942" s="11">
        <f t="shared" si="261"/>
        <v>0</v>
      </c>
      <c r="J942" s="6">
        <v>0</v>
      </c>
      <c r="L942" s="129">
        <f t="shared" si="262"/>
        <v>0</v>
      </c>
      <c r="M942" s="468"/>
      <c r="P942" s="468">
        <f t="shared" si="263"/>
        <v>0</v>
      </c>
      <c r="Q942" s="720" t="s">
        <v>751</v>
      </c>
    </row>
    <row r="943" spans="1:18" ht="12.75" customHeight="1">
      <c r="B943" s="2"/>
      <c r="C943" s="2"/>
      <c r="D943" s="10" t="s">
        <v>684</v>
      </c>
      <c r="E943" s="49">
        <v>0</v>
      </c>
      <c r="F943" s="6">
        <v>0</v>
      </c>
      <c r="G943" s="129">
        <f t="shared" si="260"/>
        <v>0</v>
      </c>
      <c r="H943" s="6">
        <v>0</v>
      </c>
      <c r="I943" s="11">
        <f t="shared" si="261"/>
        <v>0</v>
      </c>
      <c r="J943" s="6">
        <v>0</v>
      </c>
      <c r="L943" s="129">
        <f t="shared" si="262"/>
        <v>0</v>
      </c>
      <c r="M943" s="468"/>
      <c r="P943" s="468">
        <f t="shared" si="263"/>
        <v>0</v>
      </c>
      <c r="Q943" s="221"/>
    </row>
    <row r="944" spans="1:18" ht="12.75" customHeight="1">
      <c r="B944" s="2"/>
      <c r="C944" s="2"/>
      <c r="D944" s="10" t="s">
        <v>685</v>
      </c>
      <c r="E944" s="49">
        <v>0</v>
      </c>
      <c r="F944" s="6">
        <v>0</v>
      </c>
      <c r="G944" s="129">
        <f t="shared" si="260"/>
        <v>0</v>
      </c>
      <c r="H944" s="6">
        <v>0</v>
      </c>
      <c r="I944" s="11">
        <f t="shared" si="261"/>
        <v>0</v>
      </c>
      <c r="J944" s="6">
        <v>0</v>
      </c>
      <c r="L944" s="129">
        <f t="shared" si="262"/>
        <v>0</v>
      </c>
      <c r="M944" s="468"/>
      <c r="P944" s="468">
        <f t="shared" si="263"/>
        <v>0</v>
      </c>
      <c r="Q944" s="221"/>
    </row>
    <row r="945" spans="2:17" ht="12.75" customHeight="1">
      <c r="B945" s="2"/>
      <c r="C945" s="2"/>
      <c r="D945" s="10" t="s">
        <v>1106</v>
      </c>
      <c r="E945" s="49">
        <v>0</v>
      </c>
      <c r="F945" s="6">
        <v>0</v>
      </c>
      <c r="G945" s="129">
        <f t="shared" si="260"/>
        <v>0</v>
      </c>
      <c r="H945" s="6">
        <v>0</v>
      </c>
      <c r="I945" s="11">
        <f t="shared" si="261"/>
        <v>0</v>
      </c>
      <c r="J945" s="6">
        <v>0</v>
      </c>
      <c r="L945" s="129">
        <f t="shared" si="262"/>
        <v>0</v>
      </c>
      <c r="M945" s="468"/>
      <c r="P945" s="468">
        <f t="shared" si="263"/>
        <v>0</v>
      </c>
      <c r="Q945" s="221"/>
    </row>
    <row r="946" spans="2:17" ht="12.75" customHeight="1">
      <c r="B946" s="2"/>
      <c r="C946" s="2"/>
      <c r="D946" s="10" t="s">
        <v>1578</v>
      </c>
      <c r="E946" s="49">
        <v>0</v>
      </c>
      <c r="F946" s="6">
        <v>0</v>
      </c>
      <c r="G946" s="129">
        <f t="shared" si="260"/>
        <v>0</v>
      </c>
      <c r="H946" s="6">
        <v>0</v>
      </c>
      <c r="I946" s="11">
        <f t="shared" si="261"/>
        <v>0</v>
      </c>
      <c r="J946" s="6">
        <v>0</v>
      </c>
      <c r="L946" s="129">
        <f t="shared" si="262"/>
        <v>0</v>
      </c>
      <c r="M946" s="468"/>
      <c r="P946" s="468">
        <f t="shared" si="263"/>
        <v>0</v>
      </c>
      <c r="Q946" s="221"/>
    </row>
    <row r="947" spans="2:17" ht="12.75" customHeight="1">
      <c r="B947" s="2"/>
      <c r="C947" s="2"/>
      <c r="D947" s="10" t="s">
        <v>1579</v>
      </c>
      <c r="E947" s="49">
        <v>0</v>
      </c>
      <c r="F947" s="6">
        <v>0</v>
      </c>
      <c r="G947" s="129">
        <f t="shared" si="260"/>
        <v>0</v>
      </c>
      <c r="H947" s="6">
        <v>0</v>
      </c>
      <c r="I947" s="11">
        <f t="shared" si="261"/>
        <v>0</v>
      </c>
      <c r="J947" s="6">
        <v>0</v>
      </c>
      <c r="L947" s="129">
        <f t="shared" si="262"/>
        <v>0</v>
      </c>
      <c r="M947" s="468"/>
      <c r="P947" s="468">
        <f t="shared" si="263"/>
        <v>0</v>
      </c>
      <c r="Q947" s="221"/>
    </row>
    <row r="948" spans="2:17" ht="12.75" customHeight="1">
      <c r="B948" s="2"/>
      <c r="C948" s="2"/>
      <c r="D948" s="10" t="s">
        <v>1286</v>
      </c>
      <c r="E948" s="49">
        <v>0</v>
      </c>
      <c r="F948" s="6">
        <v>0</v>
      </c>
      <c r="G948" s="129">
        <f t="shared" si="260"/>
        <v>0</v>
      </c>
      <c r="H948" s="6">
        <v>0</v>
      </c>
      <c r="I948" s="11">
        <f t="shared" si="261"/>
        <v>0</v>
      </c>
      <c r="J948" s="6">
        <v>0</v>
      </c>
      <c r="L948" s="129">
        <f t="shared" si="262"/>
        <v>0</v>
      </c>
      <c r="M948" s="468"/>
      <c r="P948" s="468">
        <f t="shared" si="263"/>
        <v>0</v>
      </c>
      <c r="Q948" s="221"/>
    </row>
    <row r="949" spans="2:17" ht="12.75" customHeight="1">
      <c r="B949" s="2"/>
      <c r="C949" s="2"/>
      <c r="D949" s="10" t="s">
        <v>1287</v>
      </c>
      <c r="E949" s="49">
        <v>0</v>
      </c>
      <c r="F949" s="6">
        <v>0</v>
      </c>
      <c r="G949" s="129">
        <f t="shared" si="260"/>
        <v>0</v>
      </c>
      <c r="H949" s="6">
        <v>0</v>
      </c>
      <c r="I949" s="11">
        <f t="shared" si="261"/>
        <v>0</v>
      </c>
      <c r="J949" s="6">
        <v>0</v>
      </c>
      <c r="L949" s="129">
        <f t="shared" si="262"/>
        <v>0</v>
      </c>
      <c r="M949" s="468"/>
      <c r="P949" s="468">
        <f t="shared" si="263"/>
        <v>0</v>
      </c>
      <c r="Q949" s="221"/>
    </row>
    <row r="950" spans="2:17" ht="12.75" customHeight="1">
      <c r="B950" s="2"/>
      <c r="C950" s="2"/>
      <c r="D950" s="10" t="s">
        <v>2012</v>
      </c>
      <c r="E950" s="49">
        <v>0</v>
      </c>
      <c r="F950" s="6">
        <v>0</v>
      </c>
      <c r="G950" s="129">
        <f t="shared" si="260"/>
        <v>0</v>
      </c>
      <c r="H950" s="6">
        <v>0</v>
      </c>
      <c r="I950" s="11">
        <f t="shared" si="261"/>
        <v>0</v>
      </c>
      <c r="J950" s="6">
        <v>0</v>
      </c>
      <c r="L950" s="129">
        <f t="shared" si="262"/>
        <v>0</v>
      </c>
      <c r="M950" s="468"/>
      <c r="P950" s="468">
        <f t="shared" si="263"/>
        <v>0</v>
      </c>
      <c r="Q950" s="221" t="s">
        <v>1228</v>
      </c>
    </row>
    <row r="951" spans="2:17" ht="12.75" customHeight="1">
      <c r="B951" s="2"/>
      <c r="C951" s="2"/>
      <c r="D951" s="10" t="s">
        <v>795</v>
      </c>
      <c r="E951" s="49">
        <v>0</v>
      </c>
      <c r="F951" s="6">
        <v>0</v>
      </c>
      <c r="G951" s="129">
        <f t="shared" si="260"/>
        <v>0</v>
      </c>
      <c r="H951" s="6">
        <v>0</v>
      </c>
      <c r="I951" s="11">
        <f t="shared" si="261"/>
        <v>0</v>
      </c>
      <c r="J951" s="6">
        <v>0</v>
      </c>
      <c r="L951" s="129">
        <f t="shared" si="262"/>
        <v>0</v>
      </c>
      <c r="M951" s="468"/>
      <c r="P951" s="468">
        <f t="shared" si="263"/>
        <v>0</v>
      </c>
      <c r="Q951" s="221"/>
    </row>
    <row r="952" spans="2:17" ht="12.75" customHeight="1">
      <c r="B952" s="2"/>
      <c r="C952" s="2"/>
      <c r="D952" s="10" t="s">
        <v>796</v>
      </c>
      <c r="E952" s="49">
        <v>0</v>
      </c>
      <c r="F952" s="6">
        <v>0</v>
      </c>
      <c r="G952" s="129">
        <f t="shared" si="260"/>
        <v>0</v>
      </c>
      <c r="H952" s="6">
        <v>0</v>
      </c>
      <c r="I952" s="11">
        <f t="shared" si="261"/>
        <v>0</v>
      </c>
      <c r="J952" s="6">
        <v>0</v>
      </c>
      <c r="L952" s="129">
        <f t="shared" si="262"/>
        <v>0</v>
      </c>
      <c r="M952" s="468"/>
      <c r="P952" s="468">
        <f t="shared" si="263"/>
        <v>0</v>
      </c>
      <c r="Q952" s="221"/>
    </row>
    <row r="953" spans="2:17" ht="12.75" customHeight="1">
      <c r="B953" s="2"/>
      <c r="C953" s="2"/>
      <c r="D953" s="10" t="s">
        <v>928</v>
      </c>
      <c r="E953" s="49">
        <v>0</v>
      </c>
      <c r="F953" s="6">
        <v>0</v>
      </c>
      <c r="G953" s="129">
        <f t="shared" si="260"/>
        <v>0</v>
      </c>
      <c r="H953" s="6">
        <v>0</v>
      </c>
      <c r="I953" s="11">
        <f t="shared" si="261"/>
        <v>0</v>
      </c>
      <c r="J953" s="6">
        <v>0</v>
      </c>
      <c r="L953" s="129">
        <f t="shared" si="262"/>
        <v>0</v>
      </c>
      <c r="M953" s="468"/>
      <c r="P953" s="468">
        <f t="shared" si="263"/>
        <v>0</v>
      </c>
      <c r="Q953" s="221"/>
    </row>
    <row r="954" spans="2:17" ht="12.75" customHeight="1">
      <c r="B954" s="2"/>
      <c r="C954" s="2"/>
      <c r="D954" s="10" t="s">
        <v>1029</v>
      </c>
      <c r="E954" s="49">
        <v>0</v>
      </c>
      <c r="F954" s="6">
        <v>0</v>
      </c>
      <c r="G954" s="129">
        <f t="shared" si="260"/>
        <v>0</v>
      </c>
      <c r="H954" s="6">
        <v>0</v>
      </c>
      <c r="I954" s="11">
        <f t="shared" si="261"/>
        <v>0</v>
      </c>
      <c r="J954" s="6">
        <v>0</v>
      </c>
      <c r="L954" s="129">
        <f t="shared" si="262"/>
        <v>0</v>
      </c>
      <c r="M954" s="468"/>
      <c r="P954" s="468">
        <f t="shared" si="263"/>
        <v>0</v>
      </c>
      <c r="Q954" s="221" t="s">
        <v>1325</v>
      </c>
    </row>
    <row r="955" spans="2:17" ht="12.75" customHeight="1">
      <c r="B955" s="2"/>
      <c r="C955" s="2"/>
      <c r="D955" s="10" t="s">
        <v>1030</v>
      </c>
      <c r="E955" s="49">
        <v>0</v>
      </c>
      <c r="F955" s="6">
        <v>0</v>
      </c>
      <c r="G955" s="129">
        <f t="shared" si="260"/>
        <v>0</v>
      </c>
      <c r="H955" s="6">
        <v>0</v>
      </c>
      <c r="I955" s="11">
        <f t="shared" si="261"/>
        <v>0</v>
      </c>
      <c r="J955" s="6">
        <v>0</v>
      </c>
      <c r="L955" s="129">
        <f t="shared" si="262"/>
        <v>0</v>
      </c>
      <c r="M955" s="468"/>
      <c r="P955" s="468">
        <f t="shared" si="263"/>
        <v>0</v>
      </c>
      <c r="Q955" s="221"/>
    </row>
    <row r="956" spans="2:17" ht="12.75" customHeight="1">
      <c r="B956" s="2"/>
      <c r="C956" s="2"/>
      <c r="D956" s="10" t="s">
        <v>817</v>
      </c>
      <c r="E956" s="49">
        <v>0</v>
      </c>
      <c r="F956" s="6">
        <v>0</v>
      </c>
      <c r="G956" s="129">
        <f t="shared" si="260"/>
        <v>0</v>
      </c>
      <c r="H956" s="6">
        <v>0</v>
      </c>
      <c r="I956" s="11">
        <f t="shared" si="261"/>
        <v>0</v>
      </c>
      <c r="J956" s="6">
        <v>0</v>
      </c>
      <c r="L956" s="129">
        <f t="shared" si="262"/>
        <v>0</v>
      </c>
      <c r="M956" s="468"/>
      <c r="P956" s="468">
        <f t="shared" si="263"/>
        <v>0</v>
      </c>
      <c r="Q956" s="221"/>
    </row>
    <row r="957" spans="2:17" ht="12.75" customHeight="1">
      <c r="B957" s="2"/>
      <c r="C957" s="2"/>
      <c r="D957" s="10" t="s">
        <v>798</v>
      </c>
      <c r="E957" s="49">
        <v>0</v>
      </c>
      <c r="F957" s="6">
        <v>0</v>
      </c>
      <c r="G957" s="129">
        <f t="shared" si="260"/>
        <v>0</v>
      </c>
      <c r="H957" s="6">
        <v>0</v>
      </c>
      <c r="I957" s="11">
        <f t="shared" si="261"/>
        <v>0</v>
      </c>
      <c r="J957" s="6">
        <v>0</v>
      </c>
      <c r="L957" s="129">
        <f t="shared" si="262"/>
        <v>0</v>
      </c>
      <c r="M957" s="468"/>
      <c r="P957" s="468">
        <f t="shared" si="263"/>
        <v>0</v>
      </c>
      <c r="Q957" s="221"/>
    </row>
    <row r="958" spans="2:17" ht="12.75" customHeight="1">
      <c r="B958" s="2"/>
      <c r="C958" s="2"/>
      <c r="D958" s="10" t="s">
        <v>1535</v>
      </c>
      <c r="E958" s="49">
        <v>0</v>
      </c>
      <c r="F958" s="6">
        <v>0</v>
      </c>
      <c r="G958" s="129">
        <f t="shared" si="260"/>
        <v>0</v>
      </c>
      <c r="H958" s="6">
        <v>0</v>
      </c>
      <c r="I958" s="11">
        <f t="shared" si="261"/>
        <v>0</v>
      </c>
      <c r="J958" s="6">
        <v>0</v>
      </c>
      <c r="L958" s="129">
        <f t="shared" si="262"/>
        <v>0</v>
      </c>
      <c r="M958" s="468"/>
      <c r="P958" s="468">
        <f t="shared" si="263"/>
        <v>0</v>
      </c>
      <c r="Q958" s="221"/>
    </row>
    <row r="959" spans="2:17" ht="12.75" customHeight="1">
      <c r="B959" s="2"/>
      <c r="C959" s="2"/>
      <c r="D959" s="10" t="s">
        <v>930</v>
      </c>
      <c r="E959" s="49">
        <v>0</v>
      </c>
      <c r="F959" s="6">
        <v>0</v>
      </c>
      <c r="G959" s="129">
        <f t="shared" si="260"/>
        <v>0</v>
      </c>
      <c r="H959" s="6">
        <v>0</v>
      </c>
      <c r="I959" s="11">
        <f t="shared" si="261"/>
        <v>0</v>
      </c>
      <c r="J959" s="6">
        <v>0</v>
      </c>
      <c r="L959" s="129">
        <f t="shared" si="262"/>
        <v>0</v>
      </c>
      <c r="M959" s="468"/>
      <c r="P959" s="468">
        <f t="shared" si="263"/>
        <v>0</v>
      </c>
      <c r="Q959" s="221"/>
    </row>
    <row r="960" spans="2:17" ht="14.25" thickBot="1">
      <c r="B960" s="2"/>
      <c r="C960" s="2" t="s">
        <v>48</v>
      </c>
      <c r="D960" s="14"/>
      <c r="G960" s="15">
        <f>SUM(G941:G959)</f>
        <v>0</v>
      </c>
      <c r="I960" s="15">
        <f>SUM(I941:I959)</f>
        <v>0</v>
      </c>
      <c r="K960" s="15">
        <f>SUM(K941:K959)</f>
        <v>0</v>
      </c>
      <c r="L960" s="15">
        <f>K960+I960+G960</f>
        <v>0</v>
      </c>
      <c r="M960" s="680">
        <f>SUM(L941:L959)</f>
        <v>0</v>
      </c>
      <c r="N960" s="15">
        <f>SUM(N941:N959)</f>
        <v>0</v>
      </c>
      <c r="O960" s="15">
        <f>SUM(O941:O959)</f>
        <v>0</v>
      </c>
      <c r="P960" s="680">
        <f>SUM(P941:P959)</f>
        <v>0</v>
      </c>
      <c r="Q960" s="221"/>
    </row>
    <row r="961" spans="1:75" ht="16.5" customHeight="1">
      <c r="B961" s="2" t="s">
        <v>1139</v>
      </c>
      <c r="C961" s="2" t="s">
        <v>1869</v>
      </c>
      <c r="E961" s="50" t="s">
        <v>539</v>
      </c>
      <c r="M961" s="468"/>
      <c r="P961" s="468"/>
      <c r="Q961" s="878" t="s">
        <v>916</v>
      </c>
    </row>
    <row r="962" spans="1:75" ht="12.75" customHeight="1">
      <c r="B962" s="2"/>
      <c r="C962" s="2"/>
      <c r="D962" s="2" t="s">
        <v>1593</v>
      </c>
      <c r="M962" s="468"/>
      <c r="P962" s="468"/>
      <c r="Q962" s="879" t="s">
        <v>2260</v>
      </c>
    </row>
    <row r="963" spans="1:75" ht="12.75" customHeight="1">
      <c r="B963" s="2"/>
      <c r="C963" s="2"/>
      <c r="D963" s="10" t="s">
        <v>808</v>
      </c>
      <c r="E963" s="49">
        <v>0</v>
      </c>
      <c r="F963" s="6">
        <v>0</v>
      </c>
      <c r="G963" s="11">
        <f>F963*E963</f>
        <v>0</v>
      </c>
      <c r="H963" s="6">
        <v>0</v>
      </c>
      <c r="I963" s="11">
        <f>H963*E963</f>
        <v>0</v>
      </c>
      <c r="J963" s="6">
        <v>0</v>
      </c>
      <c r="K963" s="11">
        <f>J963*E963</f>
        <v>0</v>
      </c>
      <c r="L963" s="129">
        <f t="shared" ref="L963:L964" si="264">G963+I963+K963</f>
        <v>0</v>
      </c>
      <c r="M963" s="468"/>
      <c r="P963" s="468">
        <f t="shared" ref="P963:P968" si="265">SUM(L963-N963-O963)</f>
        <v>0</v>
      </c>
      <c r="Q963" s="879" t="s">
        <v>2261</v>
      </c>
    </row>
    <row r="964" spans="1:75" ht="12.75" customHeight="1" thickBot="1">
      <c r="B964" s="2"/>
      <c r="C964" s="2"/>
      <c r="D964" s="10" t="s">
        <v>1512</v>
      </c>
      <c r="E964" s="49">
        <v>0</v>
      </c>
      <c r="F964" s="6">
        <v>0</v>
      </c>
      <c r="G964" s="11">
        <f>F964*E964</f>
        <v>0</v>
      </c>
      <c r="H964" s="6">
        <v>0</v>
      </c>
      <c r="I964" s="11">
        <f>H964*E964</f>
        <v>0</v>
      </c>
      <c r="J964" s="6">
        <v>0</v>
      </c>
      <c r="K964" s="11">
        <f>J964*E964</f>
        <v>0</v>
      </c>
      <c r="L964" s="129">
        <f t="shared" si="264"/>
        <v>0</v>
      </c>
      <c r="M964" s="468"/>
      <c r="P964" s="468">
        <f t="shared" si="265"/>
        <v>0</v>
      </c>
      <c r="Q964" s="880" t="s">
        <v>93</v>
      </c>
    </row>
    <row r="965" spans="1:75" ht="12.75" customHeight="1">
      <c r="B965" s="2"/>
      <c r="C965" s="2"/>
      <c r="D965" s="2" t="s">
        <v>1594</v>
      </c>
      <c r="M965" s="468"/>
      <c r="P965" s="468">
        <f t="shared" si="265"/>
        <v>0</v>
      </c>
      <c r="Q965" s="221"/>
    </row>
    <row r="966" spans="1:75" s="627" customFormat="1" ht="12.75" customHeight="1">
      <c r="A966" s="766"/>
      <c r="B966" s="634"/>
      <c r="C966" s="634"/>
      <c r="D966" s="627" t="s">
        <v>521</v>
      </c>
      <c r="E966" s="426">
        <v>0</v>
      </c>
      <c r="F966" s="354">
        <v>0</v>
      </c>
      <c r="G966" s="129">
        <f>F966*E966</f>
        <v>0</v>
      </c>
      <c r="H966" s="354">
        <v>0</v>
      </c>
      <c r="I966" s="11">
        <f>H966*E966</f>
        <v>0</v>
      </c>
      <c r="J966" s="354">
        <v>0</v>
      </c>
      <c r="K966" s="129">
        <f>J966*E966</f>
        <v>0</v>
      </c>
      <c r="L966" s="129">
        <f t="shared" ref="L966:L968" si="266">G966+I966+K966</f>
        <v>0</v>
      </c>
      <c r="M966" s="710"/>
      <c r="N966" s="129"/>
      <c r="O966" s="129">
        <f>L966</f>
        <v>0</v>
      </c>
      <c r="P966" s="710">
        <f t="shared" si="265"/>
        <v>0</v>
      </c>
      <c r="Q966" s="1234" t="s">
        <v>2162</v>
      </c>
      <c r="R966" s="354"/>
      <c r="S966" s="354"/>
      <c r="T966" s="354"/>
      <c r="U966" s="354"/>
      <c r="V966" s="354"/>
      <c r="W966" s="354"/>
      <c r="X966" s="354"/>
      <c r="Y966" s="354"/>
      <c r="Z966" s="354"/>
      <c r="AA966" s="354"/>
      <c r="AB966" s="354"/>
      <c r="AC966" s="354"/>
      <c r="AD966" s="354"/>
      <c r="AE966" s="354"/>
      <c r="AF966" s="354"/>
      <c r="AG966" s="354"/>
      <c r="AH966" s="354"/>
      <c r="AI966" s="354"/>
      <c r="AJ966" s="354"/>
      <c r="AK966" s="354"/>
      <c r="AL966" s="354"/>
      <c r="AM966" s="354"/>
      <c r="AN966" s="354"/>
      <c r="AO966" s="354"/>
      <c r="AP966" s="354"/>
      <c r="AQ966" s="354"/>
      <c r="AR966" s="354"/>
      <c r="AS966" s="354"/>
      <c r="AT966" s="354"/>
      <c r="AU966" s="354"/>
      <c r="AV966" s="354"/>
      <c r="AW966" s="354"/>
      <c r="AX966" s="354"/>
      <c r="AY966" s="354"/>
      <c r="AZ966" s="354"/>
      <c r="BA966" s="354"/>
      <c r="BB966" s="354"/>
      <c r="BC966" s="354"/>
      <c r="BD966" s="354"/>
      <c r="BE966" s="354"/>
      <c r="BF966" s="354"/>
      <c r="BG966" s="354"/>
      <c r="BH966" s="354"/>
      <c r="BI966" s="354"/>
      <c r="BJ966" s="354"/>
      <c r="BK966" s="354"/>
      <c r="BL966" s="354"/>
      <c r="BM966" s="354"/>
      <c r="BN966" s="354"/>
      <c r="BO966" s="354"/>
      <c r="BP966" s="354"/>
      <c r="BQ966" s="354"/>
      <c r="BR966" s="354"/>
      <c r="BS966" s="354"/>
      <c r="BT966" s="354"/>
      <c r="BU966" s="354"/>
      <c r="BV966" s="354"/>
      <c r="BW966" s="354"/>
    </row>
    <row r="967" spans="1:75" s="627" customFormat="1" ht="12.75" customHeight="1">
      <c r="A967" s="766"/>
      <c r="B967" s="634"/>
      <c r="C967" s="634"/>
      <c r="D967" s="627" t="s">
        <v>522</v>
      </c>
      <c r="E967" s="426">
        <v>0</v>
      </c>
      <c r="F967" s="354">
        <v>0</v>
      </c>
      <c r="G967" s="129">
        <f>F967*E967</f>
        <v>0</v>
      </c>
      <c r="H967" s="354">
        <v>0</v>
      </c>
      <c r="I967" s="11">
        <f>H967*E967</f>
        <v>0</v>
      </c>
      <c r="J967" s="354">
        <v>0</v>
      </c>
      <c r="K967" s="129">
        <f>J967*E967</f>
        <v>0</v>
      </c>
      <c r="L967" s="129">
        <f t="shared" si="266"/>
        <v>0</v>
      </c>
      <c r="M967" s="710"/>
      <c r="N967" s="129"/>
      <c r="O967" s="129"/>
      <c r="P967" s="710">
        <f t="shared" si="265"/>
        <v>0</v>
      </c>
      <c r="Q967" s="1014"/>
      <c r="R967" s="354"/>
      <c r="S967" s="354"/>
      <c r="T967" s="354"/>
      <c r="U967" s="354"/>
      <c r="V967" s="354"/>
      <c r="W967" s="354"/>
      <c r="X967" s="354"/>
      <c r="Y967" s="354"/>
      <c r="Z967" s="354"/>
      <c r="AA967" s="354"/>
      <c r="AB967" s="354"/>
      <c r="AC967" s="354"/>
      <c r="AD967" s="354"/>
      <c r="AE967" s="354"/>
      <c r="AF967" s="354"/>
      <c r="AG967" s="354"/>
      <c r="AH967" s="354"/>
      <c r="AI967" s="354"/>
      <c r="AJ967" s="354"/>
      <c r="AK967" s="354"/>
      <c r="AL967" s="354"/>
      <c r="AM967" s="354"/>
      <c r="AN967" s="354"/>
      <c r="AO967" s="354"/>
      <c r="AP967" s="354"/>
      <c r="AQ967" s="354"/>
      <c r="AR967" s="354"/>
      <c r="AS967" s="354"/>
      <c r="AT967" s="354"/>
      <c r="AU967" s="354"/>
      <c r="AV967" s="354"/>
      <c r="AW967" s="354"/>
      <c r="AX967" s="354"/>
      <c r="AY967" s="354"/>
      <c r="AZ967" s="354"/>
      <c r="BA967" s="354"/>
      <c r="BB967" s="354"/>
      <c r="BC967" s="354"/>
      <c r="BD967" s="354"/>
      <c r="BE967" s="354"/>
      <c r="BF967" s="354"/>
      <c r="BG967" s="354"/>
      <c r="BH967" s="354"/>
      <c r="BI967" s="354"/>
      <c r="BJ967" s="354"/>
      <c r="BK967" s="354"/>
      <c r="BL967" s="354"/>
      <c r="BM967" s="354"/>
      <c r="BN967" s="354"/>
      <c r="BO967" s="354"/>
      <c r="BP967" s="354"/>
      <c r="BQ967" s="354"/>
      <c r="BR967" s="354"/>
      <c r="BS967" s="354"/>
      <c r="BT967" s="354"/>
      <c r="BU967" s="354"/>
      <c r="BV967" s="354"/>
      <c r="BW967" s="354"/>
    </row>
    <row r="968" spans="1:75" ht="12.75" customHeight="1">
      <c r="B968" s="2"/>
      <c r="C968" s="2"/>
      <c r="D968" s="10" t="s">
        <v>1512</v>
      </c>
      <c r="E968" s="49">
        <v>0</v>
      </c>
      <c r="F968" s="6">
        <v>0</v>
      </c>
      <c r="G968" s="11">
        <f>F968*E968</f>
        <v>0</v>
      </c>
      <c r="H968" s="6">
        <v>0</v>
      </c>
      <c r="I968" s="11">
        <f>H968*E968</f>
        <v>0</v>
      </c>
      <c r="J968" s="6">
        <v>0</v>
      </c>
      <c r="K968" s="11">
        <f>J968*E968</f>
        <v>0</v>
      </c>
      <c r="L968" s="129">
        <f t="shared" si="266"/>
        <v>0</v>
      </c>
      <c r="M968" s="468"/>
      <c r="O968" s="11">
        <f>L968</f>
        <v>0</v>
      </c>
      <c r="P968" s="468">
        <f t="shared" si="265"/>
        <v>0</v>
      </c>
      <c r="Q968" s="221"/>
    </row>
    <row r="969" spans="1:75" ht="12.75" customHeight="1">
      <c r="B969" s="2"/>
      <c r="C969" s="2"/>
      <c r="M969" s="468"/>
      <c r="P969" s="468"/>
      <c r="Q969" s="221"/>
    </row>
    <row r="970" spans="1:75" ht="12.75" customHeight="1">
      <c r="B970" s="2"/>
      <c r="C970" s="2"/>
      <c r="D970" s="634" t="s">
        <v>2140</v>
      </c>
      <c r="E970" s="426"/>
      <c r="F970" s="742" t="s">
        <v>1708</v>
      </c>
      <c r="G970" s="129"/>
      <c r="H970" s="742" t="s">
        <v>1708</v>
      </c>
      <c r="I970" s="129"/>
      <c r="J970" s="742" t="s">
        <v>1708</v>
      </c>
      <c r="K970" s="129"/>
      <c r="L970" s="129"/>
      <c r="M970" s="710"/>
      <c r="N970" s="129"/>
      <c r="O970" s="129"/>
      <c r="P970" s="710"/>
      <c r="Q970" s="221"/>
    </row>
    <row r="971" spans="1:75" ht="12.75" customHeight="1">
      <c r="B971" s="2"/>
      <c r="C971" s="2"/>
      <c r="D971" s="634" t="s">
        <v>948</v>
      </c>
      <c r="E971" s="426"/>
      <c r="F971" s="354"/>
      <c r="G971" s="129"/>
      <c r="H971" s="354"/>
      <c r="I971" s="129"/>
      <c r="J971" s="354"/>
      <c r="K971" s="129"/>
      <c r="L971" s="129"/>
      <c r="M971" s="710"/>
      <c r="N971" s="129"/>
      <c r="O971" s="129"/>
      <c r="P971" s="710"/>
      <c r="Q971" s="221"/>
    </row>
    <row r="972" spans="1:75" ht="12.75" customHeight="1">
      <c r="B972" s="2"/>
      <c r="C972" s="2"/>
      <c r="D972" s="627" t="s">
        <v>1709</v>
      </c>
      <c r="E972" s="49">
        <v>0</v>
      </c>
      <c r="F972" s="6">
        <v>0</v>
      </c>
      <c r="G972" s="11">
        <f>F972*E972</f>
        <v>0</v>
      </c>
      <c r="H972" s="6">
        <v>0</v>
      </c>
      <c r="I972" s="11">
        <f>H972*E972</f>
        <v>0</v>
      </c>
      <c r="J972" s="6">
        <v>0</v>
      </c>
      <c r="K972" s="11">
        <f>J972*E972</f>
        <v>0</v>
      </c>
      <c r="L972" s="129">
        <f t="shared" ref="L972:L973" si="267">G972+I972+K972</f>
        <v>0</v>
      </c>
      <c r="M972" s="710"/>
      <c r="N972" s="129"/>
      <c r="O972" s="129"/>
      <c r="P972" s="468">
        <f>SUM(L972-N972-O972)</f>
        <v>0</v>
      </c>
      <c r="Q972" s="221"/>
    </row>
    <row r="973" spans="1:75" ht="12.75" customHeight="1">
      <c r="B973" s="2"/>
      <c r="C973" s="2"/>
      <c r="D973" s="627" t="s">
        <v>1710</v>
      </c>
      <c r="E973" s="49">
        <v>0</v>
      </c>
      <c r="F973" s="6">
        <v>0</v>
      </c>
      <c r="G973" s="11">
        <f>F973*E973</f>
        <v>0</v>
      </c>
      <c r="H973" s="6">
        <v>0</v>
      </c>
      <c r="I973" s="11">
        <f>H973*E973</f>
        <v>0</v>
      </c>
      <c r="J973" s="6">
        <v>0</v>
      </c>
      <c r="K973" s="11">
        <f>J973*E973</f>
        <v>0</v>
      </c>
      <c r="L973" s="129">
        <f t="shared" si="267"/>
        <v>0</v>
      </c>
      <c r="M973" s="710"/>
      <c r="N973" s="129"/>
      <c r="O973" s="129"/>
      <c r="P973" s="468">
        <f>SUM(L973-N973-O973)</f>
        <v>0</v>
      </c>
      <c r="Q973" s="221"/>
    </row>
    <row r="974" spans="1:75" ht="12.75" customHeight="1">
      <c r="B974" s="2"/>
      <c r="C974" s="2"/>
      <c r="D974" s="634"/>
      <c r="E974" s="426"/>
      <c r="F974" s="742"/>
      <c r="G974" s="129"/>
      <c r="H974" s="742"/>
      <c r="I974" s="129"/>
      <c r="J974" s="742"/>
      <c r="K974" s="129"/>
      <c r="L974" s="129"/>
      <c r="M974" s="710"/>
      <c r="N974" s="129"/>
      <c r="O974" s="129"/>
      <c r="P974" s="710"/>
      <c r="Q974" s="221"/>
    </row>
    <row r="975" spans="1:75" ht="12.75" customHeight="1">
      <c r="B975" s="2"/>
      <c r="C975" s="2"/>
      <c r="D975" s="634" t="s">
        <v>946</v>
      </c>
      <c r="E975" s="426"/>
      <c r="F975" s="627"/>
      <c r="G975" s="627"/>
      <c r="H975" s="627"/>
      <c r="I975" s="627"/>
      <c r="J975" s="627"/>
      <c r="K975" s="627"/>
      <c r="L975" s="627"/>
      <c r="M975" s="710"/>
      <c r="N975" s="129"/>
      <c r="O975" s="129"/>
      <c r="P975" s="710"/>
      <c r="Q975" s="221"/>
    </row>
    <row r="976" spans="1:75" ht="12.75" customHeight="1">
      <c r="B976" s="2"/>
      <c r="C976" s="2"/>
      <c r="D976" s="628" t="s">
        <v>2141</v>
      </c>
      <c r="E976" s="426"/>
      <c r="F976" s="742"/>
      <c r="G976" s="129"/>
      <c r="H976" s="742"/>
      <c r="I976" s="129"/>
      <c r="J976" s="742"/>
      <c r="K976" s="129"/>
      <c r="L976" s="129"/>
      <c r="M976" s="710"/>
      <c r="N976" s="129"/>
      <c r="O976" s="129"/>
      <c r="P976" s="710"/>
      <c r="Q976" s="221"/>
    </row>
    <row r="977" spans="1:75" s="627" customFormat="1" ht="12.75" customHeight="1">
      <c r="A977" s="766"/>
      <c r="B977" s="634"/>
      <c r="C977" s="634"/>
      <c r="D977" s="627" t="s">
        <v>39</v>
      </c>
      <c r="E977" s="49">
        <v>0</v>
      </c>
      <c r="F977" s="6">
        <v>0</v>
      </c>
      <c r="G977" s="11">
        <f>F977*E977</f>
        <v>0</v>
      </c>
      <c r="H977" s="6">
        <v>0</v>
      </c>
      <c r="I977" s="11">
        <f>H977*E977</f>
        <v>0</v>
      </c>
      <c r="J977" s="6">
        <v>0</v>
      </c>
      <c r="K977" s="11">
        <f>J977*E977</f>
        <v>0</v>
      </c>
      <c r="L977" s="129">
        <f t="shared" ref="L977:L980" si="268">G977+I977+K977</f>
        <v>0</v>
      </c>
      <c r="M977" s="710"/>
      <c r="N977" s="129"/>
      <c r="O977" s="129">
        <f>L977</f>
        <v>0</v>
      </c>
      <c r="P977" s="710">
        <f>SUM(L977-N977-O977)</f>
        <v>0</v>
      </c>
      <c r="Q977" s="810"/>
      <c r="R977" s="354"/>
      <c r="S977" s="354"/>
      <c r="T977" s="354"/>
      <c r="U977" s="354"/>
      <c r="V977" s="354"/>
      <c r="W977" s="354"/>
      <c r="X977" s="354"/>
      <c r="Y977" s="354"/>
      <c r="Z977" s="354"/>
      <c r="AA977" s="354"/>
      <c r="AB977" s="354"/>
      <c r="AC977" s="354"/>
      <c r="AD977" s="354"/>
      <c r="AE977" s="354"/>
      <c r="AF977" s="354"/>
      <c r="AG977" s="354"/>
      <c r="AH977" s="354"/>
      <c r="AI977" s="354"/>
      <c r="AJ977" s="354"/>
      <c r="AK977" s="354"/>
      <c r="AL977" s="354"/>
      <c r="AM977" s="354"/>
      <c r="AN977" s="354"/>
      <c r="AO977" s="354"/>
      <c r="AP977" s="354"/>
      <c r="AQ977" s="354"/>
      <c r="AR977" s="354"/>
      <c r="AS977" s="354"/>
      <c r="AT977" s="354"/>
      <c r="AU977" s="354"/>
      <c r="AV977" s="354"/>
      <c r="AW977" s="354"/>
      <c r="AX977" s="354"/>
      <c r="AY977" s="354"/>
      <c r="AZ977" s="354"/>
      <c r="BA977" s="354"/>
      <c r="BB977" s="354"/>
      <c r="BC977" s="354"/>
      <c r="BD977" s="354"/>
      <c r="BE977" s="354"/>
      <c r="BF977" s="354"/>
      <c r="BG977" s="354"/>
      <c r="BH977" s="354"/>
      <c r="BI977" s="354"/>
      <c r="BJ977" s="354"/>
      <c r="BK977" s="354"/>
      <c r="BL977" s="354"/>
      <c r="BM977" s="354"/>
      <c r="BN977" s="354"/>
      <c r="BO977" s="354"/>
      <c r="BP977" s="354"/>
      <c r="BQ977" s="354"/>
      <c r="BR977" s="354"/>
      <c r="BS977" s="354"/>
      <c r="BT977" s="354"/>
      <c r="BU977" s="354"/>
      <c r="BV977" s="354"/>
      <c r="BW977" s="354"/>
    </row>
    <row r="978" spans="1:75" s="627" customFormat="1" ht="12.75" customHeight="1">
      <c r="A978" s="766"/>
      <c r="B978" s="634"/>
      <c r="C978" s="634"/>
      <c r="D978" s="627" t="s">
        <v>38</v>
      </c>
      <c r="E978" s="49">
        <v>0</v>
      </c>
      <c r="F978" s="6">
        <v>0</v>
      </c>
      <c r="G978" s="11">
        <f>F978*E978</f>
        <v>0</v>
      </c>
      <c r="H978" s="6">
        <v>0</v>
      </c>
      <c r="I978" s="11">
        <f>H978*E978</f>
        <v>0</v>
      </c>
      <c r="J978" s="6">
        <v>0</v>
      </c>
      <c r="K978" s="11">
        <f>J978*E978</f>
        <v>0</v>
      </c>
      <c r="L978" s="129">
        <f t="shared" si="268"/>
        <v>0</v>
      </c>
      <c r="M978" s="710"/>
      <c r="N978" s="129"/>
      <c r="O978" s="129"/>
      <c r="P978" s="710">
        <f>SUM(L978-N978-O978)</f>
        <v>0</v>
      </c>
      <c r="Q978" s="811" t="s">
        <v>33</v>
      </c>
      <c r="R978" s="354"/>
      <c r="S978" s="354"/>
      <c r="T978" s="354"/>
      <c r="U978" s="354"/>
      <c r="V978" s="354"/>
      <c r="W978" s="354"/>
      <c r="X978" s="354"/>
      <c r="Y978" s="354"/>
      <c r="Z978" s="354"/>
      <c r="AA978" s="354"/>
      <c r="AB978" s="354"/>
      <c r="AC978" s="354"/>
      <c r="AD978" s="354"/>
      <c r="AE978" s="354"/>
      <c r="AF978" s="354"/>
      <c r="AG978" s="354"/>
      <c r="AH978" s="354"/>
      <c r="AI978" s="354"/>
      <c r="AJ978" s="354"/>
      <c r="AK978" s="354"/>
      <c r="AL978" s="354"/>
      <c r="AM978" s="354"/>
      <c r="AN978" s="354"/>
      <c r="AO978" s="354"/>
      <c r="AP978" s="354"/>
      <c r="AQ978" s="354"/>
      <c r="AR978" s="354"/>
      <c r="AS978" s="354"/>
      <c r="AT978" s="354"/>
      <c r="AU978" s="354"/>
      <c r="AV978" s="354"/>
      <c r="AW978" s="354"/>
      <c r="AX978" s="354"/>
      <c r="AY978" s="354"/>
      <c r="AZ978" s="354"/>
      <c r="BA978" s="354"/>
      <c r="BB978" s="354"/>
      <c r="BC978" s="354"/>
      <c r="BD978" s="354"/>
      <c r="BE978" s="354"/>
      <c r="BF978" s="354"/>
      <c r="BG978" s="354"/>
      <c r="BH978" s="354"/>
      <c r="BI978" s="354"/>
      <c r="BJ978" s="354"/>
      <c r="BK978" s="354"/>
      <c r="BL978" s="354"/>
      <c r="BM978" s="354"/>
      <c r="BN978" s="354"/>
      <c r="BO978" s="354"/>
      <c r="BP978" s="354"/>
      <c r="BQ978" s="354"/>
      <c r="BR978" s="354"/>
      <c r="BS978" s="354"/>
      <c r="BT978" s="354"/>
      <c r="BU978" s="354"/>
      <c r="BV978" s="354"/>
      <c r="BW978" s="354"/>
    </row>
    <row r="979" spans="1:75" ht="12.75" customHeight="1">
      <c r="B979" s="2"/>
      <c r="C979" s="2"/>
      <c r="D979" s="627" t="s">
        <v>41</v>
      </c>
      <c r="E979" s="49">
        <v>0</v>
      </c>
      <c r="F979" s="6">
        <v>0</v>
      </c>
      <c r="G979" s="11">
        <f>F979*E979</f>
        <v>0</v>
      </c>
      <c r="H979" s="6">
        <v>0</v>
      </c>
      <c r="I979" s="11">
        <f>H979*E979</f>
        <v>0</v>
      </c>
      <c r="J979" s="6">
        <v>0</v>
      </c>
      <c r="K979" s="11">
        <f>J979*E979</f>
        <v>0</v>
      </c>
      <c r="L979" s="129">
        <f t="shared" si="268"/>
        <v>0</v>
      </c>
      <c r="M979" s="468"/>
      <c r="N979" s="129"/>
      <c r="O979" s="129">
        <f>L979</f>
        <v>0</v>
      </c>
      <c r="P979" s="468">
        <f>SUM(L979-N979-O979)</f>
        <v>0</v>
      </c>
      <c r="Q979" s="691"/>
    </row>
    <row r="980" spans="1:75" ht="12.75" customHeight="1">
      <c r="B980" s="2"/>
      <c r="C980" s="2"/>
      <c r="D980" s="627" t="s">
        <v>40</v>
      </c>
      <c r="E980" s="49">
        <v>0</v>
      </c>
      <c r="F980" s="6">
        <v>0</v>
      </c>
      <c r="G980" s="11">
        <f>F980*E980</f>
        <v>0</v>
      </c>
      <c r="H980" s="6">
        <v>0</v>
      </c>
      <c r="I980" s="11">
        <f>H980*E980</f>
        <v>0</v>
      </c>
      <c r="J980" s="6">
        <v>0</v>
      </c>
      <c r="K980" s="11">
        <f>J980*E980</f>
        <v>0</v>
      </c>
      <c r="L980" s="129">
        <f t="shared" si="268"/>
        <v>0</v>
      </c>
      <c r="M980" s="468"/>
      <c r="N980" s="129"/>
      <c r="O980" s="129"/>
      <c r="P980" s="468">
        <f>SUM(L980-N980-O980)</f>
        <v>0</v>
      </c>
      <c r="Q980" s="756" t="s">
        <v>33</v>
      </c>
    </row>
    <row r="981" spans="1:75" ht="12.75" customHeight="1">
      <c r="B981" s="2"/>
      <c r="C981" s="2"/>
      <c r="D981" s="628" t="s">
        <v>938</v>
      </c>
      <c r="E981" s="426"/>
      <c r="F981" s="742"/>
      <c r="G981" s="129"/>
      <c r="H981" s="742"/>
      <c r="I981" s="129"/>
      <c r="J981" s="742"/>
      <c r="K981" s="129"/>
      <c r="L981" s="129"/>
      <c r="M981" s="710"/>
      <c r="N981" s="129"/>
      <c r="O981" s="129"/>
      <c r="P981" s="710"/>
      <c r="Q981" s="221"/>
    </row>
    <row r="982" spans="1:75" ht="12.75" customHeight="1">
      <c r="B982" s="2"/>
      <c r="C982" s="2"/>
      <c r="D982" s="627" t="s">
        <v>39</v>
      </c>
      <c r="E982" s="49">
        <v>0</v>
      </c>
      <c r="F982" s="6">
        <v>0</v>
      </c>
      <c r="G982" s="11">
        <f>F982*E982</f>
        <v>0</v>
      </c>
      <c r="H982" s="6">
        <v>0</v>
      </c>
      <c r="I982" s="11">
        <f>H982*E982</f>
        <v>0</v>
      </c>
      <c r="J982" s="6">
        <v>0</v>
      </c>
      <c r="K982" s="11">
        <f>J982*E982</f>
        <v>0</v>
      </c>
      <c r="L982" s="129">
        <f t="shared" ref="L982:L985" si="269">G982+I982+K982</f>
        <v>0</v>
      </c>
      <c r="M982" s="468"/>
      <c r="N982" s="129"/>
      <c r="O982" s="129"/>
      <c r="P982" s="468">
        <f>SUM(L982-N982-O982)</f>
        <v>0</v>
      </c>
      <c r="Q982" s="691"/>
    </row>
    <row r="983" spans="1:75" ht="12.75" customHeight="1">
      <c r="B983" s="2"/>
      <c r="C983" s="2"/>
      <c r="D983" s="627" t="s">
        <v>38</v>
      </c>
      <c r="E983" s="49">
        <v>0</v>
      </c>
      <c r="F983" s="6">
        <v>0</v>
      </c>
      <c r="G983" s="11">
        <f>F983*E983</f>
        <v>0</v>
      </c>
      <c r="H983" s="6">
        <v>0</v>
      </c>
      <c r="I983" s="11">
        <f>H983*E983</f>
        <v>0</v>
      </c>
      <c r="J983" s="6">
        <v>0</v>
      </c>
      <c r="K983" s="11">
        <f>J983*E983</f>
        <v>0</v>
      </c>
      <c r="L983" s="129">
        <f t="shared" si="269"/>
        <v>0</v>
      </c>
      <c r="M983" s="468"/>
      <c r="N983" s="129"/>
      <c r="O983" s="129"/>
      <c r="P983" s="468">
        <f>SUM(L983-N983-O983)</f>
        <v>0</v>
      </c>
      <c r="Q983" s="756" t="s">
        <v>33</v>
      </c>
    </row>
    <row r="984" spans="1:75" ht="12.75" customHeight="1">
      <c r="B984" s="2"/>
      <c r="C984" s="2"/>
      <c r="D984" s="627" t="s">
        <v>41</v>
      </c>
      <c r="E984" s="49">
        <v>0</v>
      </c>
      <c r="F984" s="6">
        <v>0</v>
      </c>
      <c r="G984" s="11">
        <f>F984*E984</f>
        <v>0</v>
      </c>
      <c r="H984" s="6">
        <v>0</v>
      </c>
      <c r="I984" s="11">
        <f>H984*E984</f>
        <v>0</v>
      </c>
      <c r="J984" s="6">
        <v>0</v>
      </c>
      <c r="K984" s="11">
        <f>J984*E984</f>
        <v>0</v>
      </c>
      <c r="L984" s="129">
        <f t="shared" si="269"/>
        <v>0</v>
      </c>
      <c r="M984" s="468"/>
      <c r="N984" s="129"/>
      <c r="O984" s="129"/>
      <c r="P984" s="468">
        <f>SUM(L984-N984-O984)</f>
        <v>0</v>
      </c>
      <c r="Q984" s="691"/>
    </row>
    <row r="985" spans="1:75" ht="12.75" customHeight="1">
      <c r="B985" s="2"/>
      <c r="C985" s="2"/>
      <c r="D985" s="627" t="s">
        <v>40</v>
      </c>
      <c r="E985" s="49">
        <v>0</v>
      </c>
      <c r="F985" s="6">
        <v>0</v>
      </c>
      <c r="G985" s="11">
        <f>F985*E985</f>
        <v>0</v>
      </c>
      <c r="H985" s="6">
        <v>0</v>
      </c>
      <c r="I985" s="11">
        <f>H985*E985</f>
        <v>0</v>
      </c>
      <c r="J985" s="6">
        <v>0</v>
      </c>
      <c r="K985" s="11">
        <f>J985*E985</f>
        <v>0</v>
      </c>
      <c r="L985" s="129">
        <f t="shared" si="269"/>
        <v>0</v>
      </c>
      <c r="M985" s="468"/>
      <c r="N985" s="129"/>
      <c r="O985" s="129"/>
      <c r="P985" s="468">
        <f>SUM(L985-N985-O985)</f>
        <v>0</v>
      </c>
      <c r="Q985" s="691"/>
    </row>
    <row r="986" spans="1:75" ht="12.75" customHeight="1">
      <c r="B986" s="2"/>
      <c r="C986" s="2"/>
      <c r="D986" s="627"/>
      <c r="E986" s="426"/>
      <c r="F986" s="354"/>
      <c r="G986" s="129"/>
      <c r="H986" s="354"/>
      <c r="I986" s="129"/>
      <c r="J986" s="354"/>
      <c r="K986" s="129"/>
      <c r="L986" s="129"/>
      <c r="M986" s="710"/>
      <c r="N986" s="129"/>
      <c r="O986" s="129"/>
      <c r="P986" s="710"/>
      <c r="Q986" s="691"/>
    </row>
    <row r="987" spans="1:75" ht="12.75" customHeight="1">
      <c r="B987" s="2"/>
      <c r="C987" s="2"/>
      <c r="D987" s="634" t="s">
        <v>947</v>
      </c>
      <c r="E987" s="426"/>
      <c r="F987" s="354"/>
      <c r="G987" s="129"/>
      <c r="H987" s="354"/>
      <c r="I987" s="129"/>
      <c r="J987" s="354"/>
      <c r="K987" s="129"/>
      <c r="L987" s="129"/>
      <c r="M987" s="710"/>
      <c r="N987" s="129"/>
      <c r="O987" s="129"/>
      <c r="P987" s="710"/>
      <c r="Q987" s="691"/>
    </row>
    <row r="988" spans="1:75" ht="12.75" customHeight="1">
      <c r="B988" s="2"/>
      <c r="C988" s="2"/>
      <c r="D988" s="628" t="s">
        <v>2141</v>
      </c>
      <c r="E988" s="426"/>
      <c r="F988" s="742"/>
      <c r="G988" s="129"/>
      <c r="H988" s="742"/>
      <c r="I988" s="129"/>
      <c r="J988" s="742"/>
      <c r="K988" s="129"/>
      <c r="L988" s="129"/>
      <c r="M988" s="710"/>
      <c r="N988" s="129"/>
      <c r="O988" s="129"/>
      <c r="P988" s="710"/>
      <c r="Q988" s="691"/>
    </row>
    <row r="989" spans="1:75" s="627" customFormat="1" ht="12.75" customHeight="1">
      <c r="A989" s="766"/>
      <c r="B989" s="634"/>
      <c r="C989" s="634"/>
      <c r="D989" s="627" t="s">
        <v>1709</v>
      </c>
      <c r="E989" s="49">
        <v>0</v>
      </c>
      <c r="F989" s="6">
        <v>0</v>
      </c>
      <c r="G989" s="11">
        <f>F989*E989</f>
        <v>0</v>
      </c>
      <c r="H989" s="6">
        <v>0</v>
      </c>
      <c r="I989" s="11">
        <f>H989*E989</f>
        <v>0</v>
      </c>
      <c r="J989" s="6">
        <v>0</v>
      </c>
      <c r="K989" s="11">
        <f>J989*E989</f>
        <v>0</v>
      </c>
      <c r="L989" s="129">
        <f t="shared" ref="L989:L990" si="270">G989+I989+K989</f>
        <v>0</v>
      </c>
      <c r="M989" s="710"/>
      <c r="N989" s="129"/>
      <c r="O989" s="129">
        <f>L989</f>
        <v>0</v>
      </c>
      <c r="P989" s="710">
        <f>SUM(L989-N989-O989)</f>
        <v>0</v>
      </c>
      <c r="Q989" s="810"/>
      <c r="R989" s="354"/>
      <c r="S989" s="354"/>
      <c r="T989" s="354"/>
      <c r="U989" s="354"/>
      <c r="V989" s="354"/>
      <c r="W989" s="354"/>
      <c r="X989" s="354"/>
      <c r="Y989" s="354"/>
      <c r="Z989" s="354"/>
      <c r="AA989" s="354"/>
      <c r="AB989" s="354"/>
      <c r="AC989" s="354"/>
      <c r="AD989" s="354"/>
      <c r="AE989" s="354"/>
      <c r="AF989" s="354"/>
      <c r="AG989" s="354"/>
      <c r="AH989" s="354"/>
      <c r="AI989" s="354"/>
      <c r="AJ989" s="354"/>
      <c r="AK989" s="354"/>
      <c r="AL989" s="354"/>
      <c r="AM989" s="354"/>
      <c r="AN989" s="354"/>
      <c r="AO989" s="354"/>
      <c r="AP989" s="354"/>
      <c r="AQ989" s="354"/>
      <c r="AR989" s="354"/>
      <c r="AS989" s="354"/>
      <c r="AT989" s="354"/>
      <c r="AU989" s="354"/>
      <c r="AV989" s="354"/>
      <c r="AW989" s="354"/>
      <c r="AX989" s="354"/>
      <c r="AY989" s="354"/>
      <c r="AZ989" s="354"/>
      <c r="BA989" s="354"/>
      <c r="BB989" s="354"/>
      <c r="BC989" s="354"/>
      <c r="BD989" s="354"/>
      <c r="BE989" s="354"/>
      <c r="BF989" s="354"/>
      <c r="BG989" s="354"/>
      <c r="BH989" s="354"/>
      <c r="BI989" s="354"/>
      <c r="BJ989" s="354"/>
      <c r="BK989" s="354"/>
      <c r="BL989" s="354"/>
      <c r="BM989" s="354"/>
      <c r="BN989" s="354"/>
      <c r="BO989" s="354"/>
      <c r="BP989" s="354"/>
      <c r="BQ989" s="354"/>
      <c r="BR989" s="354"/>
      <c r="BS989" s="354"/>
      <c r="BT989" s="354"/>
      <c r="BU989" s="354"/>
      <c r="BV989" s="354"/>
      <c r="BW989" s="354"/>
    </row>
    <row r="990" spans="1:75" ht="12.75" customHeight="1">
      <c r="B990" s="2"/>
      <c r="C990" s="2"/>
      <c r="D990" s="627" t="s">
        <v>1710</v>
      </c>
      <c r="E990" s="49">
        <v>0</v>
      </c>
      <c r="F990" s="6">
        <v>0</v>
      </c>
      <c r="G990" s="11">
        <f>F990*E990</f>
        <v>0</v>
      </c>
      <c r="H990" s="6">
        <v>0</v>
      </c>
      <c r="I990" s="11">
        <f>H990*E990</f>
        <v>0</v>
      </c>
      <c r="J990" s="6">
        <v>0</v>
      </c>
      <c r="K990" s="11">
        <f>J990*E990</f>
        <v>0</v>
      </c>
      <c r="L990" s="129">
        <f t="shared" si="270"/>
        <v>0</v>
      </c>
      <c r="M990" s="468"/>
      <c r="N990" s="129"/>
      <c r="O990" s="129">
        <f>L990</f>
        <v>0</v>
      </c>
      <c r="P990" s="468">
        <f>SUM(L990-N990-O990)</f>
        <v>0</v>
      </c>
      <c r="Q990" s="691"/>
    </row>
    <row r="991" spans="1:75" ht="12.75" customHeight="1">
      <c r="B991" s="2"/>
      <c r="C991" s="2"/>
      <c r="D991" s="628" t="s">
        <v>938</v>
      </c>
      <c r="E991" s="426"/>
      <c r="F991" s="742"/>
      <c r="G991" s="129"/>
      <c r="H991" s="742"/>
      <c r="I991" s="129"/>
      <c r="J991" s="742"/>
      <c r="K991" s="129"/>
      <c r="L991" s="129"/>
      <c r="M991" s="710"/>
      <c r="N991" s="129"/>
      <c r="O991" s="129"/>
      <c r="P991" s="710"/>
      <c r="Q991" s="691"/>
    </row>
    <row r="992" spans="1:75" s="627" customFormat="1" ht="12.75" customHeight="1">
      <c r="A992" s="766"/>
      <c r="B992" s="634"/>
      <c r="C992" s="634"/>
      <c r="D992" s="627" t="s">
        <v>38</v>
      </c>
      <c r="E992" s="49">
        <v>0</v>
      </c>
      <c r="F992" s="6">
        <v>0</v>
      </c>
      <c r="G992" s="11">
        <f>F992*E992</f>
        <v>0</v>
      </c>
      <c r="H992" s="6">
        <v>0</v>
      </c>
      <c r="I992" s="11">
        <f>H992*E992</f>
        <v>0</v>
      </c>
      <c r="J992" s="6">
        <v>0</v>
      </c>
      <c r="K992" s="11">
        <f>J992*E992</f>
        <v>0</v>
      </c>
      <c r="L992" s="129">
        <f t="shared" ref="L992:L995" si="271">G992+I992+K992</f>
        <v>0</v>
      </c>
      <c r="M992" s="468"/>
      <c r="N992" s="129"/>
      <c r="O992" s="129"/>
      <c r="P992" s="710">
        <f>SUM(L992-N992-O992)</f>
        <v>0</v>
      </c>
      <c r="Q992" s="726" t="s">
        <v>2162</v>
      </c>
      <c r="R992" s="354"/>
      <c r="S992" s="354"/>
      <c r="T992" s="354"/>
      <c r="U992" s="354"/>
      <c r="V992" s="354"/>
      <c r="W992" s="354"/>
      <c r="X992" s="354"/>
      <c r="Y992" s="354"/>
      <c r="Z992" s="354"/>
      <c r="AA992" s="354"/>
      <c r="AB992" s="354"/>
      <c r="AC992" s="354"/>
      <c r="AD992" s="354"/>
      <c r="AE992" s="354"/>
      <c r="AF992" s="354"/>
      <c r="AG992" s="354"/>
      <c r="AH992" s="354"/>
      <c r="AI992" s="354"/>
      <c r="AJ992" s="354"/>
      <c r="AK992" s="354"/>
      <c r="AL992" s="354"/>
      <c r="AM992" s="354"/>
      <c r="AN992" s="354"/>
      <c r="AO992" s="354"/>
      <c r="AP992" s="354"/>
      <c r="AQ992" s="354"/>
      <c r="AR992" s="354"/>
      <c r="AS992" s="354"/>
      <c r="AT992" s="354"/>
      <c r="AU992" s="354"/>
      <c r="AV992" s="354"/>
      <c r="AW992" s="354"/>
      <c r="AX992" s="354"/>
      <c r="AY992" s="354"/>
      <c r="AZ992" s="354"/>
      <c r="BA992" s="354"/>
      <c r="BB992" s="354"/>
      <c r="BC992" s="354"/>
      <c r="BD992" s="354"/>
      <c r="BE992" s="354"/>
      <c r="BF992" s="354"/>
      <c r="BG992" s="354"/>
      <c r="BH992" s="354"/>
      <c r="BI992" s="354"/>
      <c r="BJ992" s="354"/>
      <c r="BK992" s="354"/>
      <c r="BL992" s="354"/>
      <c r="BM992" s="354"/>
      <c r="BN992" s="354"/>
      <c r="BO992" s="354"/>
      <c r="BP992" s="354"/>
      <c r="BQ992" s="354"/>
      <c r="BR992" s="354"/>
      <c r="BS992" s="354"/>
      <c r="BT992" s="354"/>
      <c r="BU992" s="354"/>
      <c r="BV992" s="354"/>
      <c r="BW992" s="354"/>
    </row>
    <row r="993" spans="1:75" s="627" customFormat="1" ht="12.75" customHeight="1">
      <c r="A993" s="766"/>
      <c r="B993" s="634"/>
      <c r="C993" s="634"/>
      <c r="D993" s="627" t="s">
        <v>39</v>
      </c>
      <c r="E993" s="49">
        <v>0</v>
      </c>
      <c r="F993" s="6">
        <v>0</v>
      </c>
      <c r="G993" s="11">
        <f>F993*E993</f>
        <v>0</v>
      </c>
      <c r="H993" s="6">
        <v>0</v>
      </c>
      <c r="I993" s="11">
        <f>H993*E993</f>
        <v>0</v>
      </c>
      <c r="J993" s="6">
        <v>0</v>
      </c>
      <c r="K993" s="11">
        <f>J993*E993</f>
        <v>0</v>
      </c>
      <c r="L993" s="129">
        <f t="shared" si="271"/>
        <v>0</v>
      </c>
      <c r="M993" s="710"/>
      <c r="N993" s="129"/>
      <c r="O993" s="129">
        <f>L993</f>
        <v>0</v>
      </c>
      <c r="P993" s="710">
        <f>SUM(L993-N993-O993)</f>
        <v>0</v>
      </c>
      <c r="Q993" s="810"/>
      <c r="R993" s="354"/>
      <c r="S993" s="354"/>
      <c r="T993" s="354"/>
      <c r="U993" s="354"/>
      <c r="V993" s="354"/>
      <c r="W993" s="354"/>
      <c r="X993" s="354"/>
      <c r="Y993" s="354"/>
      <c r="Z993" s="354"/>
      <c r="AA993" s="354"/>
      <c r="AB993" s="354"/>
      <c r="AC993" s="354"/>
      <c r="AD993" s="354"/>
      <c r="AE993" s="354"/>
      <c r="AF993" s="354"/>
      <c r="AG993" s="354"/>
      <c r="AH993" s="354"/>
      <c r="AI993" s="354"/>
      <c r="AJ993" s="354"/>
      <c r="AK993" s="354"/>
      <c r="AL993" s="354"/>
      <c r="AM993" s="354"/>
      <c r="AN993" s="354"/>
      <c r="AO993" s="354"/>
      <c r="AP993" s="354"/>
      <c r="AQ993" s="354"/>
      <c r="AR993" s="354"/>
      <c r="AS993" s="354"/>
      <c r="AT993" s="354"/>
      <c r="AU993" s="354"/>
      <c r="AV993" s="354"/>
      <c r="AW993" s="354"/>
      <c r="AX993" s="354"/>
      <c r="AY993" s="354"/>
      <c r="AZ993" s="354"/>
      <c r="BA993" s="354"/>
      <c r="BB993" s="354"/>
      <c r="BC993" s="354"/>
      <c r="BD993" s="354"/>
      <c r="BE993" s="354"/>
      <c r="BF993" s="354"/>
      <c r="BG993" s="354"/>
      <c r="BH993" s="354"/>
      <c r="BI993" s="354"/>
      <c r="BJ993" s="354"/>
      <c r="BK993" s="354"/>
      <c r="BL993" s="354"/>
      <c r="BM993" s="354"/>
      <c r="BN993" s="354"/>
      <c r="BO993" s="354"/>
      <c r="BP993" s="354"/>
      <c r="BQ993" s="354"/>
      <c r="BR993" s="354"/>
      <c r="BS993" s="354"/>
      <c r="BT993" s="354"/>
      <c r="BU993" s="354"/>
      <c r="BV993" s="354"/>
      <c r="BW993" s="354"/>
    </row>
    <row r="994" spans="1:75" s="627" customFormat="1" ht="12.75" customHeight="1">
      <c r="A994" s="766"/>
      <c r="B994" s="634"/>
      <c r="C994" s="634"/>
      <c r="D994" s="627" t="s">
        <v>40</v>
      </c>
      <c r="E994" s="49">
        <v>0</v>
      </c>
      <c r="F994" s="6">
        <v>0</v>
      </c>
      <c r="G994" s="11">
        <f>F994*E994</f>
        <v>0</v>
      </c>
      <c r="H994" s="6">
        <v>0</v>
      </c>
      <c r="I994" s="11">
        <f>H994*E994</f>
        <v>0</v>
      </c>
      <c r="J994" s="6">
        <v>0</v>
      </c>
      <c r="K994" s="11">
        <f>J994*E994</f>
        <v>0</v>
      </c>
      <c r="L994" s="129">
        <f t="shared" si="271"/>
        <v>0</v>
      </c>
      <c r="M994" s="468"/>
      <c r="N994" s="129"/>
      <c r="O994" s="129"/>
      <c r="P994" s="710">
        <f>SUM(L994-N994-O994)</f>
        <v>0</v>
      </c>
      <c r="Q994" s="691"/>
      <c r="R994" s="354"/>
      <c r="S994" s="354"/>
      <c r="T994" s="354"/>
      <c r="U994" s="354"/>
      <c r="V994" s="354"/>
      <c r="W994" s="354"/>
      <c r="X994" s="354"/>
      <c r="Y994" s="354"/>
      <c r="Z994" s="354"/>
      <c r="AA994" s="354"/>
      <c r="AB994" s="354"/>
      <c r="AC994" s="354"/>
      <c r="AD994" s="354"/>
      <c r="AE994" s="354"/>
      <c r="AF994" s="354"/>
      <c r="AG994" s="354"/>
      <c r="AH994" s="354"/>
      <c r="AI994" s="354"/>
      <c r="AJ994" s="354"/>
      <c r="AK994" s="354"/>
      <c r="AL994" s="354"/>
      <c r="AM994" s="354"/>
      <c r="AN994" s="354"/>
      <c r="AO994" s="354"/>
      <c r="AP994" s="354"/>
      <c r="AQ994" s="354"/>
      <c r="AR994" s="354"/>
      <c r="AS994" s="354"/>
      <c r="AT994" s="354"/>
      <c r="AU994" s="354"/>
      <c r="AV994" s="354"/>
      <c r="AW994" s="354"/>
      <c r="AX994" s="354"/>
      <c r="AY994" s="354"/>
      <c r="AZ994" s="354"/>
      <c r="BA994" s="354"/>
      <c r="BB994" s="354"/>
      <c r="BC994" s="354"/>
      <c r="BD994" s="354"/>
      <c r="BE994" s="354"/>
      <c r="BF994" s="354"/>
      <c r="BG994" s="354"/>
      <c r="BH994" s="354"/>
      <c r="BI994" s="354"/>
      <c r="BJ994" s="354"/>
      <c r="BK994" s="354"/>
      <c r="BL994" s="354"/>
      <c r="BM994" s="354"/>
      <c r="BN994" s="354"/>
      <c r="BO994" s="354"/>
      <c r="BP994" s="354"/>
      <c r="BQ994" s="354"/>
      <c r="BR994" s="354"/>
      <c r="BS994" s="354"/>
      <c r="BT994" s="354"/>
      <c r="BU994" s="354"/>
      <c r="BV994" s="354"/>
      <c r="BW994" s="354"/>
    </row>
    <row r="995" spans="1:75" s="627" customFormat="1" ht="12.75" customHeight="1">
      <c r="A995" s="766"/>
      <c r="B995" s="634"/>
      <c r="C995" s="634"/>
      <c r="D995" s="627" t="s">
        <v>41</v>
      </c>
      <c r="E995" s="49">
        <v>0</v>
      </c>
      <c r="F995" s="6">
        <v>0</v>
      </c>
      <c r="G995" s="11">
        <f>F995*E995</f>
        <v>0</v>
      </c>
      <c r="H995" s="6">
        <v>0</v>
      </c>
      <c r="I995" s="11">
        <f>H995*E995</f>
        <v>0</v>
      </c>
      <c r="J995" s="6">
        <v>0</v>
      </c>
      <c r="K995" s="11">
        <f>J995*E995</f>
        <v>0</v>
      </c>
      <c r="L995" s="129">
        <f t="shared" si="271"/>
        <v>0</v>
      </c>
      <c r="M995" s="468"/>
      <c r="N995" s="129"/>
      <c r="O995" s="129">
        <f>L995</f>
        <v>0</v>
      </c>
      <c r="P995" s="710">
        <f>SUM(L995-N995-O995)</f>
        <v>0</v>
      </c>
      <c r="Q995" s="691"/>
      <c r="R995" s="354"/>
      <c r="S995" s="354"/>
      <c r="T995" s="354"/>
      <c r="U995" s="354"/>
      <c r="V995" s="354"/>
      <c r="W995" s="354"/>
      <c r="X995" s="354"/>
      <c r="Y995" s="354"/>
      <c r="Z995" s="354"/>
      <c r="AA995" s="354"/>
      <c r="AB995" s="354"/>
      <c r="AC995" s="354"/>
      <c r="AD995" s="354"/>
      <c r="AE995" s="354"/>
      <c r="AF995" s="354"/>
      <c r="AG995" s="354"/>
      <c r="AH995" s="354"/>
      <c r="AI995" s="354"/>
      <c r="AJ995" s="354"/>
      <c r="AK995" s="354"/>
      <c r="AL995" s="354"/>
      <c r="AM995" s="354"/>
      <c r="AN995" s="354"/>
      <c r="AO995" s="354"/>
      <c r="AP995" s="354"/>
      <c r="AQ995" s="354"/>
      <c r="AR995" s="354"/>
      <c r="AS995" s="354"/>
      <c r="AT995" s="354"/>
      <c r="AU995" s="354"/>
      <c r="AV995" s="354"/>
      <c r="AW995" s="354"/>
      <c r="AX995" s="354"/>
      <c r="AY995" s="354"/>
      <c r="AZ995" s="354"/>
      <c r="BA995" s="354"/>
      <c r="BB995" s="354"/>
      <c r="BC995" s="354"/>
      <c r="BD995" s="354"/>
      <c r="BE995" s="354"/>
      <c r="BF995" s="354"/>
      <c r="BG995" s="354"/>
      <c r="BH995" s="354"/>
      <c r="BI995" s="354"/>
      <c r="BJ995" s="354"/>
      <c r="BK995" s="354"/>
      <c r="BL995" s="354"/>
      <c r="BM995" s="354"/>
      <c r="BN995" s="354"/>
      <c r="BO995" s="354"/>
      <c r="BP995" s="354"/>
      <c r="BQ995" s="354"/>
      <c r="BR995" s="354"/>
      <c r="BS995" s="354"/>
      <c r="BT995" s="354"/>
      <c r="BU995" s="354"/>
      <c r="BV995" s="354"/>
      <c r="BW995" s="354"/>
    </row>
    <row r="996" spans="1:75" ht="12.75" customHeight="1">
      <c r="B996" s="2"/>
      <c r="C996" s="2"/>
      <c r="D996" s="627"/>
      <c r="E996" s="426"/>
      <c r="F996" s="354"/>
      <c r="G996" s="129"/>
      <c r="H996" s="354"/>
      <c r="I996" s="129"/>
      <c r="J996" s="354"/>
      <c r="K996" s="129"/>
      <c r="L996" s="129"/>
      <c r="M996" s="710"/>
      <c r="N996" s="129"/>
      <c r="O996" s="129"/>
      <c r="P996" s="710"/>
      <c r="Q996" s="691"/>
    </row>
    <row r="997" spans="1:75" ht="12.75" customHeight="1">
      <c r="B997" s="2"/>
      <c r="C997" s="2"/>
      <c r="D997" s="627" t="s">
        <v>1711</v>
      </c>
      <c r="E997" s="426"/>
      <c r="F997" s="354"/>
      <c r="G997" s="129">
        <f>F997*$E997</f>
        <v>0</v>
      </c>
      <c r="H997" s="354"/>
      <c r="I997" s="129">
        <f>H997*E997</f>
        <v>0</v>
      </c>
      <c r="J997" s="354"/>
      <c r="K997" s="129"/>
      <c r="L997" s="129">
        <f>G997+I997+K997</f>
        <v>0</v>
      </c>
      <c r="M997" s="710"/>
      <c r="N997" s="129"/>
      <c r="O997" s="129"/>
      <c r="P997" s="468">
        <f>SUM(L997-N997-O997)</f>
        <v>0</v>
      </c>
      <c r="Q997" s="221"/>
    </row>
    <row r="998" spans="1:75" ht="12.75" customHeight="1">
      <c r="B998" s="2"/>
      <c r="C998" s="2"/>
      <c r="M998" s="468"/>
      <c r="P998" s="468"/>
      <c r="Q998" s="221"/>
    </row>
    <row r="999" spans="1:75" ht="12.75" customHeight="1">
      <c r="B999" s="2"/>
      <c r="C999" s="2"/>
      <c r="D999" s="2" t="s">
        <v>931</v>
      </c>
      <c r="E999" s="50" t="s">
        <v>540</v>
      </c>
      <c r="M999" s="468"/>
      <c r="P999" s="468"/>
      <c r="Q999" s="718" t="s">
        <v>754</v>
      </c>
    </row>
    <row r="1000" spans="1:75" ht="12.75" customHeight="1">
      <c r="B1000" s="2"/>
      <c r="C1000" s="2"/>
      <c r="D1000" s="10" t="s">
        <v>827</v>
      </c>
      <c r="E1000" s="49">
        <v>0</v>
      </c>
      <c r="F1000" s="6">
        <v>0</v>
      </c>
      <c r="G1000" s="11">
        <f t="shared" ref="G1000:G1011" si="272">F1000*E1000</f>
        <v>0</v>
      </c>
      <c r="H1000" s="6">
        <v>0</v>
      </c>
      <c r="I1000" s="11">
        <f t="shared" ref="I1000:I1011" si="273">H1000*E1000</f>
        <v>0</v>
      </c>
      <c r="J1000" s="6">
        <v>0</v>
      </c>
      <c r="K1000" s="11">
        <f>J1000*E1000</f>
        <v>0</v>
      </c>
      <c r="L1000" s="129">
        <f t="shared" ref="L1000:L1011" si="274">G1000+I1000+K1000</f>
        <v>0</v>
      </c>
      <c r="M1000" s="468"/>
      <c r="P1000" s="468">
        <f t="shared" ref="P1000:P1011" si="275">SUM(L1000-N1000-O1000)</f>
        <v>0</v>
      </c>
      <c r="Q1000" s="720" t="s">
        <v>751</v>
      </c>
    </row>
    <row r="1001" spans="1:75" ht="12.75" customHeight="1">
      <c r="B1001" s="2"/>
      <c r="C1001" s="2"/>
      <c r="D1001" s="10" t="s">
        <v>1867</v>
      </c>
      <c r="E1001" s="49">
        <v>0</v>
      </c>
      <c r="F1001" s="6">
        <v>0</v>
      </c>
      <c r="G1001" s="11">
        <f t="shared" si="272"/>
        <v>0</v>
      </c>
      <c r="H1001" s="6">
        <v>0</v>
      </c>
      <c r="I1001" s="11">
        <f t="shared" si="273"/>
        <v>0</v>
      </c>
      <c r="J1001" s="6">
        <v>0</v>
      </c>
      <c r="K1001" s="11">
        <f>J1001*E1001</f>
        <v>0</v>
      </c>
      <c r="L1001" s="129">
        <f t="shared" si="274"/>
        <v>0</v>
      </c>
      <c r="M1001" s="468"/>
      <c r="P1001" s="468">
        <f t="shared" si="275"/>
        <v>0</v>
      </c>
      <c r="Q1001" s="221" t="s">
        <v>893</v>
      </c>
    </row>
    <row r="1002" spans="1:75" ht="12.75" customHeight="1">
      <c r="B1002" s="2"/>
      <c r="C1002" s="2"/>
      <c r="D1002" s="10" t="s">
        <v>1095</v>
      </c>
      <c r="E1002" s="49">
        <v>0</v>
      </c>
      <c r="F1002" s="6">
        <v>0</v>
      </c>
      <c r="G1002" s="11">
        <f t="shared" si="272"/>
        <v>0</v>
      </c>
      <c r="H1002" s="6">
        <v>0</v>
      </c>
      <c r="I1002" s="11">
        <f t="shared" si="273"/>
        <v>0</v>
      </c>
      <c r="J1002" s="6">
        <v>0</v>
      </c>
      <c r="K1002" s="11">
        <f>J1002*E1002</f>
        <v>0</v>
      </c>
      <c r="L1002" s="129">
        <f t="shared" si="274"/>
        <v>0</v>
      </c>
      <c r="M1002" s="468"/>
      <c r="P1002" s="468">
        <f t="shared" si="275"/>
        <v>0</v>
      </c>
      <c r="Q1002" s="221" t="s">
        <v>422</v>
      </c>
    </row>
    <row r="1003" spans="1:75" ht="12.75" customHeight="1">
      <c r="B1003" s="2"/>
      <c r="C1003" s="2"/>
      <c r="D1003" s="10" t="s">
        <v>1096</v>
      </c>
      <c r="E1003" s="49">
        <v>0</v>
      </c>
      <c r="F1003" s="6">
        <v>0</v>
      </c>
      <c r="G1003" s="11">
        <f t="shared" si="272"/>
        <v>0</v>
      </c>
      <c r="H1003" s="6">
        <v>0</v>
      </c>
      <c r="I1003" s="11">
        <f t="shared" si="273"/>
        <v>0</v>
      </c>
      <c r="J1003" s="6">
        <v>0</v>
      </c>
      <c r="K1003" s="11">
        <f>J1003*E1003</f>
        <v>0</v>
      </c>
      <c r="L1003" s="129">
        <f t="shared" si="274"/>
        <v>0</v>
      </c>
      <c r="M1003" s="468"/>
      <c r="P1003" s="468">
        <f t="shared" si="275"/>
        <v>0</v>
      </c>
      <c r="Q1003" s="221"/>
    </row>
    <row r="1004" spans="1:75" ht="12.75" customHeight="1">
      <c r="B1004" s="2"/>
      <c r="C1004" s="2"/>
      <c r="D1004" s="10" t="s">
        <v>435</v>
      </c>
      <c r="E1004" s="49">
        <v>0</v>
      </c>
      <c r="F1004" s="6">
        <v>0</v>
      </c>
      <c r="G1004" s="11">
        <f t="shared" si="272"/>
        <v>0</v>
      </c>
      <c r="H1004" s="6">
        <v>0</v>
      </c>
      <c r="I1004" s="11">
        <f t="shared" si="273"/>
        <v>0</v>
      </c>
      <c r="J1004" s="6">
        <v>0</v>
      </c>
      <c r="K1004" s="11">
        <f>J1004*E1004</f>
        <v>0</v>
      </c>
      <c r="L1004" s="129">
        <f t="shared" si="274"/>
        <v>0</v>
      </c>
      <c r="M1004" s="468"/>
      <c r="P1004" s="468">
        <f t="shared" si="275"/>
        <v>0</v>
      </c>
      <c r="Q1004" s="221"/>
    </row>
    <row r="1005" spans="1:75" ht="12.75" customHeight="1">
      <c r="B1005" s="2"/>
      <c r="C1005" s="2"/>
      <c r="D1005" s="14" t="s">
        <v>1031</v>
      </c>
      <c r="E1005" s="49">
        <v>0</v>
      </c>
      <c r="F1005" s="6">
        <v>0</v>
      </c>
      <c r="G1005" s="129">
        <f t="shared" si="272"/>
        <v>0</v>
      </c>
      <c r="I1005" s="11">
        <f t="shared" si="273"/>
        <v>0</v>
      </c>
      <c r="L1005" s="129">
        <f t="shared" si="274"/>
        <v>0</v>
      </c>
      <c r="M1005" s="468"/>
      <c r="P1005" s="468">
        <f t="shared" si="275"/>
        <v>0</v>
      </c>
      <c r="Q1005" s="221"/>
    </row>
    <row r="1006" spans="1:75" ht="12.75" customHeight="1">
      <c r="B1006" s="2"/>
      <c r="C1006" s="2"/>
      <c r="D1006" s="10" t="s">
        <v>321</v>
      </c>
      <c r="E1006" s="49">
        <v>0</v>
      </c>
      <c r="F1006" s="6">
        <v>0</v>
      </c>
      <c r="G1006" s="11">
        <f t="shared" si="272"/>
        <v>0</v>
      </c>
      <c r="H1006" s="6">
        <v>0</v>
      </c>
      <c r="I1006" s="11">
        <f t="shared" si="273"/>
        <v>0</v>
      </c>
      <c r="J1006" s="6">
        <v>0</v>
      </c>
      <c r="K1006" s="11">
        <f>J1006*E1006</f>
        <v>0</v>
      </c>
      <c r="L1006" s="129">
        <f t="shared" si="274"/>
        <v>0</v>
      </c>
      <c r="M1006" s="468"/>
      <c r="P1006" s="468">
        <f t="shared" si="275"/>
        <v>0</v>
      </c>
      <c r="Q1006" s="221"/>
    </row>
    <row r="1007" spans="1:75" ht="12.75" customHeight="1">
      <c r="B1007" s="2"/>
      <c r="C1007" s="2"/>
      <c r="D1007" s="14" t="s">
        <v>483</v>
      </c>
      <c r="G1007" s="129">
        <f t="shared" si="272"/>
        <v>0</v>
      </c>
      <c r="I1007" s="11">
        <f t="shared" si="273"/>
        <v>0</v>
      </c>
      <c r="L1007" s="129">
        <f t="shared" si="274"/>
        <v>0</v>
      </c>
      <c r="M1007" s="468"/>
      <c r="P1007" s="468">
        <f t="shared" si="275"/>
        <v>0</v>
      </c>
      <c r="Q1007" s="221"/>
    </row>
    <row r="1008" spans="1:75" ht="12.75" customHeight="1">
      <c r="B1008" s="2"/>
      <c r="C1008" s="2"/>
      <c r="D1008" s="10" t="s">
        <v>125</v>
      </c>
      <c r="E1008" s="49">
        <v>0</v>
      </c>
      <c r="F1008" s="6">
        <v>0</v>
      </c>
      <c r="G1008" s="11">
        <f t="shared" si="272"/>
        <v>0</v>
      </c>
      <c r="H1008" s="6">
        <v>0</v>
      </c>
      <c r="I1008" s="11">
        <f t="shared" si="273"/>
        <v>0</v>
      </c>
      <c r="J1008" s="6">
        <v>0</v>
      </c>
      <c r="K1008" s="11">
        <f>J1008*E1008</f>
        <v>0</v>
      </c>
      <c r="L1008" s="129">
        <f t="shared" si="274"/>
        <v>0</v>
      </c>
      <c r="M1008" s="468"/>
      <c r="P1008" s="468">
        <f t="shared" si="275"/>
        <v>0</v>
      </c>
      <c r="Q1008" s="221"/>
    </row>
    <row r="1009" spans="2:17" ht="12.75" customHeight="1">
      <c r="B1009" s="2"/>
      <c r="C1009" s="2"/>
      <c r="D1009" s="10" t="s">
        <v>126</v>
      </c>
      <c r="E1009" s="49">
        <v>0</v>
      </c>
      <c r="F1009" s="6">
        <v>0</v>
      </c>
      <c r="G1009" s="11">
        <f t="shared" si="272"/>
        <v>0</v>
      </c>
      <c r="H1009" s="6">
        <v>0</v>
      </c>
      <c r="I1009" s="11">
        <f t="shared" si="273"/>
        <v>0</v>
      </c>
      <c r="J1009" s="6">
        <v>0</v>
      </c>
      <c r="K1009" s="11">
        <f>J1009*E1009</f>
        <v>0</v>
      </c>
      <c r="L1009" s="129">
        <f t="shared" si="274"/>
        <v>0</v>
      </c>
      <c r="M1009" s="468"/>
      <c r="P1009" s="468">
        <f t="shared" si="275"/>
        <v>0</v>
      </c>
      <c r="Q1009" s="221"/>
    </row>
    <row r="1010" spans="2:17" ht="12.75" customHeight="1">
      <c r="B1010" s="2"/>
      <c r="C1010" s="2"/>
      <c r="D1010" s="10" t="s">
        <v>111</v>
      </c>
      <c r="E1010" s="49">
        <v>0</v>
      </c>
      <c r="F1010" s="6">
        <v>0</v>
      </c>
      <c r="G1010" s="11">
        <f t="shared" si="272"/>
        <v>0</v>
      </c>
      <c r="H1010" s="6">
        <v>0</v>
      </c>
      <c r="I1010" s="11">
        <f t="shared" si="273"/>
        <v>0</v>
      </c>
      <c r="J1010" s="6">
        <v>0</v>
      </c>
      <c r="K1010" s="11">
        <f>J1010*E1010</f>
        <v>0</v>
      </c>
      <c r="L1010" s="129">
        <f t="shared" si="274"/>
        <v>0</v>
      </c>
      <c r="M1010" s="468"/>
      <c r="P1010" s="468">
        <f t="shared" si="275"/>
        <v>0</v>
      </c>
      <c r="Q1010" s="221"/>
    </row>
    <row r="1011" spans="2:17" ht="12.75" customHeight="1">
      <c r="B1011" s="2"/>
      <c r="C1011" s="2"/>
      <c r="D1011" s="10" t="s">
        <v>1097</v>
      </c>
      <c r="E1011" s="49">
        <v>0</v>
      </c>
      <c r="F1011" s="6">
        <v>0</v>
      </c>
      <c r="G1011" s="11">
        <f t="shared" si="272"/>
        <v>0</v>
      </c>
      <c r="H1011" s="6">
        <v>0</v>
      </c>
      <c r="I1011" s="11">
        <f t="shared" si="273"/>
        <v>0</v>
      </c>
      <c r="J1011" s="6">
        <v>0</v>
      </c>
      <c r="K1011" s="11">
        <f>J1011*E1011</f>
        <v>0</v>
      </c>
      <c r="L1011" s="129">
        <f t="shared" si="274"/>
        <v>0</v>
      </c>
      <c r="M1011" s="468"/>
      <c r="P1011" s="468">
        <f t="shared" si="275"/>
        <v>0</v>
      </c>
      <c r="Q1011" s="221"/>
    </row>
    <row r="1012" spans="2:17" ht="12.75" customHeight="1" thickBot="1">
      <c r="B1012" s="2"/>
      <c r="C1012" s="2"/>
      <c r="M1012" s="468"/>
      <c r="P1012" s="468"/>
      <c r="Q1012" s="221"/>
    </row>
    <row r="1013" spans="2:17" ht="12.75" customHeight="1">
      <c r="B1013" s="2"/>
      <c r="C1013" s="2"/>
      <c r="D1013" s="634" t="s">
        <v>935</v>
      </c>
      <c r="E1013" s="426"/>
      <c r="F1013" s="354"/>
      <c r="G1013" s="129"/>
      <c r="H1013" s="354"/>
      <c r="I1013" s="129"/>
      <c r="J1013" s="354"/>
      <c r="K1013" s="129"/>
      <c r="L1013" s="129"/>
      <c r="M1013" s="710"/>
      <c r="N1013" s="129"/>
      <c r="O1013" s="129"/>
      <c r="P1013" s="710"/>
      <c r="Q1013" s="878" t="s">
        <v>916</v>
      </c>
    </row>
    <row r="1014" spans="2:17" ht="12.75" customHeight="1">
      <c r="B1014" s="2"/>
      <c r="C1014" s="2"/>
      <c r="D1014" s="627" t="s">
        <v>936</v>
      </c>
      <c r="E1014" s="627"/>
      <c r="F1014" s="627"/>
      <c r="G1014" s="627"/>
      <c r="H1014" s="627"/>
      <c r="I1014" s="627"/>
      <c r="J1014" s="627"/>
      <c r="K1014" s="627"/>
      <c r="L1014" s="627"/>
      <c r="M1014" s="710"/>
      <c r="N1014" s="129"/>
      <c r="O1014" s="129"/>
      <c r="P1014" s="710"/>
      <c r="Q1014" s="879" t="s">
        <v>2260</v>
      </c>
    </row>
    <row r="1015" spans="2:17" ht="12.75" customHeight="1">
      <c r="B1015" s="2"/>
      <c r="C1015" s="2"/>
      <c r="D1015" s="627" t="s">
        <v>932</v>
      </c>
      <c r="E1015" s="49">
        <v>0</v>
      </c>
      <c r="F1015" s="6">
        <v>0</v>
      </c>
      <c r="G1015" s="11">
        <f>F1015*E1015</f>
        <v>0</v>
      </c>
      <c r="H1015" s="6">
        <v>0</v>
      </c>
      <c r="I1015" s="11">
        <f>H1015*E1015</f>
        <v>0</v>
      </c>
      <c r="J1015" s="6">
        <v>0</v>
      </c>
      <c r="K1015" s="11">
        <f>J1015*E1015</f>
        <v>0</v>
      </c>
      <c r="L1015" s="129">
        <f t="shared" ref="L1015:L1017" si="276">G1015+I1015+K1015</f>
        <v>0</v>
      </c>
      <c r="M1015" s="710"/>
      <c r="N1015" s="129"/>
      <c r="O1015" s="129">
        <f>L1015</f>
        <v>0</v>
      </c>
      <c r="P1015" s="468">
        <f>SUM(L1015-N1015-O1015)</f>
        <v>0</v>
      </c>
      <c r="Q1015" s="879" t="s">
        <v>2261</v>
      </c>
    </row>
    <row r="1016" spans="2:17" ht="12.75" customHeight="1" thickBot="1">
      <c r="B1016" s="2"/>
      <c r="C1016" s="2"/>
      <c r="D1016" s="627" t="s">
        <v>933</v>
      </c>
      <c r="E1016" s="49">
        <v>0</v>
      </c>
      <c r="F1016" s="6">
        <v>0</v>
      </c>
      <c r="G1016" s="11">
        <f>F1016*E1016</f>
        <v>0</v>
      </c>
      <c r="H1016" s="6">
        <v>0</v>
      </c>
      <c r="I1016" s="11">
        <f>H1016*E1016</f>
        <v>0</v>
      </c>
      <c r="J1016" s="6">
        <v>0</v>
      </c>
      <c r="K1016" s="11">
        <f>J1016*E1016</f>
        <v>0</v>
      </c>
      <c r="L1016" s="129">
        <f t="shared" si="276"/>
        <v>0</v>
      </c>
      <c r="M1016" s="710"/>
      <c r="N1016" s="129"/>
      <c r="O1016" s="129">
        <f>L1016</f>
        <v>0</v>
      </c>
      <c r="P1016" s="468">
        <f>SUM(L1016-N1016-O1016)</f>
        <v>0</v>
      </c>
      <c r="Q1016" s="880" t="s">
        <v>93</v>
      </c>
    </row>
    <row r="1017" spans="2:17" ht="12.75" customHeight="1">
      <c r="B1017" s="2"/>
      <c r="C1017" s="2"/>
      <c r="D1017" s="627" t="s">
        <v>934</v>
      </c>
      <c r="E1017" s="49">
        <v>0</v>
      </c>
      <c r="F1017" s="6">
        <v>0</v>
      </c>
      <c r="G1017" s="11">
        <f>F1017*E1017</f>
        <v>0</v>
      </c>
      <c r="H1017" s="6">
        <v>0</v>
      </c>
      <c r="I1017" s="11">
        <f>H1017*E1017</f>
        <v>0</v>
      </c>
      <c r="J1017" s="6">
        <v>0</v>
      </c>
      <c r="K1017" s="11">
        <f>J1017*E1017</f>
        <v>0</v>
      </c>
      <c r="L1017" s="129">
        <f t="shared" si="276"/>
        <v>0</v>
      </c>
      <c r="M1017" s="710"/>
      <c r="N1017" s="129"/>
      <c r="O1017" s="129">
        <f>L1017</f>
        <v>0</v>
      </c>
      <c r="P1017" s="468">
        <f>SUM(L1017-N1017-O1017)</f>
        <v>0</v>
      </c>
      <c r="Q1017" s="221"/>
    </row>
    <row r="1018" spans="2:17" ht="12.75" customHeight="1">
      <c r="B1018" s="2"/>
      <c r="C1018" s="2"/>
      <c r="D1018" s="627"/>
      <c r="E1018" s="426"/>
      <c r="F1018" s="354"/>
      <c r="G1018" s="129"/>
      <c r="H1018" s="354"/>
      <c r="I1018" s="129"/>
      <c r="J1018" s="354"/>
      <c r="K1018" s="129"/>
      <c r="L1018" s="129"/>
      <c r="M1018" s="710"/>
      <c r="N1018" s="129"/>
      <c r="O1018" s="129"/>
      <c r="P1018" s="710"/>
      <c r="Q1018" s="221"/>
    </row>
    <row r="1019" spans="2:17" ht="12.75" customHeight="1">
      <c r="B1019" s="2"/>
      <c r="C1019" s="2"/>
      <c r="D1019" s="627" t="s">
        <v>937</v>
      </c>
      <c r="E1019" s="426"/>
      <c r="F1019" s="354"/>
      <c r="G1019" s="129"/>
      <c r="H1019" s="354"/>
      <c r="I1019" s="129"/>
      <c r="J1019" s="354"/>
      <c r="K1019" s="129"/>
      <c r="L1019" s="129"/>
      <c r="M1019" s="710"/>
      <c r="N1019" s="129"/>
      <c r="O1019" s="129"/>
      <c r="P1019" s="710"/>
      <c r="Q1019" s="221"/>
    </row>
    <row r="1020" spans="2:17" ht="12.75" customHeight="1">
      <c r="B1020" s="2"/>
      <c r="C1020" s="2"/>
      <c r="D1020" s="627" t="s">
        <v>932</v>
      </c>
      <c r="E1020" s="49">
        <v>0</v>
      </c>
      <c r="F1020" s="6">
        <v>0</v>
      </c>
      <c r="G1020" s="11">
        <f>F1020*E1020</f>
        <v>0</v>
      </c>
      <c r="H1020" s="6">
        <v>0</v>
      </c>
      <c r="I1020" s="11">
        <f>H1020*E1020</f>
        <v>0</v>
      </c>
      <c r="J1020" s="6">
        <v>0</v>
      </c>
      <c r="K1020" s="11">
        <f>J1020*E1020</f>
        <v>0</v>
      </c>
      <c r="L1020" s="129">
        <f t="shared" ref="L1020:L1022" si="277">G1020+I1020+K1020</f>
        <v>0</v>
      </c>
      <c r="M1020" s="710"/>
      <c r="N1020" s="129"/>
      <c r="O1020" s="129"/>
      <c r="P1020" s="468">
        <f>SUM(L1020-N1020-O1020)</f>
        <v>0</v>
      </c>
      <c r="Q1020" s="221"/>
    </row>
    <row r="1021" spans="2:17" ht="12.75" customHeight="1">
      <c r="B1021" s="2"/>
      <c r="C1021" s="2"/>
      <c r="D1021" s="627" t="s">
        <v>933</v>
      </c>
      <c r="E1021" s="49">
        <v>0</v>
      </c>
      <c r="F1021" s="6">
        <v>0</v>
      </c>
      <c r="G1021" s="11">
        <f>F1021*E1021</f>
        <v>0</v>
      </c>
      <c r="H1021" s="6">
        <v>0</v>
      </c>
      <c r="I1021" s="11">
        <f>H1021*E1021</f>
        <v>0</v>
      </c>
      <c r="J1021" s="6">
        <v>0</v>
      </c>
      <c r="K1021" s="11">
        <f>J1021*E1021</f>
        <v>0</v>
      </c>
      <c r="L1021" s="129">
        <f t="shared" si="277"/>
        <v>0</v>
      </c>
      <c r="M1021" s="710"/>
      <c r="N1021" s="129"/>
      <c r="O1021" s="129">
        <f>L1021</f>
        <v>0</v>
      </c>
      <c r="P1021" s="468">
        <f>SUM(L1021-N1021-O1021)</f>
        <v>0</v>
      </c>
      <c r="Q1021" s="221"/>
    </row>
    <row r="1022" spans="2:17" ht="12.75" customHeight="1">
      <c r="B1022" s="2"/>
      <c r="C1022" s="2"/>
      <c r="D1022" s="627" t="s">
        <v>934</v>
      </c>
      <c r="E1022" s="49">
        <v>0</v>
      </c>
      <c r="F1022" s="6">
        <v>0</v>
      </c>
      <c r="G1022" s="11">
        <f>F1022*E1022</f>
        <v>0</v>
      </c>
      <c r="H1022" s="6">
        <v>0</v>
      </c>
      <c r="I1022" s="11">
        <f>H1022*E1022</f>
        <v>0</v>
      </c>
      <c r="J1022" s="6">
        <v>0</v>
      </c>
      <c r="K1022" s="11">
        <f>J1022*E1022</f>
        <v>0</v>
      </c>
      <c r="L1022" s="129">
        <f t="shared" si="277"/>
        <v>0</v>
      </c>
      <c r="M1022" s="710"/>
      <c r="N1022" s="129"/>
      <c r="O1022" s="129">
        <f>L1022</f>
        <v>0</v>
      </c>
      <c r="P1022" s="468">
        <f>SUM(L1022-N1022-O1022)</f>
        <v>0</v>
      </c>
      <c r="Q1022" s="221"/>
    </row>
    <row r="1023" spans="2:17" ht="12.75" customHeight="1">
      <c r="B1023" s="2"/>
      <c r="C1023" s="2"/>
      <c r="D1023" s="627"/>
      <c r="E1023" s="426"/>
      <c r="F1023" s="354"/>
      <c r="G1023" s="129"/>
      <c r="H1023" s="354"/>
      <c r="I1023" s="129"/>
      <c r="J1023" s="354"/>
      <c r="K1023" s="129"/>
      <c r="L1023" s="129"/>
      <c r="M1023" s="710"/>
      <c r="N1023" s="129"/>
      <c r="O1023" s="129"/>
      <c r="P1023" s="710"/>
      <c r="Q1023" s="221"/>
    </row>
    <row r="1024" spans="2:17" ht="12.75" customHeight="1">
      <c r="B1024" s="2"/>
      <c r="C1024" s="2"/>
      <c r="D1024" s="634" t="s">
        <v>939</v>
      </c>
      <c r="E1024" s="426"/>
      <c r="F1024" s="354"/>
      <c r="G1024" s="129"/>
      <c r="H1024" s="354"/>
      <c r="I1024" s="129"/>
      <c r="J1024" s="354"/>
      <c r="K1024" s="129"/>
      <c r="L1024" s="129"/>
      <c r="M1024" s="710"/>
      <c r="N1024" s="129"/>
      <c r="O1024" s="129"/>
      <c r="P1024" s="710"/>
      <c r="Q1024" s="221"/>
    </row>
    <row r="1025" spans="1:75" ht="12.75" customHeight="1">
      <c r="B1025" s="2"/>
      <c r="C1025" s="2"/>
      <c r="D1025" s="634" t="s">
        <v>940</v>
      </c>
      <c r="E1025" s="426"/>
      <c r="F1025" s="354"/>
      <c r="G1025" s="129"/>
      <c r="H1025" s="354"/>
      <c r="I1025" s="129"/>
      <c r="J1025" s="354"/>
      <c r="K1025" s="129"/>
      <c r="L1025" s="129"/>
      <c r="M1025" s="710"/>
      <c r="N1025" s="129"/>
      <c r="O1025" s="129"/>
      <c r="P1025" s="710"/>
      <c r="Q1025" s="221"/>
    </row>
    <row r="1026" spans="1:75" ht="12.75" customHeight="1">
      <c r="B1026" s="2"/>
      <c r="C1026" s="2"/>
      <c r="D1026" s="627" t="s">
        <v>372</v>
      </c>
      <c r="E1026" s="426"/>
      <c r="F1026" s="354"/>
      <c r="G1026" s="129">
        <f>F1026*$E1026</f>
        <v>0</v>
      </c>
      <c r="H1026" s="354"/>
      <c r="I1026" s="129">
        <f>H1026*E1026</f>
        <v>0</v>
      </c>
      <c r="J1026" s="354"/>
      <c r="K1026" s="129"/>
      <c r="L1026" s="129">
        <f t="shared" ref="L1026:L1029" si="278">G1026+I1026+K1026</f>
        <v>0</v>
      </c>
      <c r="M1026" s="710"/>
      <c r="N1026" s="129"/>
      <c r="O1026" s="129"/>
      <c r="P1026" s="468">
        <f>SUM(L1026-N1026-O1026)</f>
        <v>0</v>
      </c>
      <c r="Q1026" s="221"/>
    </row>
    <row r="1027" spans="1:75" ht="12.75" customHeight="1">
      <c r="B1027" s="2"/>
      <c r="C1027" s="2"/>
      <c r="D1027" s="627" t="s">
        <v>374</v>
      </c>
      <c r="E1027" s="426">
        <v>0</v>
      </c>
      <c r="F1027" s="354">
        <v>0</v>
      </c>
      <c r="G1027" s="129">
        <f>F1027*$E1027</f>
        <v>0</v>
      </c>
      <c r="H1027" s="354">
        <v>0</v>
      </c>
      <c r="I1027" s="129">
        <f>H1027*E1027</f>
        <v>0</v>
      </c>
      <c r="J1027" s="354">
        <v>0</v>
      </c>
      <c r="K1027" s="129"/>
      <c r="L1027" s="129">
        <f t="shared" si="278"/>
        <v>0</v>
      </c>
      <c r="M1027" s="710"/>
      <c r="N1027" s="129"/>
      <c r="O1027" s="129"/>
      <c r="P1027" s="468">
        <f>SUM(L1027-N1027-O1027)</f>
        <v>0</v>
      </c>
      <c r="Q1027" s="221"/>
    </row>
    <row r="1028" spans="1:75" ht="12.75" customHeight="1">
      <c r="B1028" s="2"/>
      <c r="C1028" s="2"/>
      <c r="D1028" s="627" t="s">
        <v>375</v>
      </c>
      <c r="E1028" s="426"/>
      <c r="F1028" s="354"/>
      <c r="G1028" s="129">
        <f>F1028*$E1028</f>
        <v>0</v>
      </c>
      <c r="H1028" s="354"/>
      <c r="I1028" s="129">
        <f>H1028*E1028</f>
        <v>0</v>
      </c>
      <c r="J1028" s="354"/>
      <c r="K1028" s="129"/>
      <c r="L1028" s="129">
        <f t="shared" si="278"/>
        <v>0</v>
      </c>
      <c r="M1028" s="710"/>
      <c r="N1028" s="129"/>
      <c r="O1028" s="129"/>
      <c r="P1028" s="468">
        <f>SUM(L1028-N1028-O1028)</f>
        <v>0</v>
      </c>
      <c r="Q1028" s="221"/>
    </row>
    <row r="1029" spans="1:75" ht="12.75" customHeight="1">
      <c r="B1029" s="2"/>
      <c r="C1029" s="2"/>
      <c r="D1029" s="627" t="s">
        <v>127</v>
      </c>
      <c r="E1029" s="426"/>
      <c r="F1029" s="354"/>
      <c r="G1029" s="129">
        <f>F1029*$E1029</f>
        <v>0</v>
      </c>
      <c r="H1029" s="354"/>
      <c r="I1029" s="129">
        <f>H1029*E1029</f>
        <v>0</v>
      </c>
      <c r="J1029" s="354"/>
      <c r="K1029" s="129"/>
      <c r="L1029" s="129">
        <f t="shared" si="278"/>
        <v>0</v>
      </c>
      <c r="M1029" s="710"/>
      <c r="N1029" s="129"/>
      <c r="O1029" s="129"/>
      <c r="P1029" s="468">
        <f>SUM(L1029-N1029-O1029)</f>
        <v>0</v>
      </c>
      <c r="Q1029" s="221"/>
    </row>
    <row r="1030" spans="1:75" ht="12.75" customHeight="1">
      <c r="B1030" s="2"/>
      <c r="C1030" s="2"/>
      <c r="D1030" s="634"/>
      <c r="E1030" s="426"/>
      <c r="F1030" s="354"/>
      <c r="G1030" s="129"/>
      <c r="H1030" s="354"/>
      <c r="I1030" s="129"/>
      <c r="J1030" s="354"/>
      <c r="K1030" s="129"/>
      <c r="L1030" s="129"/>
      <c r="M1030" s="710"/>
      <c r="N1030" s="129"/>
      <c r="O1030" s="129"/>
      <c r="P1030" s="710"/>
      <c r="Q1030" s="691"/>
    </row>
    <row r="1031" spans="1:75" ht="12.75" customHeight="1">
      <c r="B1031" s="2"/>
      <c r="C1031" s="2"/>
      <c r="D1031" s="634" t="s">
        <v>942</v>
      </c>
      <c r="E1031" s="426"/>
      <c r="F1031" s="354"/>
      <c r="G1031" s="129"/>
      <c r="H1031" s="354"/>
      <c r="I1031" s="129"/>
      <c r="J1031" s="354"/>
      <c r="K1031" s="129"/>
      <c r="L1031" s="129"/>
      <c r="M1031" s="710"/>
      <c r="N1031" s="129"/>
      <c r="O1031" s="129"/>
      <c r="P1031" s="710"/>
      <c r="Q1031" s="691"/>
    </row>
    <row r="1032" spans="1:75" s="627" customFormat="1" ht="12.75" customHeight="1">
      <c r="A1032" s="766"/>
      <c r="B1032" s="634"/>
      <c r="C1032" s="634"/>
      <c r="D1032" s="627" t="s">
        <v>943</v>
      </c>
      <c r="E1032" s="426"/>
      <c r="F1032" s="354"/>
      <c r="G1032" s="129"/>
      <c r="H1032" s="354"/>
      <c r="K1032" s="627">
        <f>J1032*E1032</f>
        <v>0</v>
      </c>
      <c r="L1032" s="129">
        <f>G1032+I1032+K1032</f>
        <v>0</v>
      </c>
      <c r="M1032" s="812"/>
      <c r="P1032" s="710">
        <f>SUM(L1032-N1032-O1032)</f>
        <v>0</v>
      </c>
      <c r="Q1032" s="813"/>
      <c r="R1032" s="354"/>
      <c r="S1032" s="354"/>
      <c r="T1032" s="354"/>
      <c r="U1032" s="354"/>
      <c r="V1032" s="354"/>
      <c r="W1032" s="354"/>
      <c r="X1032" s="354"/>
      <c r="Y1032" s="354"/>
      <c r="Z1032" s="354"/>
      <c r="AA1032" s="354"/>
      <c r="AB1032" s="354"/>
      <c r="AC1032" s="354"/>
      <c r="AD1032" s="354"/>
      <c r="AE1032" s="354"/>
      <c r="AF1032" s="354"/>
      <c r="AG1032" s="354"/>
      <c r="AH1032" s="354"/>
      <c r="AI1032" s="354"/>
      <c r="AJ1032" s="354"/>
      <c r="AK1032" s="354"/>
      <c r="AL1032" s="354"/>
      <c r="AM1032" s="354"/>
      <c r="AN1032" s="354"/>
      <c r="AO1032" s="354"/>
      <c r="AP1032" s="354"/>
      <c r="AQ1032" s="354"/>
      <c r="AR1032" s="354"/>
      <c r="AS1032" s="354"/>
      <c r="AT1032" s="354"/>
      <c r="AU1032" s="354"/>
      <c r="AV1032" s="354"/>
      <c r="AW1032" s="354"/>
      <c r="AX1032" s="354"/>
      <c r="AY1032" s="354"/>
      <c r="AZ1032" s="354"/>
      <c r="BA1032" s="354"/>
      <c r="BB1032" s="354"/>
      <c r="BC1032" s="354"/>
      <c r="BD1032" s="354"/>
      <c r="BE1032" s="354"/>
      <c r="BF1032" s="354"/>
      <c r="BG1032" s="354"/>
      <c r="BH1032" s="354"/>
      <c r="BI1032" s="354"/>
      <c r="BJ1032" s="354"/>
      <c r="BK1032" s="354"/>
      <c r="BL1032" s="354"/>
      <c r="BM1032" s="354"/>
      <c r="BN1032" s="354"/>
      <c r="BO1032" s="354"/>
      <c r="BP1032" s="354"/>
      <c r="BQ1032" s="354"/>
      <c r="BR1032" s="354"/>
      <c r="BS1032" s="354"/>
      <c r="BT1032" s="354"/>
      <c r="BU1032" s="354"/>
      <c r="BV1032" s="354"/>
      <c r="BW1032" s="354"/>
    </row>
    <row r="1033" spans="1:75" s="627" customFormat="1" ht="12.75" customHeight="1">
      <c r="A1033" s="766"/>
      <c r="B1033" s="634"/>
      <c r="C1033" s="634"/>
      <c r="D1033" s="627" t="s">
        <v>372</v>
      </c>
      <c r="E1033" s="426">
        <v>0</v>
      </c>
      <c r="F1033" s="354">
        <v>0</v>
      </c>
      <c r="G1033" s="129">
        <f>E1033*F1033</f>
        <v>0</v>
      </c>
      <c r="H1033" s="354">
        <v>0</v>
      </c>
      <c r="I1033" s="627">
        <f>H1033*E1033</f>
        <v>0</v>
      </c>
      <c r="J1033" s="627">
        <v>0</v>
      </c>
      <c r="K1033" s="627">
        <f>J1033*E1033</f>
        <v>0</v>
      </c>
      <c r="L1033" s="129">
        <f t="shared" ref="L1033:L1036" si="279">G1033+I1033+K1033</f>
        <v>0</v>
      </c>
      <c r="M1033" s="710"/>
      <c r="N1033" s="129"/>
      <c r="O1033" s="129"/>
      <c r="P1033" s="710">
        <f>SUM(L1033-N1033-O1033)</f>
        <v>0</v>
      </c>
      <c r="Q1033" s="221"/>
      <c r="R1033" s="354"/>
      <c r="S1033" s="354"/>
      <c r="T1033" s="354"/>
      <c r="U1033" s="354"/>
      <c r="V1033" s="354"/>
      <c r="W1033" s="354"/>
      <c r="X1033" s="354"/>
      <c r="Y1033" s="354"/>
      <c r="Z1033" s="354"/>
      <c r="AA1033" s="354"/>
      <c r="AB1033" s="354"/>
      <c r="AC1033" s="354"/>
      <c r="AD1033" s="354"/>
      <c r="AE1033" s="354"/>
      <c r="AF1033" s="354"/>
      <c r="AG1033" s="354"/>
      <c r="AH1033" s="354"/>
      <c r="AI1033" s="354"/>
      <c r="AJ1033" s="354"/>
      <c r="AK1033" s="354"/>
      <c r="AL1033" s="354"/>
      <c r="AM1033" s="354"/>
      <c r="AN1033" s="354"/>
      <c r="AO1033" s="354"/>
      <c r="AP1033" s="354"/>
      <c r="AQ1033" s="354"/>
      <c r="AR1033" s="354"/>
      <c r="AS1033" s="354"/>
      <c r="AT1033" s="354"/>
      <c r="AU1033" s="354"/>
      <c r="AV1033" s="354"/>
      <c r="AW1033" s="354"/>
      <c r="AX1033" s="354"/>
      <c r="AY1033" s="354"/>
      <c r="AZ1033" s="354"/>
      <c r="BA1033" s="354"/>
      <c r="BB1033" s="354"/>
      <c r="BC1033" s="354"/>
      <c r="BD1033" s="354"/>
      <c r="BE1033" s="354"/>
      <c r="BF1033" s="354"/>
      <c r="BG1033" s="354"/>
      <c r="BH1033" s="354"/>
      <c r="BI1033" s="354"/>
      <c r="BJ1033" s="354"/>
      <c r="BK1033" s="354"/>
      <c r="BL1033" s="354"/>
      <c r="BM1033" s="354"/>
      <c r="BN1033" s="354"/>
      <c r="BO1033" s="354"/>
      <c r="BP1033" s="354"/>
      <c r="BQ1033" s="354"/>
      <c r="BR1033" s="354"/>
      <c r="BS1033" s="354"/>
      <c r="BT1033" s="354"/>
      <c r="BU1033" s="354"/>
      <c r="BV1033" s="354"/>
      <c r="BW1033" s="354"/>
    </row>
    <row r="1034" spans="1:75" s="627" customFormat="1" ht="12.75" customHeight="1">
      <c r="A1034" s="766"/>
      <c r="B1034" s="634"/>
      <c r="C1034" s="634"/>
      <c r="D1034" s="627" t="s">
        <v>374</v>
      </c>
      <c r="E1034" s="426">
        <v>0</v>
      </c>
      <c r="F1034" s="354">
        <v>0</v>
      </c>
      <c r="G1034" s="129">
        <f>E1034*F1034</f>
        <v>0</v>
      </c>
      <c r="H1034" s="354">
        <v>0</v>
      </c>
      <c r="I1034" s="627">
        <f>H1034*E1034</f>
        <v>0</v>
      </c>
      <c r="J1034" s="627">
        <v>0</v>
      </c>
      <c r="K1034" s="627">
        <f>J1034*E1034</f>
        <v>0</v>
      </c>
      <c r="L1034" s="129">
        <f t="shared" si="279"/>
        <v>0</v>
      </c>
      <c r="M1034" s="710"/>
      <c r="N1034" s="129"/>
      <c r="O1034" s="129"/>
      <c r="P1034" s="710">
        <f>SUM(L1034-N1034-O1034)</f>
        <v>0</v>
      </c>
      <c r="Q1034" s="221"/>
      <c r="R1034" s="354"/>
      <c r="S1034" s="354"/>
      <c r="T1034" s="354"/>
      <c r="U1034" s="354"/>
      <c r="V1034" s="354"/>
      <c r="W1034" s="354"/>
      <c r="X1034" s="354"/>
      <c r="Y1034" s="354"/>
      <c r="Z1034" s="354"/>
      <c r="AA1034" s="354"/>
      <c r="AB1034" s="354"/>
      <c r="AC1034" s="354"/>
      <c r="AD1034" s="354"/>
      <c r="AE1034" s="354"/>
      <c r="AF1034" s="354"/>
      <c r="AG1034" s="354"/>
      <c r="AH1034" s="354"/>
      <c r="AI1034" s="354"/>
      <c r="AJ1034" s="354"/>
      <c r="AK1034" s="354"/>
      <c r="AL1034" s="354"/>
      <c r="AM1034" s="354"/>
      <c r="AN1034" s="354"/>
      <c r="AO1034" s="354"/>
      <c r="AP1034" s="354"/>
      <c r="AQ1034" s="354"/>
      <c r="AR1034" s="354"/>
      <c r="AS1034" s="354"/>
      <c r="AT1034" s="354"/>
      <c r="AU1034" s="354"/>
      <c r="AV1034" s="354"/>
      <c r="AW1034" s="354"/>
      <c r="AX1034" s="354"/>
      <c r="AY1034" s="354"/>
      <c r="AZ1034" s="354"/>
      <c r="BA1034" s="354"/>
      <c r="BB1034" s="354"/>
      <c r="BC1034" s="354"/>
      <c r="BD1034" s="354"/>
      <c r="BE1034" s="354"/>
      <c r="BF1034" s="354"/>
      <c r="BG1034" s="354"/>
      <c r="BH1034" s="354"/>
      <c r="BI1034" s="354"/>
      <c r="BJ1034" s="354"/>
      <c r="BK1034" s="354"/>
      <c r="BL1034" s="354"/>
      <c r="BM1034" s="354"/>
      <c r="BN1034" s="354"/>
      <c r="BO1034" s="354"/>
      <c r="BP1034" s="354"/>
      <c r="BQ1034" s="354"/>
      <c r="BR1034" s="354"/>
      <c r="BS1034" s="354"/>
      <c r="BT1034" s="354"/>
      <c r="BU1034" s="354"/>
      <c r="BV1034" s="354"/>
      <c r="BW1034" s="354"/>
    </row>
    <row r="1035" spans="1:75" s="627" customFormat="1" ht="12.75" customHeight="1">
      <c r="A1035" s="766"/>
      <c r="B1035" s="634"/>
      <c r="C1035" s="634"/>
      <c r="D1035" s="627" t="s">
        <v>375</v>
      </c>
      <c r="E1035" s="426">
        <v>0</v>
      </c>
      <c r="F1035" s="354">
        <v>0</v>
      </c>
      <c r="G1035" s="129">
        <f>E1035*F1035</f>
        <v>0</v>
      </c>
      <c r="H1035" s="354">
        <v>0</v>
      </c>
      <c r="I1035" s="627">
        <f>H1035*E1035</f>
        <v>0</v>
      </c>
      <c r="J1035" s="627">
        <v>0</v>
      </c>
      <c r="K1035" s="627">
        <f>J1035*E1035</f>
        <v>0</v>
      </c>
      <c r="L1035" s="129">
        <f t="shared" si="279"/>
        <v>0</v>
      </c>
      <c r="M1035" s="710"/>
      <c r="N1035" s="129"/>
      <c r="O1035" s="129"/>
      <c r="P1035" s="710">
        <f>SUM(L1035-N1035-O1035)</f>
        <v>0</v>
      </c>
      <c r="Q1035" s="221"/>
      <c r="R1035" s="354"/>
      <c r="S1035" s="354"/>
      <c r="T1035" s="354"/>
      <c r="U1035" s="354"/>
      <c r="V1035" s="354"/>
      <c r="W1035" s="354"/>
      <c r="X1035" s="354"/>
      <c r="Y1035" s="354"/>
      <c r="Z1035" s="354"/>
      <c r="AA1035" s="354"/>
      <c r="AB1035" s="354"/>
      <c r="AC1035" s="354"/>
      <c r="AD1035" s="354"/>
      <c r="AE1035" s="354"/>
      <c r="AF1035" s="354"/>
      <c r="AG1035" s="354"/>
      <c r="AH1035" s="354"/>
      <c r="AI1035" s="354"/>
      <c r="AJ1035" s="354"/>
      <c r="AK1035" s="354"/>
      <c r="AL1035" s="354"/>
      <c r="AM1035" s="354"/>
      <c r="AN1035" s="354"/>
      <c r="AO1035" s="354"/>
      <c r="AP1035" s="354"/>
      <c r="AQ1035" s="354"/>
      <c r="AR1035" s="354"/>
      <c r="AS1035" s="354"/>
      <c r="AT1035" s="354"/>
      <c r="AU1035" s="354"/>
      <c r="AV1035" s="354"/>
      <c r="AW1035" s="354"/>
      <c r="AX1035" s="354"/>
      <c r="AY1035" s="354"/>
      <c r="AZ1035" s="354"/>
      <c r="BA1035" s="354"/>
      <c r="BB1035" s="354"/>
      <c r="BC1035" s="354"/>
      <c r="BD1035" s="354"/>
      <c r="BE1035" s="354"/>
      <c r="BF1035" s="354"/>
      <c r="BG1035" s="354"/>
      <c r="BH1035" s="354"/>
      <c r="BI1035" s="354"/>
      <c r="BJ1035" s="354"/>
      <c r="BK1035" s="354"/>
      <c r="BL1035" s="354"/>
      <c r="BM1035" s="354"/>
      <c r="BN1035" s="354"/>
      <c r="BO1035" s="354"/>
      <c r="BP1035" s="354"/>
      <c r="BQ1035" s="354"/>
      <c r="BR1035" s="354"/>
      <c r="BS1035" s="354"/>
      <c r="BT1035" s="354"/>
      <c r="BU1035" s="354"/>
      <c r="BV1035" s="354"/>
      <c r="BW1035" s="354"/>
    </row>
    <row r="1036" spans="1:75" s="627" customFormat="1" ht="12.75" customHeight="1">
      <c r="A1036" s="766"/>
      <c r="B1036" s="634"/>
      <c r="C1036" s="634"/>
      <c r="D1036" s="627" t="s">
        <v>127</v>
      </c>
      <c r="E1036" s="426">
        <v>0</v>
      </c>
      <c r="F1036" s="354">
        <v>0</v>
      </c>
      <c r="G1036" s="129">
        <f>E1036*F1036</f>
        <v>0</v>
      </c>
      <c r="H1036" s="354">
        <v>0</v>
      </c>
      <c r="I1036" s="627">
        <f>H1036*E1036</f>
        <v>0</v>
      </c>
      <c r="J1036" s="627">
        <v>0</v>
      </c>
      <c r="K1036" s="627">
        <f>J1036*E1036</f>
        <v>0</v>
      </c>
      <c r="L1036" s="129">
        <f t="shared" si="279"/>
        <v>0</v>
      </c>
      <c r="M1036" s="710"/>
      <c r="N1036" s="129"/>
      <c r="O1036" s="129"/>
      <c r="P1036" s="710">
        <f>SUM(L1036-N1036-O1036)</f>
        <v>0</v>
      </c>
      <c r="Q1036" s="221"/>
      <c r="R1036" s="354"/>
      <c r="S1036" s="354"/>
      <c r="T1036" s="354"/>
      <c r="U1036" s="354"/>
      <c r="V1036" s="354"/>
      <c r="W1036" s="354"/>
      <c r="X1036" s="354"/>
      <c r="Y1036" s="354"/>
      <c r="Z1036" s="354"/>
      <c r="AA1036" s="354"/>
      <c r="AB1036" s="354"/>
      <c r="AC1036" s="354"/>
      <c r="AD1036" s="354"/>
      <c r="AE1036" s="354"/>
      <c r="AF1036" s="354"/>
      <c r="AG1036" s="354"/>
      <c r="AH1036" s="354"/>
      <c r="AI1036" s="354"/>
      <c r="AJ1036" s="354"/>
      <c r="AK1036" s="354"/>
      <c r="AL1036" s="354"/>
      <c r="AM1036" s="354"/>
      <c r="AN1036" s="354"/>
      <c r="AO1036" s="354"/>
      <c r="AP1036" s="354"/>
      <c r="AQ1036" s="354"/>
      <c r="AR1036" s="354"/>
      <c r="AS1036" s="354"/>
      <c r="AT1036" s="354"/>
      <c r="AU1036" s="354"/>
      <c r="AV1036" s="354"/>
      <c r="AW1036" s="354"/>
      <c r="AX1036" s="354"/>
      <c r="AY1036" s="354"/>
      <c r="AZ1036" s="354"/>
      <c r="BA1036" s="354"/>
      <c r="BB1036" s="354"/>
      <c r="BC1036" s="354"/>
      <c r="BD1036" s="354"/>
      <c r="BE1036" s="354"/>
      <c r="BF1036" s="354"/>
      <c r="BG1036" s="354"/>
      <c r="BH1036" s="354"/>
      <c r="BI1036" s="354"/>
      <c r="BJ1036" s="354"/>
      <c r="BK1036" s="354"/>
      <c r="BL1036" s="354"/>
      <c r="BM1036" s="354"/>
      <c r="BN1036" s="354"/>
      <c r="BO1036" s="354"/>
      <c r="BP1036" s="354"/>
      <c r="BQ1036" s="354"/>
      <c r="BR1036" s="354"/>
      <c r="BS1036" s="354"/>
      <c r="BT1036" s="354"/>
      <c r="BU1036" s="354"/>
      <c r="BV1036" s="354"/>
      <c r="BW1036" s="354"/>
    </row>
    <row r="1037" spans="1:75" ht="12.75" customHeight="1">
      <c r="B1037" s="2"/>
      <c r="C1037" s="2"/>
      <c r="D1037" s="627" t="s">
        <v>944</v>
      </c>
      <c r="E1037" s="426"/>
      <c r="F1037" s="354"/>
      <c r="G1037" s="129"/>
      <c r="H1037" s="354"/>
      <c r="I1037" s="129"/>
      <c r="J1037" s="354"/>
      <c r="K1037" s="129"/>
      <c r="L1037" s="129"/>
      <c r="M1037" s="710"/>
      <c r="N1037" s="129"/>
      <c r="O1037" s="129"/>
      <c r="P1037" s="710"/>
      <c r="Q1037" s="221"/>
    </row>
    <row r="1038" spans="1:75" ht="12.75" customHeight="1">
      <c r="B1038" s="2"/>
      <c r="C1038" s="2"/>
      <c r="D1038" s="627" t="s">
        <v>372</v>
      </c>
      <c r="E1038" s="426">
        <v>0</v>
      </c>
      <c r="F1038" s="354">
        <v>0</v>
      </c>
      <c r="G1038" s="129">
        <f>E1038*F1038</f>
        <v>0</v>
      </c>
      <c r="H1038" s="354">
        <v>0</v>
      </c>
      <c r="I1038" s="627">
        <f>H1038*E1038</f>
        <v>0</v>
      </c>
      <c r="J1038" s="627">
        <v>0</v>
      </c>
      <c r="K1038" s="627">
        <f>J1038*E1038</f>
        <v>0</v>
      </c>
      <c r="L1038" s="129">
        <f t="shared" ref="L1038:L1041" si="280">G1038+I1038+K1038</f>
        <v>0</v>
      </c>
      <c r="M1038" s="710"/>
      <c r="N1038" s="129"/>
      <c r="O1038" s="129">
        <f>L1038</f>
        <v>0</v>
      </c>
      <c r="P1038" s="468">
        <f>SUM(L1038-N1038-O1038)</f>
        <v>0</v>
      </c>
      <c r="Q1038" s="221"/>
    </row>
    <row r="1039" spans="1:75" ht="12.75" customHeight="1">
      <c r="B1039" s="2"/>
      <c r="C1039" s="2"/>
      <c r="D1039" s="627" t="s">
        <v>374</v>
      </c>
      <c r="E1039" s="426">
        <v>0</v>
      </c>
      <c r="F1039" s="354">
        <v>0</v>
      </c>
      <c r="G1039" s="129">
        <f>E1039*F1039</f>
        <v>0</v>
      </c>
      <c r="H1039" s="354">
        <v>0</v>
      </c>
      <c r="I1039" s="627">
        <f>H1039*E1039</f>
        <v>0</v>
      </c>
      <c r="J1039" s="627">
        <v>0</v>
      </c>
      <c r="K1039" s="627">
        <f>J1039*E1039</f>
        <v>0</v>
      </c>
      <c r="L1039" s="129">
        <f t="shared" si="280"/>
        <v>0</v>
      </c>
      <c r="M1039" s="710"/>
      <c r="N1039" s="129"/>
      <c r="O1039" s="129"/>
      <c r="P1039" s="468">
        <f>SUM(L1039-N1039-O1039)</f>
        <v>0</v>
      </c>
      <c r="Q1039" s="221"/>
    </row>
    <row r="1040" spans="1:75" ht="12.75" customHeight="1">
      <c r="B1040" s="2"/>
      <c r="C1040" s="2"/>
      <c r="D1040" s="627" t="s">
        <v>375</v>
      </c>
      <c r="E1040" s="426">
        <v>0</v>
      </c>
      <c r="F1040" s="354">
        <v>0</v>
      </c>
      <c r="G1040" s="129">
        <f>E1040*F1040</f>
        <v>0</v>
      </c>
      <c r="H1040" s="354">
        <v>0</v>
      </c>
      <c r="I1040" s="627">
        <f>H1040*E1040</f>
        <v>0</v>
      </c>
      <c r="J1040" s="627">
        <v>0</v>
      </c>
      <c r="K1040" s="627">
        <f>J1040*E1040</f>
        <v>0</v>
      </c>
      <c r="L1040" s="129">
        <f t="shared" si="280"/>
        <v>0</v>
      </c>
      <c r="M1040" s="710"/>
      <c r="N1040" s="129"/>
      <c r="O1040" s="129">
        <f>L1040</f>
        <v>0</v>
      </c>
      <c r="P1040" s="468">
        <f>SUM(L1040-N1040-O1040)</f>
        <v>0</v>
      </c>
      <c r="Q1040" s="221"/>
    </row>
    <row r="1041" spans="2:17" ht="12.75" customHeight="1">
      <c r="B1041" s="2"/>
      <c r="C1041" s="2"/>
      <c r="D1041" s="627" t="s">
        <v>127</v>
      </c>
      <c r="E1041" s="426">
        <v>0</v>
      </c>
      <c r="F1041" s="354">
        <v>0</v>
      </c>
      <c r="G1041" s="129">
        <f>E1041*F1041</f>
        <v>0</v>
      </c>
      <c r="H1041" s="354">
        <v>0</v>
      </c>
      <c r="I1041" s="627">
        <f>H1041*E1041</f>
        <v>0</v>
      </c>
      <c r="J1041" s="627">
        <v>0</v>
      </c>
      <c r="K1041" s="627">
        <f>J1041*E1041</f>
        <v>0</v>
      </c>
      <c r="L1041" s="129">
        <f t="shared" si="280"/>
        <v>0</v>
      </c>
      <c r="M1041" s="710"/>
      <c r="N1041" s="129"/>
      <c r="O1041" s="129">
        <f>L1041</f>
        <v>0</v>
      </c>
      <c r="P1041" s="468">
        <f>SUM(L1041-N1041-O1041)</f>
        <v>0</v>
      </c>
      <c r="Q1041" s="221"/>
    </row>
    <row r="1042" spans="2:17" ht="12.75" customHeight="1">
      <c r="B1042" s="2"/>
      <c r="C1042" s="2"/>
      <c r="D1042" s="627"/>
      <c r="E1042" s="627"/>
      <c r="F1042" s="627"/>
      <c r="G1042" s="627"/>
      <c r="H1042" s="627"/>
      <c r="I1042" s="627"/>
      <c r="J1042" s="627"/>
      <c r="K1042" s="627"/>
      <c r="L1042" s="627"/>
      <c r="M1042" s="710"/>
      <c r="N1042" s="129"/>
      <c r="O1042" s="129"/>
      <c r="P1042" s="710"/>
      <c r="Q1042" s="221"/>
    </row>
    <row r="1043" spans="2:17" ht="12.75" customHeight="1">
      <c r="B1043" s="2"/>
      <c r="C1043" s="2"/>
      <c r="D1043" s="634" t="s">
        <v>941</v>
      </c>
      <c r="E1043" s="426"/>
      <c r="F1043" s="354"/>
      <c r="G1043" s="129"/>
      <c r="H1043" s="354"/>
      <c r="I1043" s="129"/>
      <c r="J1043" s="354"/>
      <c r="K1043" s="129"/>
      <c r="L1043" s="129"/>
      <c r="M1043" s="710"/>
      <c r="N1043" s="129"/>
      <c r="O1043" s="129"/>
      <c r="P1043" s="710"/>
      <c r="Q1043" s="221"/>
    </row>
    <row r="1044" spans="2:17" ht="12.75" customHeight="1">
      <c r="B1044" s="2"/>
      <c r="C1044" s="2"/>
      <c r="D1044" s="627" t="s">
        <v>372</v>
      </c>
      <c r="E1044" s="426">
        <v>0</v>
      </c>
      <c r="F1044" s="354">
        <v>0</v>
      </c>
      <c r="G1044" s="129">
        <f>E1044*F1044</f>
        <v>0</v>
      </c>
      <c r="H1044" s="354">
        <v>0</v>
      </c>
      <c r="I1044" s="627">
        <f>H1044*E1044</f>
        <v>0</v>
      </c>
      <c r="J1044" s="627">
        <v>0</v>
      </c>
      <c r="K1044" s="627">
        <f>J1044*E1044</f>
        <v>0</v>
      </c>
      <c r="L1044" s="129">
        <f t="shared" ref="L1044:L1047" si="281">G1044+I1044+K1044</f>
        <v>0</v>
      </c>
      <c r="M1044" s="710"/>
      <c r="N1044" s="129"/>
      <c r="O1044" s="129"/>
      <c r="P1044" s="468">
        <f>SUM(L1044-N1044-O1044)</f>
        <v>0</v>
      </c>
      <c r="Q1044" s="221"/>
    </row>
    <row r="1045" spans="2:17" ht="12.75" customHeight="1">
      <c r="B1045" s="2"/>
      <c r="C1045" s="2"/>
      <c r="D1045" s="627" t="s">
        <v>373</v>
      </c>
      <c r="E1045" s="426">
        <v>0</v>
      </c>
      <c r="F1045" s="354">
        <v>0</v>
      </c>
      <c r="G1045" s="129">
        <f>E1045*F1045</f>
        <v>0</v>
      </c>
      <c r="H1045" s="354">
        <v>0</v>
      </c>
      <c r="I1045" s="627">
        <f>H1045*E1045</f>
        <v>0</v>
      </c>
      <c r="J1045" s="627">
        <v>0</v>
      </c>
      <c r="K1045" s="627">
        <f>J1045*E1045</f>
        <v>0</v>
      </c>
      <c r="L1045" s="129">
        <f t="shared" si="281"/>
        <v>0</v>
      </c>
      <c r="M1045" s="710"/>
      <c r="N1045" s="129"/>
      <c r="O1045" s="129"/>
      <c r="P1045" s="468">
        <f>SUM(L1045-N1045-O1045)</f>
        <v>0</v>
      </c>
      <c r="Q1045" s="221"/>
    </row>
    <row r="1046" spans="2:17" ht="12.75" customHeight="1">
      <c r="B1046" s="2"/>
      <c r="C1046" s="2"/>
      <c r="D1046" s="627" t="s">
        <v>375</v>
      </c>
      <c r="E1046" s="426">
        <v>0</v>
      </c>
      <c r="F1046" s="354">
        <v>0</v>
      </c>
      <c r="G1046" s="129">
        <f>E1046*F1046</f>
        <v>0</v>
      </c>
      <c r="H1046" s="354">
        <v>0</v>
      </c>
      <c r="I1046" s="627">
        <f>H1046*E1046</f>
        <v>0</v>
      </c>
      <c r="J1046" s="627">
        <v>0</v>
      </c>
      <c r="K1046" s="627">
        <f>J1046*E1046</f>
        <v>0</v>
      </c>
      <c r="L1046" s="129">
        <f t="shared" si="281"/>
        <v>0</v>
      </c>
      <c r="M1046" s="710"/>
      <c r="N1046" s="129"/>
      <c r="O1046" s="129"/>
      <c r="P1046" s="468">
        <f>SUM(L1046-N1046-O1046)</f>
        <v>0</v>
      </c>
      <c r="Q1046" s="221"/>
    </row>
    <row r="1047" spans="2:17" ht="12.75" customHeight="1">
      <c r="B1047" s="2"/>
      <c r="C1047" s="2"/>
      <c r="D1047" s="627" t="s">
        <v>127</v>
      </c>
      <c r="E1047" s="426">
        <v>0</v>
      </c>
      <c r="F1047" s="354">
        <v>0</v>
      </c>
      <c r="G1047" s="129">
        <f>E1047*F1047</f>
        <v>0</v>
      </c>
      <c r="H1047" s="354">
        <v>0</v>
      </c>
      <c r="I1047" s="627">
        <f>H1047*E1047</f>
        <v>0</v>
      </c>
      <c r="J1047" s="627">
        <v>0</v>
      </c>
      <c r="K1047" s="627">
        <f>J1047*E1047</f>
        <v>0</v>
      </c>
      <c r="L1047" s="129">
        <f t="shared" si="281"/>
        <v>0</v>
      </c>
      <c r="M1047" s="710"/>
      <c r="N1047" s="129"/>
      <c r="O1047" s="129"/>
      <c r="P1047" s="468">
        <f>SUM(L1047-N1047-O1047)</f>
        <v>0</v>
      </c>
      <c r="Q1047" s="221"/>
    </row>
    <row r="1048" spans="2:17" ht="12.75" customHeight="1">
      <c r="B1048" s="2"/>
      <c r="C1048" s="2"/>
      <c r="D1048" s="627"/>
      <c r="M1048" s="468"/>
      <c r="P1048" s="468"/>
      <c r="Q1048" s="221"/>
    </row>
    <row r="1049" spans="2:17" ht="12.75" customHeight="1">
      <c r="B1049" s="2"/>
      <c r="C1049" s="2"/>
      <c r="D1049" s="10" t="s">
        <v>376</v>
      </c>
      <c r="E1049" s="426">
        <v>0</v>
      </c>
      <c r="F1049" s="354">
        <v>0</v>
      </c>
      <c r="G1049" s="129">
        <f t="shared" ref="G1049:G1056" si="282">E1049*F1049</f>
        <v>0</v>
      </c>
      <c r="H1049" s="354">
        <v>0</v>
      </c>
      <c r="I1049" s="627">
        <f t="shared" ref="I1049:I1056" si="283">H1049*E1049</f>
        <v>0</v>
      </c>
      <c r="J1049" s="627">
        <v>0</v>
      </c>
      <c r="K1049" s="627">
        <f t="shared" ref="K1049:K1056" si="284">J1049*E1049</f>
        <v>0</v>
      </c>
      <c r="L1049" s="129">
        <f t="shared" ref="L1049:L1056" si="285">G1049+I1049+K1049</f>
        <v>0</v>
      </c>
      <c r="M1049" s="468"/>
      <c r="P1049" s="468">
        <f t="shared" ref="P1049:P1056" si="286">SUM(L1049-N1049-O1049)</f>
        <v>0</v>
      </c>
      <c r="Q1049" s="718" t="s">
        <v>754</v>
      </c>
    </row>
    <row r="1050" spans="2:17" ht="12.75" customHeight="1">
      <c r="B1050" s="2"/>
      <c r="C1050" s="2"/>
      <c r="D1050" s="10" t="s">
        <v>377</v>
      </c>
      <c r="E1050" s="426">
        <v>0</v>
      </c>
      <c r="F1050" s="354">
        <v>0</v>
      </c>
      <c r="G1050" s="129">
        <f t="shared" si="282"/>
        <v>0</v>
      </c>
      <c r="H1050" s="354">
        <v>0</v>
      </c>
      <c r="I1050" s="627">
        <f t="shared" si="283"/>
        <v>0</v>
      </c>
      <c r="J1050" s="627">
        <v>0</v>
      </c>
      <c r="K1050" s="627">
        <f t="shared" si="284"/>
        <v>0</v>
      </c>
      <c r="L1050" s="129">
        <f t="shared" si="285"/>
        <v>0</v>
      </c>
      <c r="M1050" s="468"/>
      <c r="P1050" s="468">
        <f t="shared" si="286"/>
        <v>0</v>
      </c>
      <c r="Q1050" s="720" t="s">
        <v>751</v>
      </c>
    </row>
    <row r="1051" spans="2:17" ht="12.75" customHeight="1">
      <c r="B1051" s="2"/>
      <c r="C1051" s="2"/>
      <c r="D1051" s="10" t="s">
        <v>451</v>
      </c>
      <c r="E1051" s="426">
        <v>0</v>
      </c>
      <c r="F1051" s="354">
        <v>0</v>
      </c>
      <c r="G1051" s="129">
        <f t="shared" si="282"/>
        <v>0</v>
      </c>
      <c r="H1051" s="354">
        <v>0</v>
      </c>
      <c r="I1051" s="627">
        <f t="shared" si="283"/>
        <v>0</v>
      </c>
      <c r="J1051" s="627">
        <v>0</v>
      </c>
      <c r="K1051" s="627">
        <f t="shared" si="284"/>
        <v>0</v>
      </c>
      <c r="L1051" s="129">
        <f t="shared" si="285"/>
        <v>0</v>
      </c>
      <c r="M1051" s="468"/>
      <c r="P1051" s="468">
        <f t="shared" si="286"/>
        <v>0</v>
      </c>
      <c r="Q1051" s="221"/>
    </row>
    <row r="1052" spans="2:17" ht="12.75" customHeight="1">
      <c r="B1052" s="2"/>
      <c r="C1052" s="2"/>
      <c r="D1052" s="10" t="s">
        <v>452</v>
      </c>
      <c r="E1052" s="426">
        <v>0</v>
      </c>
      <c r="F1052" s="354">
        <v>0</v>
      </c>
      <c r="G1052" s="129">
        <f t="shared" si="282"/>
        <v>0</v>
      </c>
      <c r="H1052" s="354">
        <v>0</v>
      </c>
      <c r="I1052" s="627">
        <f t="shared" si="283"/>
        <v>0</v>
      </c>
      <c r="J1052" s="627">
        <v>0</v>
      </c>
      <c r="K1052" s="627">
        <f t="shared" si="284"/>
        <v>0</v>
      </c>
      <c r="L1052" s="129">
        <f t="shared" si="285"/>
        <v>0</v>
      </c>
      <c r="M1052" s="468"/>
      <c r="P1052" s="468">
        <f t="shared" si="286"/>
        <v>0</v>
      </c>
      <c r="Q1052" s="221"/>
    </row>
    <row r="1053" spans="2:17" ht="12.75" customHeight="1">
      <c r="B1053" s="2"/>
      <c r="C1053" s="2"/>
      <c r="D1053" s="10" t="s">
        <v>515</v>
      </c>
      <c r="E1053" s="426">
        <v>0</v>
      </c>
      <c r="F1053" s="354">
        <v>0</v>
      </c>
      <c r="G1053" s="129">
        <f t="shared" si="282"/>
        <v>0</v>
      </c>
      <c r="H1053" s="354">
        <v>0</v>
      </c>
      <c r="I1053" s="627">
        <f t="shared" si="283"/>
        <v>0</v>
      </c>
      <c r="J1053" s="627">
        <v>0</v>
      </c>
      <c r="K1053" s="627">
        <f t="shared" si="284"/>
        <v>0</v>
      </c>
      <c r="L1053" s="129">
        <f t="shared" si="285"/>
        <v>0</v>
      </c>
      <c r="M1053" s="468"/>
      <c r="P1053" s="468">
        <f t="shared" si="286"/>
        <v>0</v>
      </c>
      <c r="Q1053" s="221"/>
    </row>
    <row r="1054" spans="2:17" ht="12.75" customHeight="1">
      <c r="B1054" s="2"/>
      <c r="C1054" s="2"/>
      <c r="D1054" s="10" t="s">
        <v>516</v>
      </c>
      <c r="E1054" s="426">
        <v>0</v>
      </c>
      <c r="F1054" s="354">
        <v>0</v>
      </c>
      <c r="G1054" s="129">
        <f t="shared" si="282"/>
        <v>0</v>
      </c>
      <c r="H1054" s="354">
        <v>0</v>
      </c>
      <c r="I1054" s="627">
        <f t="shared" si="283"/>
        <v>0</v>
      </c>
      <c r="J1054" s="627">
        <v>0</v>
      </c>
      <c r="K1054" s="627">
        <f t="shared" si="284"/>
        <v>0</v>
      </c>
      <c r="L1054" s="129">
        <f t="shared" si="285"/>
        <v>0</v>
      </c>
      <c r="M1054" s="468"/>
      <c r="O1054" s="11">
        <f>L1054</f>
        <v>0</v>
      </c>
      <c r="P1054" s="468">
        <f t="shared" si="286"/>
        <v>0</v>
      </c>
      <c r="Q1054" s="221"/>
    </row>
    <row r="1055" spans="2:17" ht="12.75" customHeight="1">
      <c r="B1055" s="2"/>
      <c r="C1055" s="2"/>
      <c r="D1055" s="10" t="s">
        <v>969</v>
      </c>
      <c r="E1055" s="426">
        <v>0</v>
      </c>
      <c r="F1055" s="354">
        <v>0</v>
      </c>
      <c r="G1055" s="129">
        <f t="shared" si="282"/>
        <v>0</v>
      </c>
      <c r="H1055" s="354">
        <v>0</v>
      </c>
      <c r="I1055" s="627">
        <f t="shared" si="283"/>
        <v>0</v>
      </c>
      <c r="J1055" s="627">
        <v>0</v>
      </c>
      <c r="K1055" s="627">
        <f t="shared" si="284"/>
        <v>0</v>
      </c>
      <c r="L1055" s="129">
        <f t="shared" si="285"/>
        <v>0</v>
      </c>
      <c r="M1055" s="468"/>
      <c r="P1055" s="468">
        <f t="shared" si="286"/>
        <v>0</v>
      </c>
      <c r="Q1055" s="221"/>
    </row>
    <row r="1056" spans="2:17" ht="12.75" customHeight="1">
      <c r="B1056" s="2"/>
      <c r="C1056" s="2"/>
      <c r="D1056" s="10" t="s">
        <v>502</v>
      </c>
      <c r="E1056" s="426">
        <v>0</v>
      </c>
      <c r="F1056" s="354">
        <v>0</v>
      </c>
      <c r="G1056" s="129">
        <f t="shared" si="282"/>
        <v>0</v>
      </c>
      <c r="H1056" s="354">
        <v>0</v>
      </c>
      <c r="I1056" s="627">
        <f t="shared" si="283"/>
        <v>0</v>
      </c>
      <c r="J1056" s="627">
        <v>0</v>
      </c>
      <c r="K1056" s="627">
        <f t="shared" si="284"/>
        <v>0</v>
      </c>
      <c r="L1056" s="129">
        <f t="shared" si="285"/>
        <v>0</v>
      </c>
      <c r="M1056" s="710"/>
      <c r="P1056" s="468">
        <f t="shared" si="286"/>
        <v>0</v>
      </c>
      <c r="Q1056" s="221"/>
    </row>
    <row r="1057" spans="1:75">
      <c r="B1057" s="2"/>
      <c r="C1057" s="2" t="s">
        <v>1932</v>
      </c>
      <c r="D1057" s="14"/>
      <c r="G1057" s="15">
        <f>SUM(G962:G1056)</f>
        <v>0</v>
      </c>
      <c r="I1057" s="15">
        <f>SUM(I962:I1056)</f>
        <v>0</v>
      </c>
      <c r="K1057" s="15">
        <f>SUM(K962:K1056)</f>
        <v>0</v>
      </c>
      <c r="L1057" s="15">
        <f>G1057+I1057+K1057</f>
        <v>0</v>
      </c>
      <c r="M1057" s="680">
        <f>SUM(L962:L1056)</f>
        <v>0</v>
      </c>
      <c r="N1057" s="15">
        <f>SUM(N962:N1056)</f>
        <v>0</v>
      </c>
      <c r="O1057" s="15">
        <f>SUM(O962:O1056)</f>
        <v>0</v>
      </c>
      <c r="P1057" s="680">
        <f>SUM(P962:P1056)</f>
        <v>0</v>
      </c>
      <c r="Q1057" s="221"/>
    </row>
    <row r="1058" spans="1:75" ht="19.5" customHeight="1">
      <c r="B1058" s="2" t="s">
        <v>453</v>
      </c>
      <c r="C1058" s="2" t="s">
        <v>1216</v>
      </c>
      <c r="E1058" s="454"/>
      <c r="M1058" s="468"/>
      <c r="P1058" s="468"/>
      <c r="Q1058" s="223" t="s">
        <v>1215</v>
      </c>
    </row>
    <row r="1059" spans="1:75" ht="13.5" customHeight="1">
      <c r="B1059" s="2"/>
      <c r="C1059" s="2"/>
      <c r="D1059" s="2" t="s">
        <v>1593</v>
      </c>
      <c r="E1059" s="454"/>
      <c r="M1059" s="468"/>
      <c r="P1059" s="468"/>
      <c r="Q1059" s="223"/>
    </row>
    <row r="1060" spans="1:75" s="627" customFormat="1" ht="12.75" customHeight="1">
      <c r="A1060" s="766"/>
      <c r="B1060" s="634"/>
      <c r="C1060" s="634"/>
      <c r="D1060" s="627" t="s">
        <v>809</v>
      </c>
      <c r="E1060" s="426">
        <v>0</v>
      </c>
      <c r="F1060" s="354">
        <v>0</v>
      </c>
      <c r="G1060" s="129">
        <f>E1060*F1060</f>
        <v>0</v>
      </c>
      <c r="H1060" s="354">
        <v>0</v>
      </c>
      <c r="I1060" s="627">
        <f>H1060*E1060</f>
        <v>0</v>
      </c>
      <c r="J1060" s="627">
        <v>0</v>
      </c>
      <c r="K1060" s="627">
        <f>J1060*E1060</f>
        <v>0</v>
      </c>
      <c r="L1060" s="129">
        <f t="shared" ref="L1060:L1061" si="287">G1060+I1060+K1060</f>
        <v>0</v>
      </c>
      <c r="M1060" s="710"/>
      <c r="N1060" s="129"/>
      <c r="O1060" s="129"/>
      <c r="P1060" s="710">
        <f>SUM(L1060-N1060-O1060)</f>
        <v>0</v>
      </c>
      <c r="Q1060" s="1234" t="s">
        <v>2162</v>
      </c>
      <c r="R1060" s="354"/>
      <c r="S1060" s="354"/>
      <c r="T1060" s="354"/>
      <c r="U1060" s="354"/>
      <c r="V1060" s="354"/>
      <c r="W1060" s="354"/>
      <c r="X1060" s="354"/>
      <c r="Y1060" s="354"/>
      <c r="Z1060" s="354"/>
      <c r="AA1060" s="354"/>
      <c r="AB1060" s="354"/>
      <c r="AC1060" s="354"/>
      <c r="AD1060" s="354"/>
      <c r="AE1060" s="354"/>
      <c r="AF1060" s="354"/>
      <c r="AG1060" s="354"/>
      <c r="AH1060" s="354"/>
      <c r="AI1060" s="354"/>
      <c r="AJ1060" s="354"/>
      <c r="AK1060" s="354"/>
      <c r="AL1060" s="354"/>
      <c r="AM1060" s="354"/>
      <c r="AN1060" s="354"/>
      <c r="AO1060" s="354"/>
      <c r="AP1060" s="354"/>
      <c r="AQ1060" s="354"/>
      <c r="AR1060" s="354"/>
      <c r="AS1060" s="354"/>
      <c r="AT1060" s="354"/>
      <c r="AU1060" s="354"/>
      <c r="AV1060" s="354"/>
      <c r="AW1060" s="354"/>
      <c r="AX1060" s="354"/>
      <c r="AY1060" s="354"/>
      <c r="AZ1060" s="354"/>
      <c r="BA1060" s="354"/>
      <c r="BB1060" s="354"/>
      <c r="BC1060" s="354"/>
      <c r="BD1060" s="354"/>
      <c r="BE1060" s="354"/>
      <c r="BF1060" s="354"/>
      <c r="BG1060" s="354"/>
      <c r="BH1060" s="354"/>
      <c r="BI1060" s="354"/>
      <c r="BJ1060" s="354"/>
      <c r="BK1060" s="354"/>
      <c r="BL1060" s="354"/>
      <c r="BM1060" s="354"/>
      <c r="BN1060" s="354"/>
      <c r="BO1060" s="354"/>
      <c r="BP1060" s="354"/>
      <c r="BQ1060" s="354"/>
      <c r="BR1060" s="354"/>
      <c r="BS1060" s="354"/>
      <c r="BT1060" s="354"/>
      <c r="BU1060" s="354"/>
      <c r="BV1060" s="354"/>
      <c r="BW1060" s="354"/>
    </row>
    <row r="1061" spans="1:75" ht="12.75" customHeight="1">
      <c r="B1061" s="2"/>
      <c r="C1061" s="2"/>
      <c r="D1061" s="10" t="s">
        <v>263</v>
      </c>
      <c r="E1061" s="426">
        <v>0</v>
      </c>
      <c r="F1061" s="354">
        <v>0</v>
      </c>
      <c r="G1061" s="129">
        <f>E1061*F1061</f>
        <v>0</v>
      </c>
      <c r="H1061" s="354">
        <v>0</v>
      </c>
      <c r="I1061" s="627">
        <f>H1061*E1061</f>
        <v>0</v>
      </c>
      <c r="J1061" s="627">
        <v>0</v>
      </c>
      <c r="K1061" s="627">
        <f>J1061*E1061</f>
        <v>0</v>
      </c>
      <c r="L1061" s="129">
        <f t="shared" si="287"/>
        <v>0</v>
      </c>
      <c r="M1061" s="468"/>
      <c r="P1061" s="468">
        <f>SUM(L1061-N1061-O1061)</f>
        <v>0</v>
      </c>
      <c r="Q1061" s="726" t="s">
        <v>2050</v>
      </c>
    </row>
    <row r="1062" spans="1:75" ht="12.75" customHeight="1" thickBot="1">
      <c r="B1062" s="2"/>
      <c r="C1062" s="2"/>
      <c r="D1062" s="2" t="s">
        <v>1594</v>
      </c>
      <c r="M1062" s="468"/>
      <c r="P1062" s="468"/>
      <c r="Q1062" s="223"/>
    </row>
    <row r="1063" spans="1:75" s="627" customFormat="1" ht="12.75" customHeight="1">
      <c r="A1063" s="766"/>
      <c r="B1063" s="634"/>
      <c r="C1063" s="634"/>
      <c r="D1063" s="627" t="s">
        <v>809</v>
      </c>
      <c r="E1063" s="426">
        <v>0</v>
      </c>
      <c r="F1063" s="354">
        <v>0</v>
      </c>
      <c r="G1063" s="129">
        <f>E1063*F1063</f>
        <v>0</v>
      </c>
      <c r="H1063" s="354">
        <v>0</v>
      </c>
      <c r="I1063" s="627">
        <f>H1063*E1063</f>
        <v>0</v>
      </c>
      <c r="J1063" s="627">
        <v>0</v>
      </c>
      <c r="K1063" s="627">
        <f>J1063*E1063</f>
        <v>0</v>
      </c>
      <c r="L1063" s="129">
        <f t="shared" ref="L1063:L1064" si="288">G1063+I1063+K1063</f>
        <v>0</v>
      </c>
      <c r="M1063" s="710"/>
      <c r="N1063" s="129"/>
      <c r="O1063" s="129">
        <f>L1063</f>
        <v>0</v>
      </c>
      <c r="P1063" s="710">
        <f>SUM(L1063-N1063-O1063)</f>
        <v>0</v>
      </c>
      <c r="Q1063" s="1210" t="s">
        <v>916</v>
      </c>
      <c r="R1063" s="354"/>
      <c r="S1063" s="354"/>
      <c r="T1063" s="354"/>
      <c r="U1063" s="354"/>
      <c r="V1063" s="354"/>
      <c r="W1063" s="354"/>
      <c r="X1063" s="354"/>
      <c r="Y1063" s="354"/>
      <c r="Z1063" s="354"/>
      <c r="AA1063" s="354"/>
      <c r="AB1063" s="354"/>
      <c r="AC1063" s="354"/>
      <c r="AD1063" s="354"/>
      <c r="AE1063" s="354"/>
      <c r="AF1063" s="354"/>
      <c r="AG1063" s="354"/>
      <c r="AH1063" s="354"/>
      <c r="AI1063" s="354"/>
      <c r="AJ1063" s="354"/>
      <c r="AK1063" s="354"/>
      <c r="AL1063" s="354"/>
      <c r="AM1063" s="354"/>
      <c r="AN1063" s="354"/>
      <c r="AO1063" s="354"/>
      <c r="AP1063" s="354"/>
      <c r="AQ1063" s="354"/>
      <c r="AR1063" s="354"/>
      <c r="AS1063" s="354"/>
      <c r="AT1063" s="354"/>
      <c r="AU1063" s="354"/>
      <c r="AV1063" s="354"/>
      <c r="AW1063" s="354"/>
      <c r="AX1063" s="354"/>
      <c r="AY1063" s="354"/>
      <c r="AZ1063" s="354"/>
      <c r="BA1063" s="354"/>
      <c r="BB1063" s="354"/>
      <c r="BC1063" s="354"/>
      <c r="BD1063" s="354"/>
      <c r="BE1063" s="354"/>
      <c r="BF1063" s="354"/>
      <c r="BG1063" s="354"/>
      <c r="BH1063" s="354"/>
      <c r="BI1063" s="354"/>
      <c r="BJ1063" s="354"/>
      <c r="BK1063" s="354"/>
      <c r="BL1063" s="354"/>
      <c r="BM1063" s="354"/>
      <c r="BN1063" s="354"/>
      <c r="BO1063" s="354"/>
      <c r="BP1063" s="354"/>
      <c r="BQ1063" s="354"/>
      <c r="BR1063" s="354"/>
      <c r="BS1063" s="354"/>
      <c r="BT1063" s="354"/>
      <c r="BU1063" s="354"/>
      <c r="BV1063" s="354"/>
      <c r="BW1063" s="354"/>
    </row>
    <row r="1064" spans="1:75" ht="12.75" customHeight="1">
      <c r="B1064" s="2"/>
      <c r="C1064" s="2"/>
      <c r="D1064" s="10" t="s">
        <v>263</v>
      </c>
      <c r="E1064" s="426">
        <v>0</v>
      </c>
      <c r="F1064" s="354">
        <v>0</v>
      </c>
      <c r="G1064" s="129">
        <f>E1064*F1064</f>
        <v>0</v>
      </c>
      <c r="H1064" s="354">
        <v>0</v>
      </c>
      <c r="I1064" s="627">
        <f>H1064*E1064</f>
        <v>0</v>
      </c>
      <c r="J1064" s="627">
        <v>0</v>
      </c>
      <c r="K1064" s="627">
        <f>J1064*E1064</f>
        <v>0</v>
      </c>
      <c r="L1064" s="129">
        <f t="shared" si="288"/>
        <v>0</v>
      </c>
      <c r="M1064" s="468"/>
      <c r="O1064" s="11">
        <f>L1064</f>
        <v>0</v>
      </c>
      <c r="P1064" s="468">
        <f>SUM(L1064-N1064-O1064)</f>
        <v>0</v>
      </c>
      <c r="Q1064" s="879" t="s">
        <v>2260</v>
      </c>
    </row>
    <row r="1065" spans="1:75" ht="12.75" customHeight="1">
      <c r="B1065" s="2"/>
      <c r="C1065" s="2"/>
      <c r="M1065" s="468"/>
      <c r="P1065" s="468"/>
      <c r="Q1065" s="879" t="s">
        <v>2261</v>
      </c>
    </row>
    <row r="1066" spans="1:75" ht="12.75" customHeight="1" thickBot="1">
      <c r="B1066" s="2"/>
      <c r="C1066" s="2"/>
      <c r="D1066" s="634" t="s">
        <v>945</v>
      </c>
      <c r="E1066" s="630" t="s">
        <v>540</v>
      </c>
      <c r="F1066" s="354"/>
      <c r="G1066" s="129"/>
      <c r="M1066" s="468"/>
      <c r="P1066" s="468"/>
      <c r="Q1066" s="880" t="s">
        <v>93</v>
      </c>
    </row>
    <row r="1067" spans="1:75" ht="12.75" customHeight="1">
      <c r="B1067" s="2"/>
      <c r="C1067" s="2"/>
      <c r="D1067" s="634" t="s">
        <v>652</v>
      </c>
      <c r="E1067" s="426"/>
      <c r="F1067" s="354"/>
      <c r="G1067" s="129"/>
      <c r="L1067" s="129">
        <f>G1067+I1067+K1067</f>
        <v>0</v>
      </c>
      <c r="M1067" s="468"/>
      <c r="P1067" s="468">
        <f>SUM(L1067-N1067-O1067)</f>
        <v>0</v>
      </c>
      <c r="Q1067" s="691"/>
    </row>
    <row r="1068" spans="1:75" ht="12.75" customHeight="1">
      <c r="B1068" s="2"/>
      <c r="C1068" s="2"/>
      <c r="D1068" s="634" t="s">
        <v>35</v>
      </c>
      <c r="E1068" s="426"/>
      <c r="F1068" s="354"/>
      <c r="G1068" s="129"/>
      <c r="M1068" s="468"/>
      <c r="P1068" s="468"/>
      <c r="Q1068" s="221"/>
    </row>
    <row r="1069" spans="1:75" ht="12.75" customHeight="1">
      <c r="B1069" s="2"/>
      <c r="C1069" s="2"/>
      <c r="D1069" s="627" t="s">
        <v>1709</v>
      </c>
      <c r="E1069" s="426">
        <v>0</v>
      </c>
      <c r="F1069" s="354">
        <v>0</v>
      </c>
      <c r="G1069" s="129">
        <f>E1069*F1069</f>
        <v>0</v>
      </c>
      <c r="H1069" s="354">
        <v>0</v>
      </c>
      <c r="I1069" s="627">
        <f>H1069*E1069</f>
        <v>0</v>
      </c>
      <c r="J1069" s="627">
        <v>0</v>
      </c>
      <c r="K1069" s="627">
        <f>J1069*E1069</f>
        <v>0</v>
      </c>
      <c r="L1069" s="129">
        <f t="shared" ref="L1069:L1070" si="289">G1069+I1069+K1069</f>
        <v>0</v>
      </c>
      <c r="M1069" s="468"/>
      <c r="P1069" s="468">
        <f>SUM(L1069-N1069-O1069)</f>
        <v>0</v>
      </c>
      <c r="Q1069" s="221"/>
    </row>
    <row r="1070" spans="1:75" ht="12.75" customHeight="1">
      <c r="B1070" s="2"/>
      <c r="C1070" s="2"/>
      <c r="D1070" s="627" t="s">
        <v>1710</v>
      </c>
      <c r="E1070" s="426">
        <v>0</v>
      </c>
      <c r="F1070" s="354">
        <v>0</v>
      </c>
      <c r="G1070" s="129">
        <f>E1070*F1070</f>
        <v>0</v>
      </c>
      <c r="H1070" s="354">
        <v>0</v>
      </c>
      <c r="I1070" s="627">
        <f>H1070*E1070</f>
        <v>0</v>
      </c>
      <c r="J1070" s="627">
        <v>0</v>
      </c>
      <c r="K1070" s="627">
        <f>J1070*E1070</f>
        <v>0</v>
      </c>
      <c r="L1070" s="129">
        <f t="shared" si="289"/>
        <v>0</v>
      </c>
      <c r="M1070" s="468"/>
      <c r="P1070" s="468">
        <f>SUM(L1070-N1070-O1070)</f>
        <v>0</v>
      </c>
      <c r="Q1070" s="221"/>
    </row>
    <row r="1071" spans="1:75" ht="12.75" customHeight="1">
      <c r="B1071" s="2"/>
      <c r="C1071" s="2"/>
      <c r="D1071" s="634" t="s">
        <v>36</v>
      </c>
      <c r="E1071" s="426"/>
      <c r="F1071" s="354"/>
      <c r="G1071" s="129"/>
      <c r="M1071" s="468"/>
      <c r="P1071" s="468"/>
      <c r="Q1071" s="726" t="s">
        <v>2050</v>
      </c>
    </row>
    <row r="1072" spans="1:75" ht="12.75" customHeight="1">
      <c r="B1072" s="2"/>
      <c r="C1072" s="2"/>
      <c r="D1072" s="627" t="s">
        <v>1709</v>
      </c>
      <c r="E1072" s="426">
        <v>0</v>
      </c>
      <c r="F1072" s="354">
        <v>0</v>
      </c>
      <c r="G1072" s="129">
        <f>E1072*F1072</f>
        <v>0</v>
      </c>
      <c r="H1072" s="354">
        <v>0</v>
      </c>
      <c r="I1072" s="627">
        <f>H1072*E1072</f>
        <v>0</v>
      </c>
      <c r="J1072" s="627">
        <v>0</v>
      </c>
      <c r="K1072" s="627">
        <f>J1072*E1072</f>
        <v>0</v>
      </c>
      <c r="L1072" s="129">
        <f t="shared" ref="L1072:L1073" si="290">G1072+I1072+K1072</f>
        <v>0</v>
      </c>
      <c r="M1072" s="468"/>
      <c r="O1072" s="129"/>
      <c r="P1072" s="468">
        <f>SUM(L1072-N1072-O1072)</f>
        <v>0</v>
      </c>
      <c r="Q1072" s="691"/>
    </row>
    <row r="1073" spans="2:17" ht="12.75" customHeight="1">
      <c r="B1073" s="2"/>
      <c r="C1073" s="2"/>
      <c r="D1073" s="627" t="s">
        <v>1710</v>
      </c>
      <c r="E1073" s="426">
        <v>0</v>
      </c>
      <c r="F1073" s="354">
        <v>0</v>
      </c>
      <c r="G1073" s="129">
        <f>E1073*F1073</f>
        <v>0</v>
      </c>
      <c r="H1073" s="354">
        <v>0</v>
      </c>
      <c r="I1073" s="627">
        <f>H1073*E1073</f>
        <v>0</v>
      </c>
      <c r="J1073" s="627">
        <v>0</v>
      </c>
      <c r="K1073" s="627">
        <f>J1073*E1073</f>
        <v>0</v>
      </c>
      <c r="L1073" s="129">
        <f t="shared" si="290"/>
        <v>0</v>
      </c>
      <c r="M1073" s="468"/>
      <c r="O1073" s="129"/>
      <c r="P1073" s="468">
        <f>SUM(L1073-N1073-O1073)</f>
        <v>0</v>
      </c>
      <c r="Q1073" s="691"/>
    </row>
    <row r="1074" spans="2:17" ht="12.75" customHeight="1">
      <c r="B1074" s="2"/>
      <c r="C1074" s="2"/>
      <c r="D1074" s="627"/>
      <c r="E1074" s="426"/>
      <c r="F1074" s="354"/>
      <c r="G1074" s="129"/>
      <c r="M1074" s="468"/>
      <c r="P1074" s="468"/>
      <c r="Q1074" s="691"/>
    </row>
    <row r="1075" spans="2:17" ht="12.75" customHeight="1">
      <c r="B1075" s="2"/>
      <c r="C1075" s="2"/>
      <c r="D1075" s="634" t="s">
        <v>509</v>
      </c>
      <c r="E1075" s="426"/>
      <c r="F1075" s="354"/>
      <c r="G1075" s="129"/>
      <c r="H1075" s="354"/>
      <c r="I1075" s="129"/>
      <c r="J1075" s="354"/>
      <c r="K1075" s="129"/>
      <c r="L1075" s="129"/>
      <c r="M1075" s="710"/>
      <c r="N1075" s="129"/>
      <c r="O1075" s="129"/>
      <c r="P1075" s="468"/>
      <c r="Q1075" s="691"/>
    </row>
    <row r="1076" spans="2:17" ht="12.75" customHeight="1">
      <c r="B1076" s="2"/>
      <c r="C1076" s="2"/>
      <c r="D1076" s="634" t="s">
        <v>35</v>
      </c>
      <c r="E1076" s="426"/>
      <c r="F1076" s="354"/>
      <c r="G1076" s="129"/>
      <c r="M1076" s="468"/>
      <c r="P1076" s="468"/>
      <c r="Q1076" s="691"/>
    </row>
    <row r="1077" spans="2:17" ht="12.75" customHeight="1">
      <c r="B1077" s="2"/>
      <c r="C1077" s="2"/>
      <c r="D1077" s="627" t="s">
        <v>1709</v>
      </c>
      <c r="E1077" s="426">
        <v>0</v>
      </c>
      <c r="F1077" s="354">
        <v>0</v>
      </c>
      <c r="G1077" s="129">
        <f>E1077*F1077</f>
        <v>0</v>
      </c>
      <c r="H1077" s="354">
        <v>0</v>
      </c>
      <c r="I1077" s="627">
        <f>H1077*E1077</f>
        <v>0</v>
      </c>
      <c r="J1077" s="627">
        <v>0</v>
      </c>
      <c r="K1077" s="627">
        <f>J1077*E1077</f>
        <v>0</v>
      </c>
      <c r="L1077" s="129">
        <f t="shared" ref="L1077:L1078" si="291">G1077+I1077+K1077</f>
        <v>0</v>
      </c>
      <c r="M1077" s="468"/>
      <c r="O1077" s="129">
        <f>L1077</f>
        <v>0</v>
      </c>
      <c r="P1077" s="468">
        <f>SUM(L1077-N1077-O1077)</f>
        <v>0</v>
      </c>
      <c r="Q1077" s="691"/>
    </row>
    <row r="1078" spans="2:17" ht="12.75" customHeight="1">
      <c r="B1078" s="2"/>
      <c r="C1078" s="2"/>
      <c r="D1078" s="627" t="s">
        <v>1710</v>
      </c>
      <c r="E1078" s="426">
        <v>0</v>
      </c>
      <c r="F1078" s="354">
        <v>0</v>
      </c>
      <c r="G1078" s="129">
        <f>E1078*F1078</f>
        <v>0</v>
      </c>
      <c r="H1078" s="354">
        <v>0</v>
      </c>
      <c r="I1078" s="627">
        <f>H1078*E1078</f>
        <v>0</v>
      </c>
      <c r="J1078" s="627">
        <v>0</v>
      </c>
      <c r="K1078" s="627">
        <f>J1078*E1078</f>
        <v>0</v>
      </c>
      <c r="L1078" s="129">
        <f t="shared" si="291"/>
        <v>0</v>
      </c>
      <c r="M1078" s="468"/>
      <c r="O1078" s="129">
        <f>L1078</f>
        <v>0</v>
      </c>
      <c r="P1078" s="468">
        <f>SUM(L1078-N1078-O1078)</f>
        <v>0</v>
      </c>
      <c r="Q1078" s="691"/>
    </row>
    <row r="1079" spans="2:17" ht="12.75" customHeight="1">
      <c r="B1079" s="2"/>
      <c r="C1079" s="2"/>
      <c r="D1079" s="634" t="s">
        <v>36</v>
      </c>
      <c r="E1079" s="426"/>
      <c r="F1079" s="354"/>
      <c r="G1079" s="129"/>
      <c r="M1079" s="468"/>
      <c r="P1079" s="468"/>
      <c r="Q1079" s="691"/>
    </row>
    <row r="1080" spans="2:17" ht="12.75" customHeight="1">
      <c r="B1080" s="2"/>
      <c r="C1080" s="2"/>
      <c r="D1080" s="627" t="s">
        <v>1709</v>
      </c>
      <c r="E1080" s="426">
        <v>0</v>
      </c>
      <c r="F1080" s="354">
        <v>0</v>
      </c>
      <c r="G1080" s="129">
        <f>E1080*F1080</f>
        <v>0</v>
      </c>
      <c r="H1080" s="354">
        <v>0</v>
      </c>
      <c r="I1080" s="627">
        <f>H1080*E1080</f>
        <v>0</v>
      </c>
      <c r="J1080" s="627">
        <v>0</v>
      </c>
      <c r="K1080" s="627">
        <f>J1080*E1080</f>
        <v>0</v>
      </c>
      <c r="L1080" s="129">
        <f t="shared" ref="L1080:L1081" si="292">G1080+I1080+K1080</f>
        <v>0</v>
      </c>
      <c r="M1080" s="468"/>
      <c r="O1080" s="129">
        <f>L1080</f>
        <v>0</v>
      </c>
      <c r="P1080" s="468">
        <f>SUM(L1080-N1080-O1080)</f>
        <v>0</v>
      </c>
      <c r="Q1080" s="691"/>
    </row>
    <row r="1081" spans="2:17" ht="12.75" customHeight="1">
      <c r="B1081" s="2"/>
      <c r="C1081" s="2"/>
      <c r="D1081" s="627" t="s">
        <v>1710</v>
      </c>
      <c r="E1081" s="426">
        <v>0</v>
      </c>
      <c r="F1081" s="354">
        <v>0</v>
      </c>
      <c r="G1081" s="129">
        <f>E1081*F1081</f>
        <v>0</v>
      </c>
      <c r="H1081" s="354">
        <v>0</v>
      </c>
      <c r="I1081" s="627">
        <f>H1081*E1081</f>
        <v>0</v>
      </c>
      <c r="J1081" s="627">
        <v>0</v>
      </c>
      <c r="K1081" s="627">
        <f>J1081*E1081</f>
        <v>0</v>
      </c>
      <c r="L1081" s="129">
        <f t="shared" si="292"/>
        <v>0</v>
      </c>
      <c r="M1081" s="468"/>
      <c r="O1081" s="129">
        <f>L1081</f>
        <v>0</v>
      </c>
      <c r="P1081" s="468">
        <f>SUM(L1081-N1081-O1081)</f>
        <v>0</v>
      </c>
      <c r="Q1081" s="691"/>
    </row>
    <row r="1082" spans="2:17" ht="12.75" customHeight="1">
      <c r="B1082" s="2"/>
      <c r="C1082" s="2"/>
      <c r="D1082" s="634" t="s">
        <v>508</v>
      </c>
      <c r="E1082" s="426"/>
      <c r="F1082" s="354"/>
      <c r="G1082" s="129"/>
      <c r="H1082" s="354"/>
      <c r="I1082" s="129"/>
      <c r="J1082" s="354"/>
      <c r="K1082" s="129"/>
      <c r="L1082" s="129"/>
      <c r="M1082" s="710"/>
      <c r="N1082" s="129"/>
      <c r="O1082" s="129"/>
      <c r="P1082" s="468"/>
      <c r="Q1082" s="221"/>
    </row>
    <row r="1083" spans="2:17" ht="12.75" customHeight="1">
      <c r="B1083" s="2"/>
      <c r="C1083" s="2"/>
      <c r="D1083" s="634" t="s">
        <v>35</v>
      </c>
      <c r="E1083" s="426"/>
      <c r="F1083" s="354"/>
      <c r="G1083" s="129"/>
      <c r="M1083" s="468"/>
      <c r="P1083" s="468"/>
      <c r="Q1083" s="221"/>
    </row>
    <row r="1084" spans="2:17" ht="12.75" customHeight="1">
      <c r="B1084" s="2"/>
      <c r="C1084" s="2"/>
      <c r="D1084" s="627" t="s">
        <v>1709</v>
      </c>
      <c r="E1084" s="426">
        <v>0</v>
      </c>
      <c r="F1084" s="354">
        <v>0</v>
      </c>
      <c r="G1084" s="129">
        <f>E1084*F1084</f>
        <v>0</v>
      </c>
      <c r="H1084" s="354">
        <v>0</v>
      </c>
      <c r="I1084" s="627">
        <f>H1084*E1084</f>
        <v>0</v>
      </c>
      <c r="J1084" s="627">
        <v>0</v>
      </c>
      <c r="K1084" s="627">
        <f>J1084*E1084</f>
        <v>0</v>
      </c>
      <c r="L1084" s="129">
        <f t="shared" ref="L1084:L1085" si="293">G1084+I1084+K1084</f>
        <v>0</v>
      </c>
      <c r="M1084" s="468"/>
      <c r="P1084" s="468">
        <f>SUM(L1084-N1084-O1084)</f>
        <v>0</v>
      </c>
      <c r="Q1084" s="756" t="s">
        <v>33</v>
      </c>
    </row>
    <row r="1085" spans="2:17" ht="12.75" customHeight="1">
      <c r="B1085" s="2"/>
      <c r="C1085" s="2"/>
      <c r="D1085" s="627" t="s">
        <v>1710</v>
      </c>
      <c r="E1085" s="426">
        <v>0</v>
      </c>
      <c r="F1085" s="354">
        <v>0</v>
      </c>
      <c r="G1085" s="129">
        <f>E1085*F1085</f>
        <v>0</v>
      </c>
      <c r="H1085" s="354">
        <v>0</v>
      </c>
      <c r="I1085" s="627">
        <f>H1085*E1085</f>
        <v>0</v>
      </c>
      <c r="J1085" s="627">
        <v>0</v>
      </c>
      <c r="K1085" s="627">
        <f>J1085*E1085</f>
        <v>0</v>
      </c>
      <c r="L1085" s="129">
        <f t="shared" si="293"/>
        <v>0</v>
      </c>
      <c r="M1085" s="468"/>
      <c r="P1085" s="468">
        <f>SUM(L1085-N1085-O1085)</f>
        <v>0</v>
      </c>
      <c r="Q1085" s="756" t="s">
        <v>33</v>
      </c>
    </row>
    <row r="1086" spans="2:17" ht="12.75" customHeight="1">
      <c r="B1086" s="2"/>
      <c r="C1086" s="2"/>
      <c r="D1086" s="634" t="s">
        <v>36</v>
      </c>
      <c r="E1086" s="426"/>
      <c r="F1086" s="354"/>
      <c r="G1086" s="129"/>
      <c r="M1086" s="468"/>
      <c r="P1086" s="468"/>
      <c r="Q1086" s="221"/>
    </row>
    <row r="1087" spans="2:17" ht="12.75" customHeight="1">
      <c r="B1087" s="2"/>
      <c r="C1087" s="2"/>
      <c r="D1087" s="627" t="s">
        <v>1709</v>
      </c>
      <c r="E1087" s="426">
        <v>0</v>
      </c>
      <c r="F1087" s="354">
        <v>0</v>
      </c>
      <c r="G1087" s="129">
        <f>E1087*F1087</f>
        <v>0</v>
      </c>
      <c r="H1087" s="354">
        <v>0</v>
      </c>
      <c r="I1087" s="627">
        <f>H1087*E1087</f>
        <v>0</v>
      </c>
      <c r="J1087" s="627">
        <v>0</v>
      </c>
      <c r="K1087" s="627">
        <f>J1087*E1087</f>
        <v>0</v>
      </c>
      <c r="L1087" s="129">
        <f t="shared" ref="L1087:L1088" si="294">G1087+I1087+K1087</f>
        <v>0</v>
      </c>
      <c r="M1087" s="468"/>
      <c r="O1087" s="129">
        <f>L1087</f>
        <v>0</v>
      </c>
      <c r="P1087" s="468">
        <f>SUM(L1087-N1087-O1087)</f>
        <v>0</v>
      </c>
      <c r="Q1087" s="221"/>
    </row>
    <row r="1088" spans="2:17" ht="12.75" customHeight="1">
      <c r="B1088" s="2"/>
      <c r="C1088" s="2"/>
      <c r="D1088" s="627" t="s">
        <v>1710</v>
      </c>
      <c r="E1088" s="426">
        <v>0</v>
      </c>
      <c r="F1088" s="354">
        <v>0</v>
      </c>
      <c r="G1088" s="129">
        <f>E1088*F1088</f>
        <v>0</v>
      </c>
      <c r="H1088" s="354">
        <v>0</v>
      </c>
      <c r="I1088" s="627">
        <f>H1088*E1088</f>
        <v>0</v>
      </c>
      <c r="J1088" s="627">
        <v>0</v>
      </c>
      <c r="K1088" s="627">
        <f>J1088*E1088</f>
        <v>0</v>
      </c>
      <c r="L1088" s="129">
        <f t="shared" si="294"/>
        <v>0</v>
      </c>
      <c r="M1088" s="468"/>
      <c r="O1088" s="129">
        <f>L1088</f>
        <v>0</v>
      </c>
      <c r="P1088" s="468">
        <f>SUM(L1088-N1088-O1088)</f>
        <v>0</v>
      </c>
      <c r="Q1088" s="691"/>
    </row>
    <row r="1089" spans="1:75" ht="12.75" customHeight="1">
      <c r="B1089" s="2"/>
      <c r="C1089" s="2"/>
      <c r="D1089" s="627"/>
      <c r="E1089" s="426"/>
      <c r="F1089" s="354"/>
      <c r="G1089" s="129"/>
      <c r="H1089" s="354"/>
      <c r="I1089" s="129"/>
      <c r="J1089" s="354"/>
      <c r="K1089" s="129"/>
      <c r="L1089" s="129"/>
      <c r="M1089" s="710"/>
      <c r="N1089" s="129"/>
      <c r="O1089" s="129"/>
      <c r="P1089" s="468"/>
      <c r="Q1089" s="691"/>
    </row>
    <row r="1090" spans="1:75" ht="12.75" customHeight="1">
      <c r="B1090" s="2"/>
      <c r="C1090" s="2"/>
      <c r="D1090" s="634" t="s">
        <v>503</v>
      </c>
      <c r="E1090" s="426"/>
      <c r="F1090" s="354"/>
      <c r="G1090" s="129"/>
      <c r="H1090" s="354"/>
      <c r="I1090" s="129"/>
      <c r="J1090" s="354"/>
      <c r="K1090" s="129"/>
      <c r="L1090" s="129">
        <f t="shared" ref="L1090:L1092" si="295">G1090+I1090+K1090</f>
        <v>0</v>
      </c>
      <c r="M1090" s="710"/>
      <c r="N1090" s="129"/>
      <c r="O1090" s="129"/>
      <c r="P1090" s="468">
        <f>SUM(L1090-N1090-O1090)</f>
        <v>0</v>
      </c>
      <c r="Q1090" s="718" t="s">
        <v>754</v>
      </c>
    </row>
    <row r="1091" spans="1:75" ht="12.75" customHeight="1">
      <c r="B1091" s="2"/>
      <c r="C1091" s="2"/>
      <c r="D1091" s="10" t="s">
        <v>653</v>
      </c>
      <c r="E1091" s="99"/>
      <c r="F1091" s="35"/>
      <c r="G1091" s="11">
        <v>0</v>
      </c>
      <c r="H1091" s="35"/>
      <c r="L1091" s="129">
        <f t="shared" si="295"/>
        <v>0</v>
      </c>
      <c r="M1091" s="468"/>
      <c r="P1091" s="468">
        <f>SUM(L1091-N1091-O1091)</f>
        <v>0</v>
      </c>
      <c r="Q1091" s="720" t="s">
        <v>751</v>
      </c>
    </row>
    <row r="1092" spans="1:75" ht="12.75" customHeight="1">
      <c r="B1092" s="2"/>
      <c r="C1092" s="2"/>
      <c r="D1092" s="10" t="s">
        <v>1657</v>
      </c>
      <c r="E1092" s="99"/>
      <c r="F1092" s="35"/>
      <c r="G1092" s="11">
        <v>0</v>
      </c>
      <c r="H1092" s="35"/>
      <c r="L1092" s="129">
        <f t="shared" si="295"/>
        <v>0</v>
      </c>
      <c r="M1092" s="468"/>
      <c r="P1092" s="468">
        <f>SUM(L1092-N1092-O1092)</f>
        <v>0</v>
      </c>
      <c r="Q1092" s="221"/>
    </row>
    <row r="1093" spans="1:75" s="189" customFormat="1" ht="12.75" customHeight="1">
      <c r="A1093" s="187"/>
      <c r="B1093" s="188"/>
      <c r="C1093" s="188"/>
      <c r="D1093" s="189" t="s">
        <v>1658</v>
      </c>
      <c r="E1093" s="462" t="s">
        <v>656</v>
      </c>
      <c r="F1093" s="35"/>
      <c r="G1093" s="585" t="s">
        <v>1828</v>
      </c>
      <c r="H1093" s="586" t="s">
        <v>1983</v>
      </c>
      <c r="I1093" s="190"/>
      <c r="J1093" s="191"/>
      <c r="K1093" s="190"/>
      <c r="L1093" s="190"/>
      <c r="M1093" s="686"/>
      <c r="N1093" s="190"/>
      <c r="O1093" s="190"/>
      <c r="P1093" s="686"/>
      <c r="Q1093" s="221"/>
      <c r="R1093" s="191"/>
      <c r="S1093" s="191"/>
      <c r="T1093" s="191"/>
      <c r="U1093" s="191"/>
      <c r="V1093" s="191"/>
      <c r="W1093" s="191"/>
      <c r="X1093" s="191"/>
      <c r="Y1093" s="191"/>
      <c r="Z1093" s="191"/>
      <c r="AA1093" s="191"/>
      <c r="AB1093" s="191"/>
      <c r="AC1093" s="191"/>
      <c r="AD1093" s="191"/>
      <c r="AE1093" s="191"/>
      <c r="AF1093" s="191"/>
      <c r="AG1093" s="191"/>
      <c r="AH1093" s="191"/>
      <c r="AI1093" s="191"/>
      <c r="AJ1093" s="191"/>
      <c r="AK1093" s="191"/>
      <c r="AL1093" s="191"/>
      <c r="AM1093" s="191"/>
      <c r="AN1093" s="191"/>
      <c r="AO1093" s="191"/>
      <c r="AP1093" s="191"/>
      <c r="AQ1093" s="191"/>
      <c r="AR1093" s="191"/>
      <c r="AS1093" s="191"/>
      <c r="AT1093" s="191"/>
      <c r="AU1093" s="191"/>
      <c r="AV1093" s="191"/>
      <c r="AW1093" s="191"/>
      <c r="AX1093" s="191"/>
      <c r="AY1093" s="191"/>
      <c r="AZ1093" s="191"/>
      <c r="BA1093" s="191"/>
      <c r="BB1093" s="191"/>
      <c r="BC1093" s="191"/>
      <c r="BD1093" s="191"/>
      <c r="BE1093" s="191"/>
      <c r="BF1093" s="191"/>
      <c r="BG1093" s="191"/>
      <c r="BH1093" s="191"/>
      <c r="BI1093" s="191"/>
      <c r="BJ1093" s="191"/>
      <c r="BK1093" s="191"/>
      <c r="BL1093" s="191"/>
      <c r="BM1093" s="191"/>
      <c r="BN1093" s="191"/>
      <c r="BO1093" s="191"/>
      <c r="BP1093" s="191"/>
      <c r="BQ1093" s="191"/>
      <c r="BR1093" s="191"/>
      <c r="BS1093" s="191"/>
      <c r="BT1093" s="191"/>
      <c r="BU1093" s="191"/>
      <c r="BV1093" s="191"/>
      <c r="BW1093" s="191"/>
    </row>
    <row r="1094" spans="1:75" ht="12.75" customHeight="1">
      <c r="B1094" s="2"/>
      <c r="C1094" s="2"/>
      <c r="D1094" s="10" t="s">
        <v>657</v>
      </c>
      <c r="E1094" s="49">
        <v>0</v>
      </c>
      <c r="G1094" s="587">
        <v>0</v>
      </c>
      <c r="H1094" s="588">
        <v>0</v>
      </c>
      <c r="I1094" s="11">
        <f t="shared" ref="I1094:I1100" si="296">H1094*G1094*E1094</f>
        <v>0</v>
      </c>
      <c r="L1094" s="129">
        <f t="shared" ref="L1094:L1106" si="297">G1094+I1094+K1094</f>
        <v>0</v>
      </c>
      <c r="M1094" s="468"/>
      <c r="P1094" s="468">
        <f t="shared" ref="P1094:P1105" si="298">SUM(L1094-N1094-O1094)</f>
        <v>0</v>
      </c>
      <c r="Q1094" s="221"/>
    </row>
    <row r="1095" spans="1:75" ht="12.75" customHeight="1">
      <c r="B1095" s="2"/>
      <c r="C1095" s="2"/>
      <c r="D1095" s="10" t="s">
        <v>658</v>
      </c>
      <c r="E1095" s="49">
        <v>0</v>
      </c>
      <c r="G1095" s="587">
        <v>0</v>
      </c>
      <c r="H1095" s="588">
        <v>0</v>
      </c>
      <c r="I1095" s="11">
        <f t="shared" si="296"/>
        <v>0</v>
      </c>
      <c r="L1095" s="129">
        <f t="shared" si="297"/>
        <v>0</v>
      </c>
      <c r="M1095" s="468"/>
      <c r="P1095" s="468">
        <f t="shared" si="298"/>
        <v>0</v>
      </c>
      <c r="Q1095" s="221"/>
    </row>
    <row r="1096" spans="1:75" ht="12.75" customHeight="1">
      <c r="B1096" s="2"/>
      <c r="C1096" s="2"/>
      <c r="D1096" s="10" t="s">
        <v>659</v>
      </c>
      <c r="G1096" s="587"/>
      <c r="H1096" s="588"/>
      <c r="I1096" s="11">
        <f t="shared" si="296"/>
        <v>0</v>
      </c>
      <c r="L1096" s="129">
        <f t="shared" si="297"/>
        <v>0</v>
      </c>
      <c r="M1096" s="468"/>
      <c r="P1096" s="468">
        <f t="shared" si="298"/>
        <v>0</v>
      </c>
      <c r="Q1096" s="221"/>
    </row>
    <row r="1097" spans="1:75" ht="12.75" customHeight="1">
      <c r="B1097" s="2"/>
      <c r="C1097" s="2"/>
      <c r="D1097" s="10" t="s">
        <v>650</v>
      </c>
      <c r="G1097" s="587"/>
      <c r="H1097" s="588"/>
      <c r="I1097" s="11">
        <f t="shared" si="296"/>
        <v>0</v>
      </c>
      <c r="L1097" s="129">
        <f t="shared" si="297"/>
        <v>0</v>
      </c>
      <c r="M1097" s="468"/>
      <c r="P1097" s="468">
        <f t="shared" si="298"/>
        <v>0</v>
      </c>
      <c r="Q1097" s="221"/>
    </row>
    <row r="1098" spans="1:75" ht="12.75" customHeight="1">
      <c r="B1098" s="2"/>
      <c r="C1098" s="2"/>
      <c r="D1098" s="10" t="s">
        <v>651</v>
      </c>
      <c r="G1098" s="587"/>
      <c r="H1098" s="588"/>
      <c r="I1098" s="11">
        <f t="shared" si="296"/>
        <v>0</v>
      </c>
      <c r="L1098" s="129">
        <f t="shared" si="297"/>
        <v>0</v>
      </c>
      <c r="M1098" s="468"/>
      <c r="P1098" s="468">
        <f t="shared" si="298"/>
        <v>0</v>
      </c>
      <c r="Q1098" s="221"/>
    </row>
    <row r="1099" spans="1:75" ht="12.75" customHeight="1">
      <c r="B1099" s="2"/>
      <c r="C1099" s="2"/>
      <c r="D1099" s="10" t="s">
        <v>1331</v>
      </c>
      <c r="G1099" s="587"/>
      <c r="H1099" s="588"/>
      <c r="I1099" s="11">
        <f t="shared" si="296"/>
        <v>0</v>
      </c>
      <c r="L1099" s="129">
        <f t="shared" si="297"/>
        <v>0</v>
      </c>
      <c r="M1099" s="468"/>
      <c r="P1099" s="468">
        <f t="shared" si="298"/>
        <v>0</v>
      </c>
      <c r="Q1099" s="221"/>
    </row>
    <row r="1100" spans="1:75" ht="12.75" customHeight="1">
      <c r="B1100" s="2"/>
      <c r="C1100" s="2"/>
      <c r="D1100" s="10" t="s">
        <v>1332</v>
      </c>
      <c r="E1100" s="49">
        <v>0</v>
      </c>
      <c r="G1100" s="589">
        <v>0</v>
      </c>
      <c r="H1100" s="590">
        <v>0</v>
      </c>
      <c r="I1100" s="11">
        <f t="shared" si="296"/>
        <v>0</v>
      </c>
      <c r="L1100" s="129">
        <f t="shared" si="297"/>
        <v>0</v>
      </c>
      <c r="M1100" s="468"/>
      <c r="P1100" s="468">
        <f t="shared" si="298"/>
        <v>0</v>
      </c>
      <c r="Q1100" s="221"/>
    </row>
    <row r="1101" spans="1:75" ht="12.75" customHeight="1">
      <c r="B1101" s="2"/>
      <c r="C1101" s="2"/>
      <c r="D1101" s="10" t="s">
        <v>2131</v>
      </c>
      <c r="G1101" s="11">
        <v>0</v>
      </c>
      <c r="L1101" s="129">
        <f t="shared" si="297"/>
        <v>0</v>
      </c>
      <c r="M1101" s="468"/>
      <c r="P1101" s="468">
        <f t="shared" si="298"/>
        <v>0</v>
      </c>
      <c r="Q1101" s="221"/>
    </row>
    <row r="1102" spans="1:75" ht="12.75" customHeight="1">
      <c r="B1102" s="2"/>
      <c r="C1102" s="2"/>
      <c r="D1102" s="627" t="s">
        <v>1333</v>
      </c>
      <c r="E1102" s="426">
        <v>0</v>
      </c>
      <c r="F1102" s="354">
        <v>0</v>
      </c>
      <c r="G1102" s="129">
        <f>E1102*F1102</f>
        <v>0</v>
      </c>
      <c r="H1102" s="354">
        <v>0</v>
      </c>
      <c r="I1102" s="627">
        <f>H1102*E1102</f>
        <v>0</v>
      </c>
      <c r="J1102" s="627">
        <v>0</v>
      </c>
      <c r="K1102" s="627">
        <f>J1102*E1102</f>
        <v>0</v>
      </c>
      <c r="L1102" s="129">
        <f t="shared" si="297"/>
        <v>0</v>
      </c>
      <c r="M1102" s="468"/>
      <c r="P1102" s="468">
        <f t="shared" si="298"/>
        <v>0</v>
      </c>
      <c r="Q1102" s="221"/>
    </row>
    <row r="1103" spans="1:75" ht="12.75" customHeight="1">
      <c r="B1103" s="2"/>
      <c r="C1103" s="2"/>
      <c r="D1103" s="10" t="s">
        <v>1282</v>
      </c>
      <c r="E1103" s="426">
        <v>0</v>
      </c>
      <c r="F1103" s="354">
        <v>0</v>
      </c>
      <c r="G1103" s="129">
        <f>E1103*F1103</f>
        <v>0</v>
      </c>
      <c r="H1103" s="354">
        <v>0</v>
      </c>
      <c r="I1103" s="627">
        <f>H1103*E1103</f>
        <v>0</v>
      </c>
      <c r="J1103" s="627">
        <v>0</v>
      </c>
      <c r="K1103" s="627">
        <f>J1103*E1103</f>
        <v>0</v>
      </c>
      <c r="L1103" s="129">
        <f t="shared" si="297"/>
        <v>0</v>
      </c>
      <c r="M1103" s="468"/>
      <c r="P1103" s="468">
        <f t="shared" si="298"/>
        <v>0</v>
      </c>
      <c r="Q1103" s="221"/>
    </row>
    <row r="1104" spans="1:75" ht="12.75" customHeight="1">
      <c r="B1104" s="2"/>
      <c r="C1104" s="2"/>
      <c r="D1104" s="10" t="s">
        <v>1870</v>
      </c>
      <c r="E1104" s="426">
        <v>0</v>
      </c>
      <c r="F1104" s="354">
        <v>0</v>
      </c>
      <c r="G1104" s="129">
        <f>E1104*F1104</f>
        <v>0</v>
      </c>
      <c r="H1104" s="354">
        <v>0</v>
      </c>
      <c r="I1104" s="627">
        <f>H1104*E1104</f>
        <v>0</v>
      </c>
      <c r="J1104" s="627">
        <v>0</v>
      </c>
      <c r="K1104" s="627">
        <f>J1104*E1104</f>
        <v>0</v>
      </c>
      <c r="L1104" s="129">
        <f t="shared" si="297"/>
        <v>0</v>
      </c>
      <c r="M1104" s="468"/>
      <c r="N1104" s="11">
        <f>L1104</f>
        <v>0</v>
      </c>
      <c r="P1104" s="468">
        <f t="shared" si="298"/>
        <v>0</v>
      </c>
      <c r="Q1104" s="221"/>
    </row>
    <row r="1105" spans="1:75" ht="12.75" customHeight="1">
      <c r="B1105" s="2"/>
      <c r="C1105" s="2"/>
      <c r="D1105" s="10" t="s">
        <v>1326</v>
      </c>
      <c r="E1105" s="426">
        <v>0</v>
      </c>
      <c r="F1105" s="354">
        <v>0</v>
      </c>
      <c r="G1105" s="129">
        <f>E1105*F1105</f>
        <v>0</v>
      </c>
      <c r="H1105" s="354">
        <v>0</v>
      </c>
      <c r="I1105" s="627">
        <f>H1105*E1105</f>
        <v>0</v>
      </c>
      <c r="J1105" s="627">
        <v>0</v>
      </c>
      <c r="K1105" s="627">
        <f>J1105*E1105</f>
        <v>0</v>
      </c>
      <c r="L1105" s="129">
        <f t="shared" si="297"/>
        <v>0</v>
      </c>
      <c r="M1105" s="468"/>
      <c r="N1105" s="11">
        <f>L1105</f>
        <v>0</v>
      </c>
      <c r="P1105" s="468">
        <f t="shared" si="298"/>
        <v>0</v>
      </c>
      <c r="Q1105" s="221"/>
    </row>
    <row r="1106" spans="1:75" ht="12.75" customHeight="1" thickBot="1">
      <c r="B1106" s="2"/>
      <c r="C1106" s="2"/>
      <c r="E1106" s="426">
        <v>0</v>
      </c>
      <c r="F1106" s="354">
        <v>0</v>
      </c>
      <c r="G1106" s="129">
        <f>E1106*F1106</f>
        <v>0</v>
      </c>
      <c r="H1106" s="354">
        <v>0</v>
      </c>
      <c r="I1106" s="627">
        <f>H1106*E1106</f>
        <v>0</v>
      </c>
      <c r="J1106" s="627">
        <v>0</v>
      </c>
      <c r="K1106" s="627">
        <f>J1106*E1106</f>
        <v>0</v>
      </c>
      <c r="L1106" s="129">
        <f t="shared" si="297"/>
        <v>0</v>
      </c>
      <c r="M1106" s="468"/>
      <c r="P1106" s="468"/>
      <c r="Q1106" s="221"/>
    </row>
    <row r="1107" spans="1:75" ht="12.75" customHeight="1">
      <c r="B1107" s="2"/>
      <c r="C1107" s="2"/>
      <c r="D1107" s="634" t="s">
        <v>976</v>
      </c>
      <c r="I1107" s="129"/>
      <c r="J1107" s="354"/>
      <c r="K1107" s="129"/>
      <c r="L1107" s="129"/>
      <c r="M1107" s="710"/>
      <c r="N1107" s="129"/>
      <c r="O1107" s="129"/>
      <c r="P1107" s="710"/>
      <c r="Q1107" s="878" t="s">
        <v>916</v>
      </c>
    </row>
    <row r="1108" spans="1:75" ht="12.75" customHeight="1">
      <c r="B1108" s="2"/>
      <c r="C1108" s="2"/>
      <c r="D1108" s="634" t="s">
        <v>523</v>
      </c>
      <c r="E1108" s="711"/>
      <c r="F1108" s="354"/>
      <c r="G1108" s="714"/>
      <c r="H1108" s="742"/>
      <c r="I1108" s="129"/>
      <c r="J1108" s="354"/>
      <c r="K1108" s="129"/>
      <c r="L1108" s="129"/>
      <c r="M1108" s="710"/>
      <c r="N1108" s="129"/>
      <c r="O1108" s="129"/>
      <c r="P1108" s="710"/>
      <c r="Q1108" s="879" t="s">
        <v>2260</v>
      </c>
    </row>
    <row r="1109" spans="1:75" ht="12.75" customHeight="1">
      <c r="B1109" s="2"/>
      <c r="C1109" s="2"/>
      <c r="D1109" s="634"/>
      <c r="E1109" s="711" t="s">
        <v>1084</v>
      </c>
      <c r="F1109" s="354"/>
      <c r="G1109" s="712" t="s">
        <v>1828</v>
      </c>
      <c r="H1109" s="713" t="s">
        <v>1983</v>
      </c>
      <c r="I1109" s="129"/>
      <c r="J1109" s="354"/>
      <c r="K1109" s="129"/>
      <c r="L1109" s="129"/>
      <c r="M1109" s="710"/>
      <c r="N1109" s="129"/>
      <c r="O1109" s="129"/>
      <c r="P1109" s="710"/>
      <c r="Q1109" s="879" t="s">
        <v>2261</v>
      </c>
    </row>
    <row r="1110" spans="1:75" s="627" customFormat="1" ht="12.75" customHeight="1" thickBot="1">
      <c r="A1110" s="766"/>
      <c r="B1110" s="634"/>
      <c r="C1110" s="634"/>
      <c r="D1110" s="634" t="s">
        <v>1199</v>
      </c>
      <c r="E1110" s="767">
        <v>0</v>
      </c>
      <c r="F1110" s="768"/>
      <c r="G1110" s="769">
        <v>0</v>
      </c>
      <c r="H1110" s="770">
        <v>0</v>
      </c>
      <c r="I1110" s="129">
        <f>H1110*G1110*E1110</f>
        <v>0</v>
      </c>
      <c r="J1110" s="354"/>
      <c r="K1110" s="129"/>
      <c r="L1110" s="129">
        <f t="shared" ref="L1110:L1112" si="299">G1110+I1110+K1110</f>
        <v>0</v>
      </c>
      <c r="M1110" s="710"/>
      <c r="N1110" s="129"/>
      <c r="O1110" s="129"/>
      <c r="P1110" s="710">
        <f>SUM(L1110-N1110-O1110)</f>
        <v>0</v>
      </c>
      <c r="Q1110" s="880" t="s">
        <v>93</v>
      </c>
      <c r="R1110" s="354"/>
      <c r="S1110" s="354"/>
      <c r="T1110" s="354"/>
      <c r="U1110" s="354"/>
      <c r="V1110" s="354"/>
      <c r="W1110" s="354"/>
      <c r="X1110" s="354"/>
      <c r="Y1110" s="354"/>
      <c r="Z1110" s="354"/>
      <c r="AA1110" s="354"/>
      <c r="AB1110" s="354"/>
      <c r="AC1110" s="354"/>
      <c r="AD1110" s="354"/>
      <c r="AE1110" s="354"/>
      <c r="AF1110" s="354"/>
      <c r="AG1110" s="354"/>
      <c r="AH1110" s="354"/>
      <c r="AI1110" s="354"/>
      <c r="AJ1110" s="354"/>
      <c r="AK1110" s="354"/>
      <c r="AL1110" s="354"/>
      <c r="AM1110" s="354"/>
      <c r="AN1110" s="354"/>
      <c r="AO1110" s="354"/>
      <c r="AP1110" s="354"/>
      <c r="AQ1110" s="354"/>
      <c r="AR1110" s="354"/>
      <c r="AS1110" s="354"/>
      <c r="AT1110" s="354"/>
      <c r="AU1110" s="354"/>
      <c r="AV1110" s="354"/>
      <c r="AW1110" s="354"/>
      <c r="AX1110" s="354"/>
      <c r="AY1110" s="354"/>
      <c r="AZ1110" s="354"/>
      <c r="BA1110" s="354"/>
      <c r="BB1110" s="354"/>
      <c r="BC1110" s="354"/>
      <c r="BD1110" s="354"/>
      <c r="BE1110" s="354"/>
      <c r="BF1110" s="354"/>
      <c r="BG1110" s="354"/>
      <c r="BH1110" s="354"/>
      <c r="BI1110" s="354"/>
      <c r="BJ1110" s="354"/>
      <c r="BK1110" s="354"/>
      <c r="BL1110" s="354"/>
      <c r="BM1110" s="354"/>
      <c r="BN1110" s="354"/>
      <c r="BO1110" s="354"/>
      <c r="BP1110" s="354"/>
      <c r="BQ1110" s="354"/>
      <c r="BR1110" s="354"/>
      <c r="BS1110" s="354"/>
      <c r="BT1110" s="354"/>
      <c r="BU1110" s="354"/>
      <c r="BV1110" s="354"/>
      <c r="BW1110" s="354"/>
    </row>
    <row r="1111" spans="1:75" s="627" customFormat="1" ht="12.75" customHeight="1">
      <c r="A1111" s="766"/>
      <c r="B1111" s="634"/>
      <c r="C1111" s="634"/>
      <c r="D1111" s="627" t="s">
        <v>1709</v>
      </c>
      <c r="E1111" s="767">
        <v>0</v>
      </c>
      <c r="F1111" s="768"/>
      <c r="G1111" s="769">
        <v>0</v>
      </c>
      <c r="H1111" s="770">
        <v>0</v>
      </c>
      <c r="I1111" s="129">
        <f>H1111*G1111*E1111</f>
        <v>0</v>
      </c>
      <c r="J1111" s="354"/>
      <c r="K1111" s="129"/>
      <c r="L1111" s="129">
        <f t="shared" si="299"/>
        <v>0</v>
      </c>
      <c r="M1111" s="710"/>
      <c r="N1111" s="129"/>
      <c r="O1111" s="129"/>
      <c r="P1111" s="710">
        <f>SUM(L1111-N1111-O1111)</f>
        <v>0</v>
      </c>
      <c r="Q1111" s="223"/>
      <c r="R1111" s="354"/>
      <c r="S1111" s="354"/>
      <c r="T1111" s="354"/>
      <c r="U1111" s="354"/>
      <c r="V1111" s="354"/>
      <c r="W1111" s="354"/>
      <c r="X1111" s="354"/>
      <c r="Y1111" s="354"/>
      <c r="Z1111" s="354"/>
      <c r="AA1111" s="354"/>
      <c r="AB1111" s="354"/>
      <c r="AC1111" s="354"/>
      <c r="AD1111" s="354"/>
      <c r="AE1111" s="354"/>
      <c r="AF1111" s="354"/>
      <c r="AG1111" s="354"/>
      <c r="AH1111" s="354"/>
      <c r="AI1111" s="354"/>
      <c r="AJ1111" s="354"/>
      <c r="AK1111" s="354"/>
      <c r="AL1111" s="354"/>
      <c r="AM1111" s="354"/>
      <c r="AN1111" s="354"/>
      <c r="AO1111" s="354"/>
      <c r="AP1111" s="354"/>
      <c r="AQ1111" s="354"/>
      <c r="AR1111" s="354"/>
      <c r="AS1111" s="354"/>
      <c r="AT1111" s="354"/>
      <c r="AU1111" s="354"/>
      <c r="AV1111" s="354"/>
      <c r="AW1111" s="354"/>
      <c r="AX1111" s="354"/>
      <c r="AY1111" s="354"/>
      <c r="AZ1111" s="354"/>
      <c r="BA1111" s="354"/>
      <c r="BB1111" s="354"/>
      <c r="BC1111" s="354"/>
      <c r="BD1111" s="354"/>
      <c r="BE1111" s="354"/>
      <c r="BF1111" s="354"/>
      <c r="BG1111" s="354"/>
      <c r="BH1111" s="354"/>
      <c r="BI1111" s="354"/>
      <c r="BJ1111" s="354"/>
      <c r="BK1111" s="354"/>
      <c r="BL1111" s="354"/>
      <c r="BM1111" s="354"/>
      <c r="BN1111" s="354"/>
      <c r="BO1111" s="354"/>
      <c r="BP1111" s="354"/>
      <c r="BQ1111" s="354"/>
      <c r="BR1111" s="354"/>
      <c r="BS1111" s="354"/>
      <c r="BT1111" s="354"/>
      <c r="BU1111" s="354"/>
      <c r="BV1111" s="354"/>
      <c r="BW1111" s="354"/>
    </row>
    <row r="1112" spans="1:75" s="627" customFormat="1" ht="12.75" customHeight="1">
      <c r="A1112" s="766"/>
      <c r="B1112" s="634"/>
      <c r="C1112" s="634"/>
      <c r="D1112" s="627" t="s">
        <v>1710</v>
      </c>
      <c r="E1112" s="767">
        <v>0</v>
      </c>
      <c r="F1112" s="768"/>
      <c r="G1112" s="769">
        <v>0</v>
      </c>
      <c r="H1112" s="770">
        <v>0</v>
      </c>
      <c r="I1112" s="129">
        <f>H1112*G1112*E1112</f>
        <v>0</v>
      </c>
      <c r="J1112" s="354"/>
      <c r="K1112" s="129"/>
      <c r="L1112" s="129">
        <f t="shared" si="299"/>
        <v>0</v>
      </c>
      <c r="M1112" s="710"/>
      <c r="N1112" s="129"/>
      <c r="O1112" s="129"/>
      <c r="P1112" s="710">
        <f>SUM(L1112-N1112-O1112)</f>
        <v>0</v>
      </c>
      <c r="Q1112" s="223"/>
      <c r="R1112" s="354"/>
      <c r="S1112" s="354"/>
      <c r="T1112" s="354"/>
      <c r="U1112" s="354"/>
      <c r="V1112" s="354"/>
      <c r="W1112" s="354"/>
      <c r="X1112" s="354"/>
      <c r="Y1112" s="354"/>
      <c r="Z1112" s="354"/>
      <c r="AA1112" s="354"/>
      <c r="AB1112" s="354"/>
      <c r="AC1112" s="354"/>
      <c r="AD1112" s="354"/>
      <c r="AE1112" s="354"/>
      <c r="AF1112" s="354"/>
      <c r="AG1112" s="354"/>
      <c r="AH1112" s="354"/>
      <c r="AI1112" s="354"/>
      <c r="AJ1112" s="354"/>
      <c r="AK1112" s="354"/>
      <c r="AL1112" s="354"/>
      <c r="AM1112" s="354"/>
      <c r="AN1112" s="354"/>
      <c r="AO1112" s="354"/>
      <c r="AP1112" s="354"/>
      <c r="AQ1112" s="354"/>
      <c r="AR1112" s="354"/>
      <c r="AS1112" s="354"/>
      <c r="AT1112" s="354"/>
      <c r="AU1112" s="354"/>
      <c r="AV1112" s="354"/>
      <c r="AW1112" s="354"/>
      <c r="AX1112" s="354"/>
      <c r="AY1112" s="354"/>
      <c r="AZ1112" s="354"/>
      <c r="BA1112" s="354"/>
      <c r="BB1112" s="354"/>
      <c r="BC1112" s="354"/>
      <c r="BD1112" s="354"/>
      <c r="BE1112" s="354"/>
      <c r="BF1112" s="354"/>
      <c r="BG1112" s="354"/>
      <c r="BH1112" s="354"/>
      <c r="BI1112" s="354"/>
      <c r="BJ1112" s="354"/>
      <c r="BK1112" s="354"/>
      <c r="BL1112" s="354"/>
      <c r="BM1112" s="354"/>
      <c r="BN1112" s="354"/>
      <c r="BO1112" s="354"/>
      <c r="BP1112" s="354"/>
      <c r="BQ1112" s="354"/>
      <c r="BR1112" s="354"/>
      <c r="BS1112" s="354"/>
      <c r="BT1112" s="354"/>
      <c r="BU1112" s="354"/>
      <c r="BV1112" s="354"/>
      <c r="BW1112" s="354"/>
    </row>
    <row r="1113" spans="1:75" s="627" customFormat="1" ht="12.75" customHeight="1">
      <c r="A1113" s="766"/>
      <c r="B1113" s="634"/>
      <c r="C1113" s="634"/>
      <c r="E1113" s="711"/>
      <c r="F1113" s="354"/>
      <c r="G1113" s="714"/>
      <c r="H1113" s="771"/>
      <c r="I1113" s="129"/>
      <c r="J1113" s="354"/>
      <c r="K1113" s="129"/>
      <c r="L1113" s="129"/>
      <c r="M1113" s="710"/>
      <c r="N1113" s="129"/>
      <c r="O1113" s="129"/>
      <c r="P1113" s="710"/>
      <c r="Q1113" s="223"/>
      <c r="R1113" s="354"/>
      <c r="S1113" s="354"/>
      <c r="T1113" s="354"/>
      <c r="U1113" s="354"/>
      <c r="V1113" s="354"/>
      <c r="W1113" s="354"/>
      <c r="X1113" s="354"/>
      <c r="Y1113" s="354"/>
      <c r="Z1113" s="354"/>
      <c r="AA1113" s="354"/>
      <c r="AB1113" s="354"/>
      <c r="AC1113" s="354"/>
      <c r="AD1113" s="354"/>
      <c r="AE1113" s="354"/>
      <c r="AF1113" s="354"/>
      <c r="AG1113" s="354"/>
      <c r="AH1113" s="354"/>
      <c r="AI1113" s="354"/>
      <c r="AJ1113" s="354"/>
      <c r="AK1113" s="354"/>
      <c r="AL1113" s="354"/>
      <c r="AM1113" s="354"/>
      <c r="AN1113" s="354"/>
      <c r="AO1113" s="354"/>
      <c r="AP1113" s="354"/>
      <c r="AQ1113" s="354"/>
      <c r="AR1113" s="354"/>
      <c r="AS1113" s="354"/>
      <c r="AT1113" s="354"/>
      <c r="AU1113" s="354"/>
      <c r="AV1113" s="354"/>
      <c r="AW1113" s="354"/>
      <c r="AX1113" s="354"/>
      <c r="AY1113" s="354"/>
      <c r="AZ1113" s="354"/>
      <c r="BA1113" s="354"/>
      <c r="BB1113" s="354"/>
      <c r="BC1113" s="354"/>
      <c r="BD1113" s="354"/>
      <c r="BE1113" s="354"/>
      <c r="BF1113" s="354"/>
      <c r="BG1113" s="354"/>
      <c r="BH1113" s="354"/>
      <c r="BI1113" s="354"/>
      <c r="BJ1113" s="354"/>
      <c r="BK1113" s="354"/>
      <c r="BL1113" s="354"/>
      <c r="BM1113" s="354"/>
      <c r="BN1113" s="354"/>
      <c r="BO1113" s="354"/>
      <c r="BP1113" s="354"/>
      <c r="BQ1113" s="354"/>
      <c r="BR1113" s="354"/>
      <c r="BS1113" s="354"/>
      <c r="BT1113" s="354"/>
      <c r="BU1113" s="354"/>
      <c r="BV1113" s="354"/>
      <c r="BW1113" s="354"/>
    </row>
    <row r="1114" spans="1:75" s="627" customFormat="1" ht="12.75" customHeight="1">
      <c r="A1114" s="766"/>
      <c r="B1114" s="634"/>
      <c r="C1114" s="634"/>
      <c r="D1114" s="634" t="s">
        <v>949</v>
      </c>
      <c r="E1114" s="711"/>
      <c r="F1114" s="354"/>
      <c r="G1114" s="714"/>
      <c r="H1114" s="771"/>
      <c r="I1114" s="129"/>
      <c r="J1114" s="354"/>
      <c r="K1114" s="129"/>
      <c r="L1114" s="129"/>
      <c r="M1114" s="710"/>
      <c r="N1114" s="129"/>
      <c r="O1114" s="129"/>
      <c r="P1114" s="710"/>
      <c r="Q1114" s="223"/>
      <c r="R1114" s="354"/>
      <c r="S1114" s="354"/>
      <c r="T1114" s="354"/>
      <c r="U1114" s="354"/>
      <c r="V1114" s="354"/>
      <c r="W1114" s="354"/>
      <c r="X1114" s="354"/>
      <c r="Y1114" s="354"/>
      <c r="Z1114" s="354"/>
      <c r="AA1114" s="354"/>
      <c r="AB1114" s="354"/>
      <c r="AC1114" s="354"/>
      <c r="AD1114" s="354"/>
      <c r="AE1114" s="354"/>
      <c r="AF1114" s="354"/>
      <c r="AG1114" s="354"/>
      <c r="AH1114" s="354"/>
      <c r="AI1114" s="354"/>
      <c r="AJ1114" s="354"/>
      <c r="AK1114" s="354"/>
      <c r="AL1114" s="354"/>
      <c r="AM1114" s="354"/>
      <c r="AN1114" s="354"/>
      <c r="AO1114" s="354"/>
      <c r="AP1114" s="354"/>
      <c r="AQ1114" s="354"/>
      <c r="AR1114" s="354"/>
      <c r="AS1114" s="354"/>
      <c r="AT1114" s="354"/>
      <c r="AU1114" s="354"/>
      <c r="AV1114" s="354"/>
      <c r="AW1114" s="354"/>
      <c r="AX1114" s="354"/>
      <c r="AY1114" s="354"/>
      <c r="AZ1114" s="354"/>
      <c r="BA1114" s="354"/>
      <c r="BB1114" s="354"/>
      <c r="BC1114" s="354"/>
      <c r="BD1114" s="354"/>
      <c r="BE1114" s="354"/>
      <c r="BF1114" s="354"/>
      <c r="BG1114" s="354"/>
      <c r="BH1114" s="354"/>
      <c r="BI1114" s="354"/>
      <c r="BJ1114" s="354"/>
      <c r="BK1114" s="354"/>
      <c r="BL1114" s="354"/>
      <c r="BM1114" s="354"/>
      <c r="BN1114" s="354"/>
      <c r="BO1114" s="354"/>
      <c r="BP1114" s="354"/>
      <c r="BQ1114" s="354"/>
      <c r="BR1114" s="354"/>
      <c r="BS1114" s="354"/>
      <c r="BT1114" s="354"/>
      <c r="BU1114" s="354"/>
      <c r="BV1114" s="354"/>
      <c r="BW1114" s="354"/>
    </row>
    <row r="1115" spans="1:75" s="627" customFormat="1" ht="12.75" customHeight="1">
      <c r="A1115" s="766"/>
      <c r="B1115" s="634"/>
      <c r="C1115" s="634"/>
      <c r="D1115" s="634" t="s">
        <v>1199</v>
      </c>
      <c r="E1115" s="767">
        <v>0</v>
      </c>
      <c r="F1115" s="768"/>
      <c r="G1115" s="769">
        <v>0</v>
      </c>
      <c r="H1115" s="770">
        <v>0</v>
      </c>
      <c r="I1115" s="129">
        <f>H1115*G1115*E1115</f>
        <v>0</v>
      </c>
      <c r="J1115" s="354"/>
      <c r="K1115" s="129"/>
      <c r="L1115" s="129">
        <f t="shared" ref="L1115:L1117" si="300">G1115+I1115+K1115</f>
        <v>0</v>
      </c>
      <c r="M1115" s="710"/>
      <c r="N1115" s="129"/>
      <c r="O1115" s="129">
        <f>L1115</f>
        <v>0</v>
      </c>
      <c r="P1115" s="710">
        <f>SUM(L1115-N1115-O1115)</f>
        <v>0</v>
      </c>
      <c r="Q1115" s="223"/>
      <c r="R1115" s="354"/>
      <c r="S1115" s="354"/>
      <c r="T1115" s="354"/>
      <c r="U1115" s="354"/>
      <c r="V1115" s="354"/>
      <c r="W1115" s="354"/>
      <c r="X1115" s="354"/>
      <c r="Y1115" s="354"/>
      <c r="Z1115" s="354"/>
      <c r="AA1115" s="354"/>
      <c r="AB1115" s="354"/>
      <c r="AC1115" s="354"/>
      <c r="AD1115" s="354"/>
      <c r="AE1115" s="354"/>
      <c r="AF1115" s="354"/>
      <c r="AG1115" s="354"/>
      <c r="AH1115" s="354"/>
      <c r="AI1115" s="354"/>
      <c r="AJ1115" s="354"/>
      <c r="AK1115" s="354"/>
      <c r="AL1115" s="354"/>
      <c r="AM1115" s="354"/>
      <c r="AN1115" s="354"/>
      <c r="AO1115" s="354"/>
      <c r="AP1115" s="354"/>
      <c r="AQ1115" s="354"/>
      <c r="AR1115" s="354"/>
      <c r="AS1115" s="354"/>
      <c r="AT1115" s="354"/>
      <c r="AU1115" s="354"/>
      <c r="AV1115" s="354"/>
      <c r="AW1115" s="354"/>
      <c r="AX1115" s="354"/>
      <c r="AY1115" s="354"/>
      <c r="AZ1115" s="354"/>
      <c r="BA1115" s="354"/>
      <c r="BB1115" s="354"/>
      <c r="BC1115" s="354"/>
      <c r="BD1115" s="354"/>
      <c r="BE1115" s="354"/>
      <c r="BF1115" s="354"/>
      <c r="BG1115" s="354"/>
      <c r="BH1115" s="354"/>
      <c r="BI1115" s="354"/>
      <c r="BJ1115" s="354"/>
      <c r="BK1115" s="354"/>
      <c r="BL1115" s="354"/>
      <c r="BM1115" s="354"/>
      <c r="BN1115" s="354"/>
      <c r="BO1115" s="354"/>
      <c r="BP1115" s="354"/>
      <c r="BQ1115" s="354"/>
      <c r="BR1115" s="354"/>
      <c r="BS1115" s="354"/>
      <c r="BT1115" s="354"/>
      <c r="BU1115" s="354"/>
      <c r="BV1115" s="354"/>
      <c r="BW1115" s="354"/>
    </row>
    <row r="1116" spans="1:75" s="627" customFormat="1" ht="12.75" customHeight="1">
      <c r="A1116" s="766"/>
      <c r="B1116" s="634"/>
      <c r="C1116" s="634"/>
      <c r="D1116" s="627" t="s">
        <v>524</v>
      </c>
      <c r="E1116" s="767">
        <v>0</v>
      </c>
      <c r="F1116" s="768"/>
      <c r="G1116" s="769">
        <v>0</v>
      </c>
      <c r="H1116" s="770">
        <v>0</v>
      </c>
      <c r="I1116" s="129">
        <f>H1116*G1116*E1116</f>
        <v>0</v>
      </c>
      <c r="J1116" s="354"/>
      <c r="K1116" s="129"/>
      <c r="L1116" s="129">
        <f t="shared" si="300"/>
        <v>0</v>
      </c>
      <c r="M1116" s="710"/>
      <c r="N1116" s="129"/>
      <c r="O1116" s="129"/>
      <c r="P1116" s="710">
        <f>SUM(L1116-N1116-O1116)</f>
        <v>0</v>
      </c>
      <c r="Q1116" s="223"/>
      <c r="R1116" s="354"/>
      <c r="S1116" s="354"/>
      <c r="T1116" s="354"/>
      <c r="U1116" s="354"/>
      <c r="V1116" s="354"/>
      <c r="W1116" s="354"/>
      <c r="X1116" s="354"/>
      <c r="Y1116" s="354"/>
      <c r="Z1116" s="354"/>
      <c r="AA1116" s="354"/>
      <c r="AB1116" s="354"/>
      <c r="AC1116" s="354"/>
      <c r="AD1116" s="354"/>
      <c r="AE1116" s="354"/>
      <c r="AF1116" s="354"/>
      <c r="AG1116" s="354"/>
      <c r="AH1116" s="354"/>
      <c r="AI1116" s="354"/>
      <c r="AJ1116" s="354"/>
      <c r="AK1116" s="354"/>
      <c r="AL1116" s="354"/>
      <c r="AM1116" s="354"/>
      <c r="AN1116" s="354"/>
      <c r="AO1116" s="354"/>
      <c r="AP1116" s="354"/>
      <c r="AQ1116" s="354"/>
      <c r="AR1116" s="354"/>
      <c r="AS1116" s="354"/>
      <c r="AT1116" s="354"/>
      <c r="AU1116" s="354"/>
      <c r="AV1116" s="354"/>
      <c r="AW1116" s="354"/>
      <c r="AX1116" s="354"/>
      <c r="AY1116" s="354"/>
      <c r="AZ1116" s="354"/>
      <c r="BA1116" s="354"/>
      <c r="BB1116" s="354"/>
      <c r="BC1116" s="354"/>
      <c r="BD1116" s="354"/>
      <c r="BE1116" s="354"/>
      <c r="BF1116" s="354"/>
      <c r="BG1116" s="354"/>
      <c r="BH1116" s="354"/>
      <c r="BI1116" s="354"/>
      <c r="BJ1116" s="354"/>
      <c r="BK1116" s="354"/>
      <c r="BL1116" s="354"/>
      <c r="BM1116" s="354"/>
      <c r="BN1116" s="354"/>
      <c r="BO1116" s="354"/>
      <c r="BP1116" s="354"/>
      <c r="BQ1116" s="354"/>
      <c r="BR1116" s="354"/>
      <c r="BS1116" s="354"/>
      <c r="BT1116" s="354"/>
      <c r="BU1116" s="354"/>
      <c r="BV1116" s="354"/>
      <c r="BW1116" s="354"/>
    </row>
    <row r="1117" spans="1:75" s="627" customFormat="1" ht="12.75" customHeight="1">
      <c r="A1117" s="766"/>
      <c r="B1117" s="634"/>
      <c r="C1117" s="634"/>
      <c r="D1117" s="627" t="s">
        <v>525</v>
      </c>
      <c r="E1117" s="767">
        <v>0</v>
      </c>
      <c r="F1117" s="768"/>
      <c r="G1117" s="769">
        <v>0</v>
      </c>
      <c r="H1117" s="770">
        <v>0</v>
      </c>
      <c r="I1117" s="129">
        <f>H1117*G1117*E1117</f>
        <v>0</v>
      </c>
      <c r="J1117" s="354"/>
      <c r="K1117" s="129"/>
      <c r="L1117" s="129">
        <f t="shared" si="300"/>
        <v>0</v>
      </c>
      <c r="M1117" s="710"/>
      <c r="N1117" s="129"/>
      <c r="O1117" s="129"/>
      <c r="P1117" s="710">
        <f>SUM(L1117-N1117-O1117)</f>
        <v>0</v>
      </c>
      <c r="Q1117" s="223"/>
      <c r="R1117" s="354"/>
      <c r="S1117" s="354"/>
      <c r="T1117" s="354"/>
      <c r="U1117" s="354"/>
      <c r="V1117" s="354"/>
      <c r="W1117" s="354"/>
      <c r="X1117" s="354"/>
      <c r="Y1117" s="354"/>
      <c r="Z1117" s="354"/>
      <c r="AA1117" s="354"/>
      <c r="AB1117" s="354"/>
      <c r="AC1117" s="354"/>
      <c r="AD1117" s="354"/>
      <c r="AE1117" s="354"/>
      <c r="AF1117" s="354"/>
      <c r="AG1117" s="354"/>
      <c r="AH1117" s="354"/>
      <c r="AI1117" s="354"/>
      <c r="AJ1117" s="354"/>
      <c r="AK1117" s="354"/>
      <c r="AL1117" s="354"/>
      <c r="AM1117" s="354"/>
      <c r="AN1117" s="354"/>
      <c r="AO1117" s="354"/>
      <c r="AP1117" s="354"/>
      <c r="AQ1117" s="354"/>
      <c r="AR1117" s="354"/>
      <c r="AS1117" s="354"/>
      <c r="AT1117" s="354"/>
      <c r="AU1117" s="354"/>
      <c r="AV1117" s="354"/>
      <c r="AW1117" s="354"/>
      <c r="AX1117" s="354"/>
      <c r="AY1117" s="354"/>
      <c r="AZ1117" s="354"/>
      <c r="BA1117" s="354"/>
      <c r="BB1117" s="354"/>
      <c r="BC1117" s="354"/>
      <c r="BD1117" s="354"/>
      <c r="BE1117" s="354"/>
      <c r="BF1117" s="354"/>
      <c r="BG1117" s="354"/>
      <c r="BH1117" s="354"/>
      <c r="BI1117" s="354"/>
      <c r="BJ1117" s="354"/>
      <c r="BK1117" s="354"/>
      <c r="BL1117" s="354"/>
      <c r="BM1117" s="354"/>
      <c r="BN1117" s="354"/>
      <c r="BO1117" s="354"/>
      <c r="BP1117" s="354"/>
      <c r="BQ1117" s="354"/>
      <c r="BR1117" s="354"/>
      <c r="BS1117" s="354"/>
      <c r="BT1117" s="354"/>
      <c r="BU1117" s="354"/>
      <c r="BV1117" s="354"/>
      <c r="BW1117" s="354"/>
    </row>
    <row r="1118" spans="1:75" s="627" customFormat="1" ht="12.75" customHeight="1">
      <c r="A1118" s="766"/>
      <c r="B1118" s="634"/>
      <c r="C1118" s="634"/>
      <c r="E1118" s="767"/>
      <c r="F1118" s="768"/>
      <c r="G1118" s="769"/>
      <c r="H1118" s="770"/>
      <c r="I1118" s="129"/>
      <c r="J1118" s="354"/>
      <c r="K1118" s="129"/>
      <c r="L1118" s="129"/>
      <c r="M1118" s="710"/>
      <c r="N1118" s="129"/>
      <c r="O1118" s="129"/>
      <c r="P1118" s="710"/>
      <c r="Q1118" s="223"/>
      <c r="R1118" s="354"/>
      <c r="S1118" s="354"/>
      <c r="T1118" s="354"/>
      <c r="U1118" s="354"/>
      <c r="V1118" s="354"/>
      <c r="W1118" s="354"/>
      <c r="X1118" s="354"/>
      <c r="Y1118" s="354"/>
      <c r="Z1118" s="354"/>
      <c r="AA1118" s="354"/>
      <c r="AB1118" s="354"/>
      <c r="AC1118" s="354"/>
      <c r="AD1118" s="354"/>
      <c r="AE1118" s="354"/>
      <c r="AF1118" s="354"/>
      <c r="AG1118" s="354"/>
      <c r="AH1118" s="354"/>
      <c r="AI1118" s="354"/>
      <c r="AJ1118" s="354"/>
      <c r="AK1118" s="354"/>
      <c r="AL1118" s="354"/>
      <c r="AM1118" s="354"/>
      <c r="AN1118" s="354"/>
      <c r="AO1118" s="354"/>
      <c r="AP1118" s="354"/>
      <c r="AQ1118" s="354"/>
      <c r="AR1118" s="354"/>
      <c r="AS1118" s="354"/>
      <c r="AT1118" s="354"/>
      <c r="AU1118" s="354"/>
      <c r="AV1118" s="354"/>
      <c r="AW1118" s="354"/>
      <c r="AX1118" s="354"/>
      <c r="AY1118" s="354"/>
      <c r="AZ1118" s="354"/>
      <c r="BA1118" s="354"/>
      <c r="BB1118" s="354"/>
      <c r="BC1118" s="354"/>
      <c r="BD1118" s="354"/>
      <c r="BE1118" s="354"/>
      <c r="BF1118" s="354"/>
      <c r="BG1118" s="354"/>
      <c r="BH1118" s="354"/>
      <c r="BI1118" s="354"/>
      <c r="BJ1118" s="354"/>
      <c r="BK1118" s="354"/>
      <c r="BL1118" s="354"/>
      <c r="BM1118" s="354"/>
      <c r="BN1118" s="354"/>
      <c r="BO1118" s="354"/>
      <c r="BP1118" s="354"/>
      <c r="BQ1118" s="354"/>
      <c r="BR1118" s="354"/>
      <c r="BS1118" s="354"/>
      <c r="BT1118" s="354"/>
      <c r="BU1118" s="354"/>
      <c r="BV1118" s="354"/>
      <c r="BW1118" s="354"/>
    </row>
    <row r="1119" spans="1:75" s="627" customFormat="1" ht="12.75" customHeight="1">
      <c r="A1119" s="766"/>
      <c r="B1119" s="634"/>
      <c r="C1119" s="634"/>
      <c r="D1119" s="634" t="s">
        <v>950</v>
      </c>
      <c r="E1119" s="426"/>
      <c r="F1119" s="768"/>
      <c r="G1119" s="769"/>
      <c r="H1119" s="772"/>
      <c r="I1119" s="129"/>
      <c r="J1119" s="354"/>
      <c r="K1119" s="129"/>
      <c r="L1119" s="129"/>
      <c r="M1119" s="710"/>
      <c r="N1119" s="129"/>
      <c r="O1119" s="129"/>
      <c r="P1119" s="710"/>
      <c r="Q1119" s="221"/>
      <c r="R1119" s="354"/>
      <c r="S1119" s="354"/>
      <c r="T1119" s="354"/>
      <c r="U1119" s="354"/>
      <c r="V1119" s="354"/>
      <c r="W1119" s="354"/>
      <c r="X1119" s="354"/>
      <c r="Y1119" s="354"/>
      <c r="Z1119" s="354"/>
      <c r="AA1119" s="354"/>
      <c r="AB1119" s="354"/>
      <c r="AC1119" s="354"/>
      <c r="AD1119" s="354"/>
      <c r="AE1119" s="354"/>
      <c r="AF1119" s="354"/>
      <c r="AG1119" s="354"/>
      <c r="AH1119" s="354"/>
      <c r="AI1119" s="354"/>
      <c r="AJ1119" s="354"/>
      <c r="AK1119" s="354"/>
      <c r="AL1119" s="354"/>
      <c r="AM1119" s="354"/>
      <c r="AN1119" s="354"/>
      <c r="AO1119" s="354"/>
      <c r="AP1119" s="354"/>
      <c r="AQ1119" s="354"/>
      <c r="AR1119" s="354"/>
      <c r="AS1119" s="354"/>
      <c r="AT1119" s="354"/>
      <c r="AU1119" s="354"/>
      <c r="AV1119" s="354"/>
      <c r="AW1119" s="354"/>
      <c r="AX1119" s="354"/>
      <c r="AY1119" s="354"/>
      <c r="AZ1119" s="354"/>
      <c r="BA1119" s="354"/>
      <c r="BB1119" s="354"/>
      <c r="BC1119" s="354"/>
      <c r="BD1119" s="354"/>
      <c r="BE1119" s="354"/>
      <c r="BF1119" s="354"/>
      <c r="BG1119" s="354"/>
      <c r="BH1119" s="354"/>
      <c r="BI1119" s="354"/>
      <c r="BJ1119" s="354"/>
      <c r="BK1119" s="354"/>
      <c r="BL1119" s="354"/>
      <c r="BM1119" s="354"/>
      <c r="BN1119" s="354"/>
      <c r="BO1119" s="354"/>
      <c r="BP1119" s="354"/>
      <c r="BQ1119" s="354"/>
      <c r="BR1119" s="354"/>
      <c r="BS1119" s="354"/>
      <c r="BT1119" s="354"/>
      <c r="BU1119" s="354"/>
      <c r="BV1119" s="354"/>
      <c r="BW1119" s="354"/>
    </row>
    <row r="1120" spans="1:75" s="627" customFormat="1" ht="12.75" customHeight="1">
      <c r="A1120" s="766"/>
      <c r="B1120" s="634"/>
      <c r="C1120" s="634"/>
      <c r="D1120" s="634" t="s">
        <v>1199</v>
      </c>
      <c r="E1120" s="767">
        <v>0</v>
      </c>
      <c r="F1120" s="768"/>
      <c r="G1120" s="769">
        <v>0</v>
      </c>
      <c r="H1120" s="770">
        <v>0</v>
      </c>
      <c r="I1120" s="129">
        <f>H1120*G1120*E1120</f>
        <v>0</v>
      </c>
      <c r="J1120" s="354"/>
      <c r="K1120" s="129"/>
      <c r="L1120" s="129">
        <f t="shared" ref="L1120:L1122" si="301">G1120+I1120+K1120</f>
        <v>0</v>
      </c>
      <c r="M1120" s="710"/>
      <c r="N1120" s="129"/>
      <c r="O1120" s="129">
        <f>L1120</f>
        <v>0</v>
      </c>
      <c r="P1120" s="710">
        <f>SUM(L1120-N1120-O1120)</f>
        <v>0</v>
      </c>
      <c r="Q1120" s="221"/>
      <c r="R1120" s="354"/>
      <c r="S1120" s="354"/>
      <c r="T1120" s="354"/>
      <c r="U1120" s="354"/>
      <c r="V1120" s="354"/>
      <c r="W1120" s="354"/>
      <c r="X1120" s="354"/>
      <c r="Y1120" s="354"/>
      <c r="Z1120" s="354"/>
      <c r="AA1120" s="354"/>
      <c r="AB1120" s="354"/>
      <c r="AC1120" s="354"/>
      <c r="AD1120" s="354"/>
      <c r="AE1120" s="354"/>
      <c r="AF1120" s="354"/>
      <c r="AG1120" s="354"/>
      <c r="AH1120" s="354"/>
      <c r="AI1120" s="354"/>
      <c r="AJ1120" s="354"/>
      <c r="AK1120" s="354"/>
      <c r="AL1120" s="354"/>
      <c r="AM1120" s="354"/>
      <c r="AN1120" s="354"/>
      <c r="AO1120" s="354"/>
      <c r="AP1120" s="354"/>
      <c r="AQ1120" s="354"/>
      <c r="AR1120" s="354"/>
      <c r="AS1120" s="354"/>
      <c r="AT1120" s="354"/>
      <c r="AU1120" s="354"/>
      <c r="AV1120" s="354"/>
      <c r="AW1120" s="354"/>
      <c r="AX1120" s="354"/>
      <c r="AY1120" s="354"/>
      <c r="AZ1120" s="354"/>
      <c r="BA1120" s="354"/>
      <c r="BB1120" s="354"/>
      <c r="BC1120" s="354"/>
      <c r="BD1120" s="354"/>
      <c r="BE1120" s="354"/>
      <c r="BF1120" s="354"/>
      <c r="BG1120" s="354"/>
      <c r="BH1120" s="354"/>
      <c r="BI1120" s="354"/>
      <c r="BJ1120" s="354"/>
      <c r="BK1120" s="354"/>
      <c r="BL1120" s="354"/>
      <c r="BM1120" s="354"/>
      <c r="BN1120" s="354"/>
      <c r="BO1120" s="354"/>
      <c r="BP1120" s="354"/>
      <c r="BQ1120" s="354"/>
      <c r="BR1120" s="354"/>
      <c r="BS1120" s="354"/>
      <c r="BT1120" s="354"/>
      <c r="BU1120" s="354"/>
      <c r="BV1120" s="354"/>
      <c r="BW1120" s="354"/>
    </row>
    <row r="1121" spans="1:75" s="627" customFormat="1" ht="12.75" customHeight="1">
      <c r="A1121" s="766"/>
      <c r="B1121" s="634"/>
      <c r="C1121" s="634"/>
      <c r="D1121" s="627" t="s">
        <v>1709</v>
      </c>
      <c r="E1121" s="767">
        <v>0</v>
      </c>
      <c r="F1121" s="768"/>
      <c r="G1121" s="769">
        <v>0</v>
      </c>
      <c r="H1121" s="770">
        <v>0</v>
      </c>
      <c r="I1121" s="129">
        <f>H1121*G1121*E1121</f>
        <v>0</v>
      </c>
      <c r="J1121" s="354"/>
      <c r="K1121" s="129"/>
      <c r="L1121" s="129">
        <f t="shared" si="301"/>
        <v>0</v>
      </c>
      <c r="M1121" s="710"/>
      <c r="N1121" s="129"/>
      <c r="O1121" s="129">
        <f>L1121</f>
        <v>0</v>
      </c>
      <c r="P1121" s="710">
        <f>SUM(L1121-N1121-O1121)</f>
        <v>0</v>
      </c>
      <c r="Q1121" s="221"/>
      <c r="R1121" s="354"/>
      <c r="S1121" s="354"/>
      <c r="T1121" s="354"/>
      <c r="U1121" s="354"/>
      <c r="V1121" s="354"/>
      <c r="W1121" s="354"/>
      <c r="X1121" s="354"/>
      <c r="Y1121" s="354"/>
      <c r="Z1121" s="354"/>
      <c r="AA1121" s="354"/>
      <c r="AB1121" s="354"/>
      <c r="AC1121" s="354"/>
      <c r="AD1121" s="354"/>
      <c r="AE1121" s="354"/>
      <c r="AF1121" s="354"/>
      <c r="AG1121" s="354"/>
      <c r="AH1121" s="354"/>
      <c r="AI1121" s="354"/>
      <c r="AJ1121" s="354"/>
      <c r="AK1121" s="354"/>
      <c r="AL1121" s="354"/>
      <c r="AM1121" s="354"/>
      <c r="AN1121" s="354"/>
      <c r="AO1121" s="354"/>
      <c r="AP1121" s="354"/>
      <c r="AQ1121" s="354"/>
      <c r="AR1121" s="354"/>
      <c r="AS1121" s="354"/>
      <c r="AT1121" s="354"/>
      <c r="AU1121" s="354"/>
      <c r="AV1121" s="354"/>
      <c r="AW1121" s="354"/>
      <c r="AX1121" s="354"/>
      <c r="AY1121" s="354"/>
      <c r="AZ1121" s="354"/>
      <c r="BA1121" s="354"/>
      <c r="BB1121" s="354"/>
      <c r="BC1121" s="354"/>
      <c r="BD1121" s="354"/>
      <c r="BE1121" s="354"/>
      <c r="BF1121" s="354"/>
      <c r="BG1121" s="354"/>
      <c r="BH1121" s="354"/>
      <c r="BI1121" s="354"/>
      <c r="BJ1121" s="354"/>
      <c r="BK1121" s="354"/>
      <c r="BL1121" s="354"/>
      <c r="BM1121" s="354"/>
      <c r="BN1121" s="354"/>
      <c r="BO1121" s="354"/>
      <c r="BP1121" s="354"/>
      <c r="BQ1121" s="354"/>
      <c r="BR1121" s="354"/>
      <c r="BS1121" s="354"/>
      <c r="BT1121" s="354"/>
      <c r="BU1121" s="354"/>
      <c r="BV1121" s="354"/>
      <c r="BW1121" s="354"/>
    </row>
    <row r="1122" spans="1:75" s="627" customFormat="1" ht="12.75" customHeight="1">
      <c r="A1122" s="766"/>
      <c r="B1122" s="634"/>
      <c r="C1122" s="634"/>
      <c r="D1122" s="627" t="s">
        <v>1710</v>
      </c>
      <c r="E1122" s="426">
        <v>0</v>
      </c>
      <c r="F1122" s="768"/>
      <c r="G1122" s="773">
        <v>0</v>
      </c>
      <c r="H1122" s="774">
        <v>0</v>
      </c>
      <c r="I1122" s="129">
        <f>H1122*G1122*E1122</f>
        <v>0</v>
      </c>
      <c r="J1122" s="354"/>
      <c r="K1122" s="129"/>
      <c r="L1122" s="129">
        <f t="shared" si="301"/>
        <v>0</v>
      </c>
      <c r="M1122" s="710"/>
      <c r="N1122" s="129"/>
      <c r="O1122" s="129">
        <f>L1122</f>
        <v>0</v>
      </c>
      <c r="P1122" s="710">
        <f>SUM(L1122-N1122-O1122)</f>
        <v>0</v>
      </c>
      <c r="Q1122" s="221"/>
      <c r="R1122" s="354"/>
      <c r="S1122" s="354"/>
      <c r="T1122" s="354"/>
      <c r="U1122" s="354"/>
      <c r="V1122" s="354"/>
      <c r="W1122" s="354"/>
      <c r="X1122" s="354"/>
      <c r="Y1122" s="354"/>
      <c r="Z1122" s="354"/>
      <c r="AA1122" s="354"/>
      <c r="AB1122" s="354"/>
      <c r="AC1122" s="354"/>
      <c r="AD1122" s="354"/>
      <c r="AE1122" s="354"/>
      <c r="AF1122" s="354"/>
      <c r="AG1122" s="354"/>
      <c r="AH1122" s="354"/>
      <c r="AI1122" s="354"/>
      <c r="AJ1122" s="354"/>
      <c r="AK1122" s="354"/>
      <c r="AL1122" s="354"/>
      <c r="AM1122" s="354"/>
      <c r="AN1122" s="354"/>
      <c r="AO1122" s="354"/>
      <c r="AP1122" s="354"/>
      <c r="AQ1122" s="354"/>
      <c r="AR1122" s="354"/>
      <c r="AS1122" s="354"/>
      <c r="AT1122" s="354"/>
      <c r="AU1122" s="354"/>
      <c r="AV1122" s="354"/>
      <c r="AW1122" s="354"/>
      <c r="AX1122" s="354"/>
      <c r="AY1122" s="354"/>
      <c r="AZ1122" s="354"/>
      <c r="BA1122" s="354"/>
      <c r="BB1122" s="354"/>
      <c r="BC1122" s="354"/>
      <c r="BD1122" s="354"/>
      <c r="BE1122" s="354"/>
      <c r="BF1122" s="354"/>
      <c r="BG1122" s="354"/>
      <c r="BH1122" s="354"/>
      <c r="BI1122" s="354"/>
      <c r="BJ1122" s="354"/>
      <c r="BK1122" s="354"/>
      <c r="BL1122" s="354"/>
      <c r="BM1122" s="354"/>
      <c r="BN1122" s="354"/>
      <c r="BO1122" s="354"/>
      <c r="BP1122" s="354"/>
      <c r="BQ1122" s="354"/>
      <c r="BR1122" s="354"/>
      <c r="BS1122" s="354"/>
      <c r="BT1122" s="354"/>
      <c r="BU1122" s="354"/>
      <c r="BV1122" s="354"/>
      <c r="BW1122" s="354"/>
    </row>
    <row r="1123" spans="1:75" s="627" customFormat="1" ht="12.75" customHeight="1">
      <c r="A1123" s="766"/>
      <c r="B1123" s="634"/>
      <c r="C1123" s="634"/>
      <c r="E1123" s="426"/>
      <c r="F1123" s="354"/>
      <c r="G1123" s="775"/>
      <c r="H1123" s="354"/>
      <c r="I1123" s="129"/>
      <c r="J1123" s="354"/>
      <c r="K1123" s="129"/>
      <c r="L1123" s="129"/>
      <c r="M1123" s="710"/>
      <c r="N1123" s="129"/>
      <c r="O1123" s="129"/>
      <c r="P1123" s="710">
        <f>SUM(L1123-N1123-O1123)</f>
        <v>0</v>
      </c>
      <c r="Q1123" s="221"/>
      <c r="R1123" s="354"/>
      <c r="S1123" s="354"/>
      <c r="T1123" s="354"/>
      <c r="U1123" s="354"/>
      <c r="V1123" s="354"/>
      <c r="W1123" s="354"/>
      <c r="X1123" s="354"/>
      <c r="Y1123" s="354"/>
      <c r="Z1123" s="354"/>
      <c r="AA1123" s="354"/>
      <c r="AB1123" s="354"/>
      <c r="AC1123" s="354"/>
      <c r="AD1123" s="354"/>
      <c r="AE1123" s="354"/>
      <c r="AF1123" s="354"/>
      <c r="AG1123" s="354"/>
      <c r="AH1123" s="354"/>
      <c r="AI1123" s="354"/>
      <c r="AJ1123" s="354"/>
      <c r="AK1123" s="354"/>
      <c r="AL1123" s="354"/>
      <c r="AM1123" s="354"/>
      <c r="AN1123" s="354"/>
      <c r="AO1123" s="354"/>
      <c r="AP1123" s="354"/>
      <c r="AQ1123" s="354"/>
      <c r="AR1123" s="354"/>
      <c r="AS1123" s="354"/>
      <c r="AT1123" s="354"/>
      <c r="AU1123" s="354"/>
      <c r="AV1123" s="354"/>
      <c r="AW1123" s="354"/>
      <c r="AX1123" s="354"/>
      <c r="AY1123" s="354"/>
      <c r="AZ1123" s="354"/>
      <c r="BA1123" s="354"/>
      <c r="BB1123" s="354"/>
      <c r="BC1123" s="354"/>
      <c r="BD1123" s="354"/>
      <c r="BE1123" s="354"/>
      <c r="BF1123" s="354"/>
      <c r="BG1123" s="354"/>
      <c r="BH1123" s="354"/>
      <c r="BI1123" s="354"/>
      <c r="BJ1123" s="354"/>
      <c r="BK1123" s="354"/>
      <c r="BL1123" s="354"/>
      <c r="BM1123" s="354"/>
      <c r="BN1123" s="354"/>
      <c r="BO1123" s="354"/>
      <c r="BP1123" s="354"/>
      <c r="BQ1123" s="354"/>
      <c r="BR1123" s="354"/>
      <c r="BS1123" s="354"/>
      <c r="BT1123" s="354"/>
      <c r="BU1123" s="354"/>
      <c r="BV1123" s="354"/>
      <c r="BW1123" s="354"/>
    </row>
    <row r="1124" spans="1:75" s="627" customFormat="1" ht="12.75" customHeight="1">
      <c r="A1124" s="766"/>
      <c r="B1124" s="634"/>
      <c r="C1124" s="634"/>
      <c r="D1124" s="627" t="s">
        <v>502</v>
      </c>
      <c r="E1124" s="426">
        <v>0</v>
      </c>
      <c r="F1124" s="354"/>
      <c r="G1124" s="129">
        <v>0</v>
      </c>
      <c r="H1124" s="354">
        <v>0</v>
      </c>
      <c r="I1124" s="129">
        <f>H1124*E1124</f>
        <v>0</v>
      </c>
      <c r="J1124" s="354"/>
      <c r="K1124" s="129">
        <v>0</v>
      </c>
      <c r="L1124" s="129">
        <f>G1124+I1124+K1124</f>
        <v>0</v>
      </c>
      <c r="M1124" s="710"/>
      <c r="N1124" s="129"/>
      <c r="O1124" s="129"/>
      <c r="P1124" s="710">
        <f>SUM(L1124-N1124-O1124)</f>
        <v>0</v>
      </c>
      <c r="Q1124" s="221"/>
      <c r="R1124" s="354"/>
      <c r="S1124" s="354"/>
      <c r="T1124" s="354"/>
      <c r="U1124" s="354"/>
      <c r="V1124" s="354"/>
      <c r="W1124" s="354"/>
      <c r="X1124" s="354"/>
      <c r="Y1124" s="354"/>
      <c r="Z1124" s="354"/>
      <c r="AA1124" s="354"/>
      <c r="AB1124" s="354"/>
      <c r="AC1124" s="354"/>
      <c r="AD1124" s="354"/>
      <c r="AE1124" s="354"/>
      <c r="AF1124" s="354"/>
      <c r="AG1124" s="354"/>
      <c r="AH1124" s="354"/>
      <c r="AI1124" s="354"/>
      <c r="AJ1124" s="354"/>
      <c r="AK1124" s="354"/>
      <c r="AL1124" s="354"/>
      <c r="AM1124" s="354"/>
      <c r="AN1124" s="354"/>
      <c r="AO1124" s="354"/>
      <c r="AP1124" s="354"/>
      <c r="AQ1124" s="354"/>
      <c r="AR1124" s="354"/>
      <c r="AS1124" s="354"/>
      <c r="AT1124" s="354"/>
      <c r="AU1124" s="354"/>
      <c r="AV1124" s="354"/>
      <c r="AW1124" s="354"/>
      <c r="AX1124" s="354"/>
      <c r="AY1124" s="354"/>
      <c r="AZ1124" s="354"/>
      <c r="BA1124" s="354"/>
      <c r="BB1124" s="354"/>
      <c r="BC1124" s="354"/>
      <c r="BD1124" s="354"/>
      <c r="BE1124" s="354"/>
      <c r="BF1124" s="354"/>
      <c r="BG1124" s="354"/>
      <c r="BH1124" s="354"/>
      <c r="BI1124" s="354"/>
      <c r="BJ1124" s="354"/>
      <c r="BK1124" s="354"/>
      <c r="BL1124" s="354"/>
      <c r="BM1124" s="354"/>
      <c r="BN1124" s="354"/>
      <c r="BO1124" s="354"/>
      <c r="BP1124" s="354"/>
      <c r="BQ1124" s="354"/>
      <c r="BR1124" s="354"/>
      <c r="BS1124" s="354"/>
      <c r="BT1124" s="354"/>
      <c r="BU1124" s="354"/>
      <c r="BV1124" s="354"/>
      <c r="BW1124" s="354"/>
    </row>
    <row r="1125" spans="1:75" ht="12.75" customHeight="1">
      <c r="B1125" s="2"/>
      <c r="C1125" s="2" t="s">
        <v>1932</v>
      </c>
      <c r="D1125" s="14"/>
      <c r="G1125" s="15">
        <f>SUM(G1060:G1092)+SUM(G1101:G1105)+G1124</f>
        <v>0</v>
      </c>
      <c r="I1125" s="15">
        <f>SUM(I1060:I1124)</f>
        <v>0</v>
      </c>
      <c r="K1125" s="15">
        <f>SUM(K1060:K1124)</f>
        <v>0</v>
      </c>
      <c r="L1125" s="15">
        <f>G1125+I1125+K1125</f>
        <v>0</v>
      </c>
      <c r="M1125" s="680">
        <f>SUM(L1060:L1124)</f>
        <v>0</v>
      </c>
      <c r="N1125" s="15">
        <f>SUM(N1060:N1124)</f>
        <v>0</v>
      </c>
      <c r="O1125" s="15">
        <f>SUM(O1060:O1124)</f>
        <v>0</v>
      </c>
      <c r="P1125" s="680">
        <f>SUM(P1060:P1124)</f>
        <v>0</v>
      </c>
      <c r="Q1125" s="221"/>
    </row>
    <row r="1126" spans="1:75" ht="17.25" customHeight="1">
      <c r="B1126" s="2" t="s">
        <v>671</v>
      </c>
      <c r="C1126" s="2" t="s">
        <v>831</v>
      </c>
      <c r="M1126" s="468"/>
      <c r="P1126" s="468"/>
      <c r="Q1126" s="221"/>
    </row>
    <row r="1127" spans="1:75" ht="12.75" customHeight="1" thickBot="1">
      <c r="B1127" s="2"/>
      <c r="C1127" s="2"/>
      <c r="D1127" s="10" t="s">
        <v>1636</v>
      </c>
      <c r="E1127" s="10"/>
      <c r="M1127" s="468"/>
      <c r="P1127" s="468"/>
      <c r="Q1127" s="220" t="s">
        <v>830</v>
      </c>
    </row>
    <row r="1128" spans="1:75" ht="12.75" customHeight="1" thickBot="1">
      <c r="B1128" s="2"/>
      <c r="C1128" s="2"/>
      <c r="D1128" s="40" t="s">
        <v>2177</v>
      </c>
      <c r="E1128" s="49">
        <v>0</v>
      </c>
      <c r="F1128" s="6">
        <v>0</v>
      </c>
      <c r="G1128" s="11">
        <f>F1128*E1128</f>
        <v>0</v>
      </c>
      <c r="L1128" s="129">
        <f>G1128+I1128+K1128</f>
        <v>0</v>
      </c>
      <c r="M1128" s="468"/>
      <c r="P1128" s="793">
        <f>SUM(L1128-N1128-O1128)</f>
        <v>0</v>
      </c>
      <c r="Q1128" s="808" t="s">
        <v>2178</v>
      </c>
      <c r="R1128" s="809"/>
    </row>
    <row r="1129" spans="1:75" ht="12.75" customHeight="1" thickBot="1">
      <c r="B1129" s="2"/>
      <c r="C1129" s="2"/>
      <c r="D1129" s="10" t="s">
        <v>2059</v>
      </c>
      <c r="M1129" s="468"/>
      <c r="P1129" s="468"/>
      <c r="Q1129" s="221"/>
    </row>
    <row r="1130" spans="1:75" ht="12.75" customHeight="1" thickBot="1">
      <c r="D1130" s="10" t="s">
        <v>1086</v>
      </c>
      <c r="E1130" s="49">
        <v>0</v>
      </c>
      <c r="F1130" s="6">
        <v>0</v>
      </c>
      <c r="G1130" s="11">
        <f t="shared" ref="G1130:G1135" si="302">F1130*E1130</f>
        <v>0</v>
      </c>
      <c r="L1130" s="129">
        <f t="shared" ref="L1130:L1135" si="303">G1130+I1130+K1130</f>
        <v>0</v>
      </c>
      <c r="M1130" s="468"/>
      <c r="P1130" s="793">
        <f t="shared" ref="P1130:P1135" si="304">SUM(L1130-N1130-O1130)</f>
        <v>0</v>
      </c>
      <c r="Q1130" s="808" t="s">
        <v>2178</v>
      </c>
      <c r="R1130" s="809"/>
    </row>
    <row r="1131" spans="1:75" ht="12.75" customHeight="1" thickBot="1">
      <c r="B1131" s="2"/>
      <c r="C1131" s="2"/>
      <c r="D1131" s="10" t="s">
        <v>1087</v>
      </c>
      <c r="E1131" s="49">
        <v>0</v>
      </c>
      <c r="F1131" s="6">
        <v>0</v>
      </c>
      <c r="G1131" s="11">
        <f t="shared" si="302"/>
        <v>0</v>
      </c>
      <c r="L1131" s="129">
        <f t="shared" si="303"/>
        <v>0</v>
      </c>
      <c r="M1131" s="468"/>
      <c r="P1131" s="793">
        <f t="shared" si="304"/>
        <v>0</v>
      </c>
      <c r="Q1131" s="808" t="s">
        <v>2178</v>
      </c>
      <c r="R1131" s="809"/>
    </row>
    <row r="1132" spans="1:75" ht="12.75" customHeight="1" thickBot="1">
      <c r="B1132" s="2"/>
      <c r="C1132" s="2"/>
      <c r="D1132" s="10" t="s">
        <v>42</v>
      </c>
      <c r="E1132" s="49">
        <v>0</v>
      </c>
      <c r="F1132" s="6">
        <v>0</v>
      </c>
      <c r="G1132" s="11">
        <f t="shared" si="302"/>
        <v>0</v>
      </c>
      <c r="L1132" s="129">
        <f t="shared" si="303"/>
        <v>0</v>
      </c>
      <c r="M1132" s="468"/>
      <c r="P1132" s="793">
        <f t="shared" si="304"/>
        <v>0</v>
      </c>
      <c r="Q1132" s="808" t="s">
        <v>2178</v>
      </c>
      <c r="R1132" s="809"/>
    </row>
    <row r="1133" spans="1:75" ht="12.75" customHeight="1" thickBot="1">
      <c r="B1133" s="2"/>
      <c r="C1133" s="2"/>
      <c r="D1133" s="10" t="s">
        <v>129</v>
      </c>
      <c r="E1133" s="49">
        <v>0</v>
      </c>
      <c r="F1133" s="6">
        <v>0</v>
      </c>
      <c r="G1133" s="11">
        <f t="shared" si="302"/>
        <v>0</v>
      </c>
      <c r="L1133" s="129">
        <f t="shared" si="303"/>
        <v>0</v>
      </c>
      <c r="M1133" s="468"/>
      <c r="P1133" s="793">
        <f t="shared" si="304"/>
        <v>0</v>
      </c>
      <c r="Q1133" s="808" t="s">
        <v>2178</v>
      </c>
      <c r="R1133" s="809"/>
    </row>
    <row r="1134" spans="1:75" ht="12.75" customHeight="1" thickBot="1">
      <c r="B1134" s="2"/>
      <c r="C1134" s="2"/>
      <c r="D1134" s="10" t="s">
        <v>850</v>
      </c>
      <c r="E1134" s="49">
        <v>0</v>
      </c>
      <c r="F1134" s="6">
        <v>0</v>
      </c>
      <c r="G1134" s="11">
        <f t="shared" si="302"/>
        <v>0</v>
      </c>
      <c r="L1134" s="129">
        <f t="shared" si="303"/>
        <v>0</v>
      </c>
      <c r="M1134" s="468"/>
      <c r="P1134" s="793">
        <f t="shared" si="304"/>
        <v>0</v>
      </c>
      <c r="Q1134" s="808" t="s">
        <v>2178</v>
      </c>
      <c r="R1134" s="809"/>
    </row>
    <row r="1135" spans="1:75">
      <c r="D1135" s="10" t="s">
        <v>715</v>
      </c>
      <c r="E1135" s="49">
        <v>0</v>
      </c>
      <c r="F1135" s="6">
        <v>0</v>
      </c>
      <c r="G1135" s="11">
        <f t="shared" si="302"/>
        <v>0</v>
      </c>
      <c r="L1135" s="129">
        <f t="shared" si="303"/>
        <v>0</v>
      </c>
      <c r="M1135" s="468"/>
      <c r="P1135" s="468">
        <f t="shared" si="304"/>
        <v>0</v>
      </c>
      <c r="Q1135" s="221"/>
    </row>
    <row r="1136" spans="1:75">
      <c r="M1136" s="468"/>
      <c r="P1136" s="468"/>
      <c r="Q1136" s="221"/>
    </row>
    <row r="1137" spans="2:18" ht="12.75" customHeight="1">
      <c r="B1137" s="2"/>
      <c r="C1137" s="2"/>
      <c r="D1137" s="10" t="s">
        <v>672</v>
      </c>
      <c r="E1137" s="49">
        <v>0</v>
      </c>
      <c r="F1137" s="6">
        <v>0</v>
      </c>
      <c r="G1137" s="11">
        <f t="shared" ref="G1137:G1147" si="305">F1137*E1137</f>
        <v>0</v>
      </c>
      <c r="L1137" s="129">
        <f t="shared" ref="L1137:L1147" si="306">G1137+I1137+K1137</f>
        <v>0</v>
      </c>
      <c r="M1137" s="468"/>
      <c r="P1137" s="468">
        <f t="shared" ref="P1137:P1149" si="307">SUM(L1137-N1137-O1137)</f>
        <v>0</v>
      </c>
      <c r="Q1137" s="221"/>
    </row>
    <row r="1138" spans="2:18" ht="12.75" customHeight="1">
      <c r="B1138" s="2"/>
      <c r="C1138" s="2"/>
      <c r="D1138" s="10" t="s">
        <v>423</v>
      </c>
      <c r="E1138" s="49">
        <v>0</v>
      </c>
      <c r="F1138" s="6">
        <v>0</v>
      </c>
      <c r="G1138" s="11">
        <f t="shared" si="305"/>
        <v>0</v>
      </c>
      <c r="L1138" s="129">
        <f t="shared" si="306"/>
        <v>0</v>
      </c>
      <c r="M1138" s="468"/>
      <c r="N1138" s="10"/>
      <c r="P1138" s="468">
        <f t="shared" si="307"/>
        <v>0</v>
      </c>
      <c r="Q1138" s="221"/>
    </row>
    <row r="1139" spans="2:18" ht="12.75" customHeight="1">
      <c r="B1139" s="2"/>
      <c r="C1139" s="2"/>
      <c r="D1139" s="10" t="s">
        <v>128</v>
      </c>
      <c r="E1139" s="49">
        <v>0</v>
      </c>
      <c r="F1139" s="6">
        <v>0</v>
      </c>
      <c r="G1139" s="11">
        <f t="shared" si="305"/>
        <v>0</v>
      </c>
      <c r="L1139" s="129">
        <f t="shared" si="306"/>
        <v>0</v>
      </c>
      <c r="M1139" s="468"/>
      <c r="N1139" s="10"/>
      <c r="P1139" s="468">
        <f t="shared" si="307"/>
        <v>0</v>
      </c>
      <c r="Q1139" s="221"/>
    </row>
    <row r="1140" spans="2:18" ht="12.75" customHeight="1">
      <c r="B1140" s="2"/>
      <c r="C1140" s="2"/>
      <c r="D1140" s="10" t="s">
        <v>673</v>
      </c>
      <c r="E1140" s="49">
        <v>0</v>
      </c>
      <c r="F1140" s="6">
        <v>0</v>
      </c>
      <c r="G1140" s="11">
        <f t="shared" si="305"/>
        <v>0</v>
      </c>
      <c r="L1140" s="129">
        <f t="shared" si="306"/>
        <v>0</v>
      </c>
      <c r="M1140" s="468"/>
      <c r="P1140" s="468">
        <f t="shared" si="307"/>
        <v>0</v>
      </c>
      <c r="Q1140" s="221"/>
    </row>
    <row r="1141" spans="2:18" ht="12.75" customHeight="1">
      <c r="B1141" s="2"/>
      <c r="C1141" s="2"/>
      <c r="D1141" s="10" t="s">
        <v>1872</v>
      </c>
      <c r="E1141" s="49">
        <v>0</v>
      </c>
      <c r="F1141" s="6">
        <v>0</v>
      </c>
      <c r="G1141" s="11">
        <f t="shared" si="305"/>
        <v>0</v>
      </c>
      <c r="L1141" s="129">
        <f t="shared" si="306"/>
        <v>0</v>
      </c>
      <c r="M1141" s="468"/>
      <c r="P1141" s="468">
        <f t="shared" si="307"/>
        <v>0</v>
      </c>
      <c r="Q1141" s="221"/>
    </row>
    <row r="1142" spans="2:18" ht="12.75" customHeight="1">
      <c r="B1142" s="2"/>
      <c r="C1142" s="2"/>
      <c r="D1142" s="10" t="s">
        <v>1171</v>
      </c>
      <c r="E1142" s="49">
        <v>0</v>
      </c>
      <c r="F1142" s="6">
        <v>0</v>
      </c>
      <c r="G1142" s="11">
        <f t="shared" si="305"/>
        <v>0</v>
      </c>
      <c r="L1142" s="129">
        <f t="shared" si="306"/>
        <v>0</v>
      </c>
      <c r="M1142" s="468"/>
      <c r="P1142" s="468">
        <f t="shared" si="307"/>
        <v>0</v>
      </c>
      <c r="Q1142" s="221"/>
    </row>
    <row r="1143" spans="2:18" ht="12.75" customHeight="1">
      <c r="B1143" s="2"/>
      <c r="C1143" s="2"/>
      <c r="D1143" s="10" t="s">
        <v>674</v>
      </c>
      <c r="E1143" s="49">
        <v>0</v>
      </c>
      <c r="F1143" s="6">
        <v>0</v>
      </c>
      <c r="G1143" s="11">
        <f t="shared" si="305"/>
        <v>0</v>
      </c>
      <c r="L1143" s="129">
        <f t="shared" si="306"/>
        <v>0</v>
      </c>
      <c r="M1143" s="468"/>
      <c r="P1143" s="468">
        <f t="shared" si="307"/>
        <v>0</v>
      </c>
      <c r="Q1143" s="221"/>
    </row>
    <row r="1144" spans="2:18" ht="12.75" customHeight="1">
      <c r="B1144" s="2"/>
      <c r="C1144" s="2"/>
      <c r="D1144" s="10" t="s">
        <v>83</v>
      </c>
      <c r="E1144" s="49">
        <v>0</v>
      </c>
      <c r="F1144" s="6">
        <v>0</v>
      </c>
      <c r="G1144" s="11">
        <f t="shared" si="305"/>
        <v>0</v>
      </c>
      <c r="L1144" s="129">
        <f t="shared" si="306"/>
        <v>0</v>
      </c>
      <c r="M1144" s="468"/>
      <c r="P1144" s="468">
        <f t="shared" si="307"/>
        <v>0</v>
      </c>
      <c r="Q1144" s="221"/>
    </row>
    <row r="1145" spans="2:18" ht="12.75" customHeight="1">
      <c r="B1145" s="2"/>
      <c r="C1145" s="2"/>
      <c r="D1145" s="10" t="s">
        <v>675</v>
      </c>
      <c r="E1145" s="49">
        <v>0</v>
      </c>
      <c r="F1145" s="6">
        <v>0</v>
      </c>
      <c r="G1145" s="11">
        <f t="shared" si="305"/>
        <v>0</v>
      </c>
      <c r="L1145" s="129">
        <f t="shared" si="306"/>
        <v>0</v>
      </c>
      <c r="M1145" s="468"/>
      <c r="P1145" s="468">
        <f t="shared" si="307"/>
        <v>0</v>
      </c>
      <c r="Q1145" s="221"/>
    </row>
    <row r="1146" spans="2:18" ht="12.75" customHeight="1">
      <c r="B1146" s="2"/>
      <c r="C1146" s="2"/>
      <c r="D1146" s="10" t="s">
        <v>676</v>
      </c>
      <c r="E1146" s="49">
        <v>0</v>
      </c>
      <c r="F1146" s="6">
        <v>0</v>
      </c>
      <c r="G1146" s="11">
        <f t="shared" si="305"/>
        <v>0</v>
      </c>
      <c r="L1146" s="129">
        <f t="shared" si="306"/>
        <v>0</v>
      </c>
      <c r="M1146" s="468"/>
      <c r="P1146" s="468">
        <f t="shared" si="307"/>
        <v>0</v>
      </c>
      <c r="Q1146" s="221"/>
    </row>
    <row r="1147" spans="2:18" ht="12.75" customHeight="1">
      <c r="B1147" s="2"/>
      <c r="C1147" s="2"/>
      <c r="D1147" s="10" t="s">
        <v>130</v>
      </c>
      <c r="E1147" s="49">
        <v>0</v>
      </c>
      <c r="F1147" s="6">
        <v>0</v>
      </c>
      <c r="G1147" s="11">
        <f t="shared" si="305"/>
        <v>0</v>
      </c>
      <c r="L1147" s="129">
        <f t="shared" si="306"/>
        <v>0</v>
      </c>
      <c r="M1147" s="468"/>
      <c r="P1147" s="468">
        <f t="shared" si="307"/>
        <v>0</v>
      </c>
      <c r="Q1147" s="221"/>
    </row>
    <row r="1148" spans="2:18">
      <c r="M1148" s="468"/>
      <c r="P1148" s="468">
        <f t="shared" si="307"/>
        <v>0</v>
      </c>
      <c r="Q1148" s="221"/>
    </row>
    <row r="1149" spans="2:18" ht="12.75" customHeight="1">
      <c r="B1149" s="2"/>
      <c r="C1149" s="2"/>
      <c r="D1149" s="10" t="s">
        <v>677</v>
      </c>
      <c r="E1149" s="49">
        <v>0</v>
      </c>
      <c r="F1149" s="6">
        <v>0</v>
      </c>
      <c r="G1149" s="11">
        <f>F1149*E1149</f>
        <v>0</v>
      </c>
      <c r="L1149" s="129">
        <f>G1149+I1149+K1149</f>
        <v>0</v>
      </c>
      <c r="M1149" s="468"/>
      <c r="N1149" s="11">
        <f>L1149</f>
        <v>0</v>
      </c>
      <c r="P1149" s="468">
        <f t="shared" si="307"/>
        <v>0</v>
      </c>
      <c r="Q1149" s="221" t="s">
        <v>266</v>
      </c>
      <c r="R1149" s="354"/>
    </row>
    <row r="1150" spans="2:18" ht="12.75" customHeight="1">
      <c r="B1150" s="2"/>
      <c r="C1150" s="2" t="s">
        <v>1932</v>
      </c>
      <c r="D1150" s="14"/>
      <c r="G1150" s="15">
        <f>SUM(G1127:G1149)</f>
        <v>0</v>
      </c>
      <c r="I1150" s="15">
        <f>SUM(I1127:I1149)</f>
        <v>0</v>
      </c>
      <c r="K1150" s="15">
        <f>SUM(K1127:K1149)</f>
        <v>0</v>
      </c>
      <c r="L1150" s="15">
        <f>G1150+I1150+K1150</f>
        <v>0</v>
      </c>
      <c r="M1150" s="680">
        <f>SUM(L1127:L1149)</f>
        <v>0</v>
      </c>
      <c r="N1150" s="15">
        <f>SUM(N1127:N1149)</f>
        <v>0</v>
      </c>
      <c r="O1150" s="15">
        <f>SUM(O1127:O1149)</f>
        <v>0</v>
      </c>
      <c r="P1150" s="680">
        <f>SUM(P1127:P1149)</f>
        <v>0</v>
      </c>
      <c r="Q1150" s="221"/>
    </row>
    <row r="1151" spans="2:18" ht="15.75" customHeight="1">
      <c r="B1151" s="2"/>
      <c r="M1151" s="468"/>
      <c r="P1151" s="468"/>
      <c r="Q1151" s="224" t="s">
        <v>1342</v>
      </c>
    </row>
    <row r="1152" spans="2:18" ht="13.5" customHeight="1">
      <c r="B1152" s="2" t="s">
        <v>678</v>
      </c>
      <c r="C1152" s="2" t="s">
        <v>1285</v>
      </c>
      <c r="M1152" s="468"/>
      <c r="P1152" s="468"/>
      <c r="Q1152" s="221"/>
    </row>
    <row r="1153" spans="2:17" ht="13.5" customHeight="1">
      <c r="B1153" s="2"/>
      <c r="C1153" s="2"/>
      <c r="D1153" s="10" t="s">
        <v>1327</v>
      </c>
      <c r="E1153" s="49">
        <v>0</v>
      </c>
      <c r="F1153" s="6">
        <v>0</v>
      </c>
      <c r="G1153" s="11">
        <f>F1153*E1153</f>
        <v>0</v>
      </c>
      <c r="H1153" s="6">
        <v>0</v>
      </c>
      <c r="I1153" s="11">
        <f>H1153*E1153</f>
        <v>0</v>
      </c>
      <c r="J1153" s="6">
        <v>0</v>
      </c>
      <c r="K1153" s="11">
        <f>J1153*E1153</f>
        <v>0</v>
      </c>
      <c r="L1153" s="129">
        <f t="shared" ref="L1153:L1167" si="308">G1153+I1153+K1153</f>
        <v>0</v>
      </c>
      <c r="M1153" s="468"/>
      <c r="P1153" s="468">
        <f t="shared" ref="P1153:P1167" si="309">SUM(L1153-N1153-O1153)</f>
        <v>0</v>
      </c>
      <c r="Q1153" s="718" t="s">
        <v>754</v>
      </c>
    </row>
    <row r="1154" spans="2:17" ht="12.75" customHeight="1">
      <c r="B1154" s="2"/>
      <c r="C1154" s="2"/>
      <c r="D1154" s="10" t="s">
        <v>1571</v>
      </c>
      <c r="E1154" s="49">
        <v>0</v>
      </c>
      <c r="F1154" s="6">
        <v>0</v>
      </c>
      <c r="G1154" s="11">
        <f t="shared" ref="G1154:G1167" si="310">F1154*E1154</f>
        <v>0</v>
      </c>
      <c r="H1154" s="6">
        <v>0</v>
      </c>
      <c r="I1154" s="11">
        <f t="shared" ref="I1154:I1167" si="311">H1154*E1154</f>
        <v>0</v>
      </c>
      <c r="J1154" s="6">
        <v>0</v>
      </c>
      <c r="K1154" s="11">
        <f t="shared" ref="K1154:K1167" si="312">J1154*E1154</f>
        <v>0</v>
      </c>
      <c r="L1154" s="129">
        <f t="shared" si="308"/>
        <v>0</v>
      </c>
      <c r="M1154" s="468"/>
      <c r="P1154" s="468">
        <f t="shared" si="309"/>
        <v>0</v>
      </c>
      <c r="Q1154" s="720" t="s">
        <v>751</v>
      </c>
    </row>
    <row r="1155" spans="2:17" ht="12.75" customHeight="1">
      <c r="B1155" s="2"/>
      <c r="C1155" s="2"/>
      <c r="D1155" s="10" t="s">
        <v>1572</v>
      </c>
      <c r="E1155" s="49">
        <v>0</v>
      </c>
      <c r="F1155" s="6">
        <v>0</v>
      </c>
      <c r="G1155" s="11">
        <f t="shared" si="310"/>
        <v>0</v>
      </c>
      <c r="H1155" s="6">
        <v>0</v>
      </c>
      <c r="I1155" s="11">
        <f t="shared" si="311"/>
        <v>0</v>
      </c>
      <c r="J1155" s="6">
        <v>0</v>
      </c>
      <c r="K1155" s="11">
        <f t="shared" si="312"/>
        <v>0</v>
      </c>
      <c r="L1155" s="129">
        <f t="shared" si="308"/>
        <v>0</v>
      </c>
      <c r="M1155" s="468"/>
      <c r="P1155" s="468">
        <f t="shared" si="309"/>
        <v>0</v>
      </c>
      <c r="Q1155" s="221"/>
    </row>
    <row r="1156" spans="2:17" ht="12.75" customHeight="1">
      <c r="B1156" s="2"/>
      <c r="C1156" s="2"/>
      <c r="D1156" s="10" t="s">
        <v>1573</v>
      </c>
      <c r="E1156" s="49">
        <v>0</v>
      </c>
      <c r="F1156" s="6">
        <v>0</v>
      </c>
      <c r="G1156" s="11">
        <f t="shared" si="310"/>
        <v>0</v>
      </c>
      <c r="H1156" s="6">
        <v>0</v>
      </c>
      <c r="I1156" s="11">
        <f t="shared" si="311"/>
        <v>0</v>
      </c>
      <c r="J1156" s="6">
        <v>0</v>
      </c>
      <c r="K1156" s="11">
        <f t="shared" si="312"/>
        <v>0</v>
      </c>
      <c r="L1156" s="129">
        <f t="shared" si="308"/>
        <v>0</v>
      </c>
      <c r="M1156" s="468"/>
      <c r="P1156" s="468">
        <f t="shared" si="309"/>
        <v>0</v>
      </c>
      <c r="Q1156" s="221"/>
    </row>
    <row r="1157" spans="2:17" ht="12.75" customHeight="1">
      <c r="B1157" s="2"/>
      <c r="C1157" s="2"/>
      <c r="D1157" s="10" t="s">
        <v>1574</v>
      </c>
      <c r="E1157" s="49">
        <v>0</v>
      </c>
      <c r="F1157" s="6">
        <v>0</v>
      </c>
      <c r="G1157" s="11">
        <f t="shared" si="310"/>
        <v>0</v>
      </c>
      <c r="H1157" s="6">
        <v>0</v>
      </c>
      <c r="I1157" s="11">
        <f t="shared" si="311"/>
        <v>0</v>
      </c>
      <c r="J1157" s="6">
        <v>0</v>
      </c>
      <c r="K1157" s="11">
        <f t="shared" si="312"/>
        <v>0</v>
      </c>
      <c r="L1157" s="129">
        <f t="shared" si="308"/>
        <v>0</v>
      </c>
      <c r="M1157" s="468"/>
      <c r="P1157" s="468">
        <f t="shared" si="309"/>
        <v>0</v>
      </c>
      <c r="Q1157" s="221"/>
    </row>
    <row r="1158" spans="2:17" ht="12.75" customHeight="1">
      <c r="B1158" s="2"/>
      <c r="C1158" s="2"/>
      <c r="D1158" s="10" t="s">
        <v>351</v>
      </c>
      <c r="E1158" s="49">
        <v>0</v>
      </c>
      <c r="F1158" s="6">
        <v>0</v>
      </c>
      <c r="G1158" s="11">
        <f t="shared" si="310"/>
        <v>0</v>
      </c>
      <c r="H1158" s="6">
        <v>0</v>
      </c>
      <c r="I1158" s="11">
        <f t="shared" si="311"/>
        <v>0</v>
      </c>
      <c r="J1158" s="6">
        <v>0</v>
      </c>
      <c r="K1158" s="11">
        <f t="shared" si="312"/>
        <v>0</v>
      </c>
      <c r="L1158" s="129">
        <f t="shared" si="308"/>
        <v>0</v>
      </c>
      <c r="M1158" s="468"/>
      <c r="P1158" s="468">
        <f t="shared" si="309"/>
        <v>0</v>
      </c>
      <c r="Q1158" s="221"/>
    </row>
    <row r="1159" spans="2:17" ht="12.75" customHeight="1">
      <c r="B1159" s="2"/>
      <c r="C1159" s="2"/>
      <c r="D1159" s="10" t="s">
        <v>1461</v>
      </c>
      <c r="E1159" s="49">
        <v>0</v>
      </c>
      <c r="F1159" s="6">
        <v>0</v>
      </c>
      <c r="G1159" s="11">
        <f t="shared" si="310"/>
        <v>0</v>
      </c>
      <c r="H1159" s="6">
        <v>0</v>
      </c>
      <c r="I1159" s="11">
        <f t="shared" si="311"/>
        <v>0</v>
      </c>
      <c r="J1159" s="6">
        <v>0</v>
      </c>
      <c r="K1159" s="11">
        <f t="shared" si="312"/>
        <v>0</v>
      </c>
      <c r="L1159" s="129">
        <f t="shared" si="308"/>
        <v>0</v>
      </c>
      <c r="M1159" s="468"/>
      <c r="P1159" s="468">
        <f t="shared" si="309"/>
        <v>0</v>
      </c>
      <c r="Q1159" s="221"/>
    </row>
    <row r="1160" spans="2:17" ht="12.75" customHeight="1">
      <c r="B1160" s="2"/>
      <c r="C1160" s="2"/>
      <c r="D1160" s="10" t="s">
        <v>1463</v>
      </c>
      <c r="E1160" s="49">
        <v>0</v>
      </c>
      <c r="F1160" s="6">
        <v>0</v>
      </c>
      <c r="G1160" s="11">
        <f t="shared" si="310"/>
        <v>0</v>
      </c>
      <c r="H1160" s="6">
        <v>0</v>
      </c>
      <c r="I1160" s="11">
        <f t="shared" si="311"/>
        <v>0</v>
      </c>
      <c r="J1160" s="6">
        <v>0</v>
      </c>
      <c r="K1160" s="11">
        <f t="shared" si="312"/>
        <v>0</v>
      </c>
      <c r="L1160" s="129">
        <f t="shared" si="308"/>
        <v>0</v>
      </c>
      <c r="M1160" s="468"/>
      <c r="P1160" s="468">
        <f t="shared" si="309"/>
        <v>0</v>
      </c>
      <c r="Q1160" s="221"/>
    </row>
    <row r="1161" spans="2:17" ht="12.75" customHeight="1">
      <c r="B1161" s="2"/>
      <c r="C1161" s="2"/>
      <c r="D1161" s="10" t="s">
        <v>1462</v>
      </c>
      <c r="E1161" s="49">
        <v>0</v>
      </c>
      <c r="F1161" s="6">
        <v>0</v>
      </c>
      <c r="G1161" s="11">
        <f t="shared" si="310"/>
        <v>0</v>
      </c>
      <c r="H1161" s="6">
        <v>0</v>
      </c>
      <c r="I1161" s="11">
        <f t="shared" si="311"/>
        <v>0</v>
      </c>
      <c r="J1161" s="6">
        <v>0</v>
      </c>
      <c r="K1161" s="11">
        <f t="shared" si="312"/>
        <v>0</v>
      </c>
      <c r="L1161" s="129">
        <f t="shared" si="308"/>
        <v>0</v>
      </c>
      <c r="M1161" s="468"/>
      <c r="P1161" s="468">
        <f t="shared" si="309"/>
        <v>0</v>
      </c>
      <c r="Q1161" s="221"/>
    </row>
    <row r="1162" spans="2:17" ht="12.75" customHeight="1">
      <c r="B1162" s="2"/>
      <c r="C1162" s="2"/>
      <c r="D1162" s="10" t="s">
        <v>1874</v>
      </c>
      <c r="E1162" s="49">
        <v>0</v>
      </c>
      <c r="F1162" s="6">
        <v>0</v>
      </c>
      <c r="G1162" s="11">
        <f t="shared" si="310"/>
        <v>0</v>
      </c>
      <c r="H1162" s="6">
        <v>0</v>
      </c>
      <c r="I1162" s="11">
        <f t="shared" si="311"/>
        <v>0</v>
      </c>
      <c r="J1162" s="6">
        <v>0</v>
      </c>
      <c r="K1162" s="11">
        <f t="shared" si="312"/>
        <v>0</v>
      </c>
      <c r="L1162" s="129">
        <f t="shared" si="308"/>
        <v>0</v>
      </c>
      <c r="M1162" s="468"/>
      <c r="P1162" s="468">
        <f t="shared" si="309"/>
        <v>0</v>
      </c>
      <c r="Q1162" s="221"/>
    </row>
    <row r="1163" spans="2:17" ht="12.75" customHeight="1">
      <c r="B1163" s="2"/>
      <c r="C1163" s="2"/>
      <c r="D1163" s="10" t="s">
        <v>815</v>
      </c>
      <c r="E1163" s="49">
        <v>0</v>
      </c>
      <c r="F1163" s="6">
        <v>0</v>
      </c>
      <c r="G1163" s="11">
        <f t="shared" si="310"/>
        <v>0</v>
      </c>
      <c r="H1163" s="6">
        <v>0</v>
      </c>
      <c r="I1163" s="11">
        <f t="shared" si="311"/>
        <v>0</v>
      </c>
      <c r="J1163" s="6">
        <v>0</v>
      </c>
      <c r="K1163" s="11">
        <f t="shared" si="312"/>
        <v>0</v>
      </c>
      <c r="L1163" s="129">
        <f t="shared" si="308"/>
        <v>0</v>
      </c>
      <c r="M1163" s="468"/>
      <c r="P1163" s="468">
        <f t="shared" si="309"/>
        <v>0</v>
      </c>
      <c r="Q1163" s="221"/>
    </row>
    <row r="1164" spans="2:17" ht="12.75" customHeight="1">
      <c r="B1164" s="2"/>
      <c r="C1164" s="2"/>
      <c r="D1164" s="10" t="s">
        <v>1311</v>
      </c>
      <c r="E1164" s="49">
        <v>0</v>
      </c>
      <c r="F1164" s="6">
        <v>0</v>
      </c>
      <c r="G1164" s="11">
        <f t="shared" si="310"/>
        <v>0</v>
      </c>
      <c r="H1164" s="6">
        <v>0</v>
      </c>
      <c r="I1164" s="11">
        <f t="shared" si="311"/>
        <v>0</v>
      </c>
      <c r="J1164" s="6">
        <v>0</v>
      </c>
      <c r="K1164" s="11">
        <f t="shared" si="312"/>
        <v>0</v>
      </c>
      <c r="L1164" s="129">
        <f t="shared" si="308"/>
        <v>0</v>
      </c>
      <c r="M1164" s="468"/>
      <c r="P1164" s="468">
        <f t="shared" si="309"/>
        <v>0</v>
      </c>
      <c r="Q1164" s="221"/>
    </row>
    <row r="1165" spans="2:17" ht="12.75" customHeight="1">
      <c r="B1165" s="2"/>
      <c r="C1165" s="2"/>
      <c r="D1165" s="10" t="s">
        <v>1641</v>
      </c>
      <c r="E1165" s="49">
        <v>0</v>
      </c>
      <c r="F1165" s="6">
        <v>0</v>
      </c>
      <c r="G1165" s="11">
        <f t="shared" si="310"/>
        <v>0</v>
      </c>
      <c r="H1165" s="6">
        <v>0</v>
      </c>
      <c r="I1165" s="11">
        <f t="shared" si="311"/>
        <v>0</v>
      </c>
      <c r="J1165" s="6">
        <v>0</v>
      </c>
      <c r="K1165" s="11">
        <f t="shared" si="312"/>
        <v>0</v>
      </c>
      <c r="L1165" s="129">
        <f t="shared" si="308"/>
        <v>0</v>
      </c>
      <c r="M1165" s="468"/>
      <c r="P1165" s="468">
        <f t="shared" si="309"/>
        <v>0</v>
      </c>
      <c r="Q1165" s="221"/>
    </row>
    <row r="1166" spans="2:17" ht="12.75" customHeight="1">
      <c r="B1166" s="2"/>
      <c r="C1166" s="2"/>
      <c r="D1166" s="10" t="s">
        <v>1664</v>
      </c>
      <c r="E1166" s="49">
        <v>0</v>
      </c>
      <c r="F1166" s="6">
        <v>0</v>
      </c>
      <c r="G1166" s="11">
        <f t="shared" si="310"/>
        <v>0</v>
      </c>
      <c r="H1166" s="6">
        <v>0</v>
      </c>
      <c r="I1166" s="11">
        <f t="shared" si="311"/>
        <v>0</v>
      </c>
      <c r="J1166" s="6">
        <v>0</v>
      </c>
      <c r="K1166" s="11">
        <f t="shared" si="312"/>
        <v>0</v>
      </c>
      <c r="L1166" s="129">
        <f t="shared" si="308"/>
        <v>0</v>
      </c>
      <c r="M1166" s="468"/>
      <c r="P1166" s="468">
        <f t="shared" si="309"/>
        <v>0</v>
      </c>
      <c r="Q1166" s="221"/>
    </row>
    <row r="1167" spans="2:17" ht="12.75" customHeight="1">
      <c r="B1167" s="2"/>
      <c r="C1167" s="2"/>
      <c r="D1167" s="10" t="s">
        <v>1464</v>
      </c>
      <c r="E1167" s="49">
        <v>0</v>
      </c>
      <c r="F1167" s="6">
        <v>0</v>
      </c>
      <c r="G1167" s="11">
        <f t="shared" si="310"/>
        <v>0</v>
      </c>
      <c r="H1167" s="6">
        <v>0</v>
      </c>
      <c r="I1167" s="11">
        <f t="shared" si="311"/>
        <v>0</v>
      </c>
      <c r="J1167" s="6">
        <v>0</v>
      </c>
      <c r="K1167" s="11">
        <f t="shared" si="312"/>
        <v>0</v>
      </c>
      <c r="L1167" s="129">
        <f t="shared" si="308"/>
        <v>0</v>
      </c>
      <c r="M1167" s="468"/>
      <c r="P1167" s="468">
        <f t="shared" si="309"/>
        <v>0</v>
      </c>
      <c r="Q1167" s="221"/>
    </row>
    <row r="1168" spans="2:17" ht="12.75" customHeight="1">
      <c r="B1168" s="2"/>
      <c r="C1168" s="2" t="s">
        <v>1932</v>
      </c>
      <c r="G1168" s="15">
        <f>SUM(G1153:G1167)</f>
        <v>0</v>
      </c>
      <c r="I1168" s="15">
        <f>SUM(I1153:I1167)</f>
        <v>0</v>
      </c>
      <c r="K1168" s="15">
        <f>SUM(K1153:K1167)</f>
        <v>0</v>
      </c>
      <c r="L1168" s="15">
        <f>G1168+I1168+K1168</f>
        <v>0</v>
      </c>
      <c r="M1168" s="680">
        <f>SUM(L1153:L1167)</f>
        <v>0</v>
      </c>
      <c r="N1168" s="800">
        <f>SUM(N1153:N1167)</f>
        <v>0</v>
      </c>
      <c r="O1168" s="15">
        <f>SUM(O1153:O1167)</f>
        <v>0</v>
      </c>
      <c r="P1168" s="680">
        <f>SUM(P1153:P1167)</f>
        <v>0</v>
      </c>
      <c r="Q1168" s="221"/>
    </row>
    <row r="1169" spans="2:18" ht="13.5" customHeight="1">
      <c r="B1169" s="2"/>
      <c r="M1169" s="467"/>
      <c r="N1169" s="20"/>
      <c r="O1169" s="20"/>
      <c r="P1169" s="678"/>
      <c r="Q1169" s="224"/>
    </row>
    <row r="1170" spans="2:18" ht="14.25" customHeight="1">
      <c r="B1170" s="2" t="s">
        <v>1313</v>
      </c>
      <c r="C1170" s="2" t="s">
        <v>43</v>
      </c>
      <c r="M1170" s="468"/>
      <c r="N1170" s="7"/>
      <c r="O1170" s="7"/>
      <c r="P1170" s="468"/>
      <c r="Q1170" s="220"/>
    </row>
    <row r="1171" spans="2:18" ht="12.75" customHeight="1">
      <c r="B1171" s="2"/>
      <c r="C1171" s="2"/>
      <c r="D1171" s="10" t="s">
        <v>1271</v>
      </c>
      <c r="E1171" s="49">
        <v>0</v>
      </c>
      <c r="F1171" s="6">
        <v>0</v>
      </c>
      <c r="G1171" s="11">
        <v>0</v>
      </c>
      <c r="H1171" s="6">
        <v>0</v>
      </c>
      <c r="I1171" s="11">
        <f>H1171*E1171</f>
        <v>0</v>
      </c>
      <c r="J1171" s="6">
        <v>0</v>
      </c>
      <c r="L1171" s="129">
        <f t="shared" ref="L1171:L1179" si="313">G1171+I1171+K1171</f>
        <v>0</v>
      </c>
      <c r="M1171" s="468"/>
      <c r="O1171" s="11">
        <f>L1171</f>
        <v>0</v>
      </c>
      <c r="P1171" s="468">
        <f t="shared" ref="P1171:P1179" si="314">SUM(L1171-N1171-O1171)</f>
        <v>0</v>
      </c>
      <c r="Q1171" s="222"/>
    </row>
    <row r="1172" spans="2:18" ht="12.75" customHeight="1">
      <c r="B1172" s="2"/>
      <c r="C1172" s="2"/>
      <c r="D1172" s="10" t="s">
        <v>1774</v>
      </c>
      <c r="E1172" s="49">
        <v>0</v>
      </c>
      <c r="F1172" s="6">
        <v>0</v>
      </c>
      <c r="G1172" s="11">
        <v>0</v>
      </c>
      <c r="H1172" s="6">
        <v>0</v>
      </c>
      <c r="I1172" s="11">
        <f t="shared" ref="I1172:I1179" si="315">H1172*E1172</f>
        <v>0</v>
      </c>
      <c r="J1172" s="6">
        <v>0</v>
      </c>
      <c r="L1172" s="129">
        <f t="shared" si="313"/>
        <v>0</v>
      </c>
      <c r="M1172" s="468"/>
      <c r="O1172" s="11">
        <f t="shared" ref="O1172:O1179" si="316">L1172</f>
        <v>0</v>
      </c>
      <c r="P1172" s="468">
        <f t="shared" si="314"/>
        <v>0</v>
      </c>
      <c r="Q1172" s="221"/>
    </row>
    <row r="1173" spans="2:18" ht="12.75" customHeight="1">
      <c r="B1173" s="2"/>
      <c r="C1173" s="2"/>
      <c r="D1173" s="10" t="s">
        <v>1312</v>
      </c>
      <c r="E1173" s="49">
        <v>0</v>
      </c>
      <c r="F1173" s="6">
        <v>0</v>
      </c>
      <c r="G1173" s="11">
        <v>0</v>
      </c>
      <c r="H1173" s="6">
        <v>0</v>
      </c>
      <c r="I1173" s="11">
        <f t="shared" si="315"/>
        <v>0</v>
      </c>
      <c r="J1173" s="6">
        <v>0</v>
      </c>
      <c r="L1173" s="129">
        <f t="shared" si="313"/>
        <v>0</v>
      </c>
      <c r="M1173" s="468"/>
      <c r="O1173" s="11">
        <f t="shared" si="316"/>
        <v>0</v>
      </c>
      <c r="P1173" s="468">
        <f t="shared" si="314"/>
        <v>0</v>
      </c>
      <c r="Q1173" s="221"/>
    </row>
    <row r="1174" spans="2:18" ht="12.75" customHeight="1">
      <c r="B1174" s="2"/>
      <c r="C1174" s="2"/>
      <c r="D1174" s="10" t="s">
        <v>1775</v>
      </c>
      <c r="E1174" s="49">
        <v>0</v>
      </c>
      <c r="F1174" s="6">
        <v>0</v>
      </c>
      <c r="G1174" s="11">
        <v>0</v>
      </c>
      <c r="H1174" s="6">
        <v>0</v>
      </c>
      <c r="I1174" s="11">
        <f t="shared" si="315"/>
        <v>0</v>
      </c>
      <c r="J1174" s="6">
        <v>0</v>
      </c>
      <c r="L1174" s="129">
        <f t="shared" si="313"/>
        <v>0</v>
      </c>
      <c r="M1174" s="468"/>
      <c r="O1174" s="11">
        <f t="shared" si="316"/>
        <v>0</v>
      </c>
      <c r="P1174" s="468">
        <f t="shared" si="314"/>
        <v>0</v>
      </c>
      <c r="Q1174" s="221"/>
    </row>
    <row r="1175" spans="2:18" ht="12.75" customHeight="1">
      <c r="B1175" s="2"/>
      <c r="C1175" s="2"/>
      <c r="D1175" s="10" t="s">
        <v>1032</v>
      </c>
      <c r="E1175" s="49">
        <v>0</v>
      </c>
      <c r="F1175" s="6">
        <v>0</v>
      </c>
      <c r="G1175" s="11">
        <v>0</v>
      </c>
      <c r="H1175" s="6">
        <v>0</v>
      </c>
      <c r="I1175" s="11">
        <f t="shared" si="315"/>
        <v>0</v>
      </c>
      <c r="J1175" s="6">
        <v>0</v>
      </c>
      <c r="L1175" s="129">
        <f t="shared" si="313"/>
        <v>0</v>
      </c>
      <c r="M1175" s="468"/>
      <c r="O1175" s="11">
        <f t="shared" si="316"/>
        <v>0</v>
      </c>
      <c r="P1175" s="468">
        <f t="shared" si="314"/>
        <v>0</v>
      </c>
      <c r="Q1175" s="221"/>
    </row>
    <row r="1176" spans="2:18" ht="12.75" customHeight="1">
      <c r="B1176" s="2"/>
      <c r="C1176" s="2"/>
      <c r="D1176" s="10" t="s">
        <v>484</v>
      </c>
      <c r="E1176" s="49">
        <v>0</v>
      </c>
      <c r="F1176" s="6">
        <v>0</v>
      </c>
      <c r="G1176" s="11">
        <v>0</v>
      </c>
      <c r="H1176" s="6">
        <v>0</v>
      </c>
      <c r="I1176" s="11">
        <f t="shared" si="315"/>
        <v>0</v>
      </c>
      <c r="J1176" s="6">
        <v>0</v>
      </c>
      <c r="L1176" s="129">
        <f t="shared" si="313"/>
        <v>0</v>
      </c>
      <c r="M1176" s="468"/>
      <c r="O1176" s="11">
        <f t="shared" si="316"/>
        <v>0</v>
      </c>
      <c r="P1176" s="468">
        <f t="shared" si="314"/>
        <v>0</v>
      </c>
      <c r="Q1176" s="221"/>
    </row>
    <row r="1177" spans="2:18" ht="12.75" customHeight="1">
      <c r="B1177" s="14"/>
      <c r="C1177" s="2"/>
      <c r="D1177" s="10" t="s">
        <v>1773</v>
      </c>
      <c r="E1177" s="49">
        <v>0</v>
      </c>
      <c r="F1177" s="6">
        <v>0</v>
      </c>
      <c r="G1177" s="11">
        <v>0</v>
      </c>
      <c r="H1177" s="6">
        <v>0</v>
      </c>
      <c r="I1177" s="11">
        <f t="shared" si="315"/>
        <v>0</v>
      </c>
      <c r="J1177" s="6">
        <v>0</v>
      </c>
      <c r="L1177" s="129">
        <f t="shared" si="313"/>
        <v>0</v>
      </c>
      <c r="M1177" s="468"/>
      <c r="O1177" s="11">
        <f t="shared" si="316"/>
        <v>0</v>
      </c>
      <c r="P1177" s="468">
        <f t="shared" si="314"/>
        <v>0</v>
      </c>
      <c r="Q1177" s="221"/>
    </row>
    <row r="1178" spans="2:18" ht="12.75" customHeight="1">
      <c r="B1178" s="2"/>
      <c r="C1178" s="2"/>
      <c r="D1178" s="10" t="s">
        <v>368</v>
      </c>
      <c r="E1178" s="49">
        <v>0</v>
      </c>
      <c r="F1178" s="6">
        <v>0</v>
      </c>
      <c r="G1178" s="11">
        <v>0</v>
      </c>
      <c r="H1178" s="6">
        <v>0</v>
      </c>
      <c r="I1178" s="11">
        <f t="shared" si="315"/>
        <v>0</v>
      </c>
      <c r="J1178" s="6">
        <v>0</v>
      </c>
      <c r="L1178" s="129">
        <f t="shared" si="313"/>
        <v>0</v>
      </c>
      <c r="M1178" s="468"/>
      <c r="O1178" s="11">
        <f t="shared" si="316"/>
        <v>0</v>
      </c>
      <c r="P1178" s="468">
        <f t="shared" si="314"/>
        <v>0</v>
      </c>
      <c r="Q1178" s="221"/>
    </row>
    <row r="1179" spans="2:18" ht="12.75" customHeight="1">
      <c r="B1179" s="2"/>
      <c r="C1179" s="2"/>
      <c r="D1179" s="10" t="s">
        <v>1171</v>
      </c>
      <c r="E1179" s="49">
        <v>0</v>
      </c>
      <c r="F1179" s="6">
        <v>0</v>
      </c>
      <c r="G1179" s="11">
        <v>0</v>
      </c>
      <c r="H1179" s="6">
        <v>0</v>
      </c>
      <c r="I1179" s="11">
        <f t="shared" si="315"/>
        <v>0</v>
      </c>
      <c r="J1179" s="6">
        <v>0</v>
      </c>
      <c r="L1179" s="129">
        <f t="shared" si="313"/>
        <v>0</v>
      </c>
      <c r="M1179" s="468"/>
      <c r="O1179" s="11">
        <f t="shared" si="316"/>
        <v>0</v>
      </c>
      <c r="P1179" s="468">
        <f t="shared" si="314"/>
        <v>0</v>
      </c>
      <c r="Q1179" s="221"/>
    </row>
    <row r="1180" spans="2:18" ht="12.75" customHeight="1">
      <c r="B1180" s="2"/>
      <c r="C1180" s="2" t="s">
        <v>1932</v>
      </c>
      <c r="D1180" s="14"/>
      <c r="G1180" s="15">
        <f>SUM(G1171:G1179)</f>
        <v>0</v>
      </c>
      <c r="H1180" s="20"/>
      <c r="I1180" s="15">
        <f>SUM(I1171:I1179)</f>
        <v>0</v>
      </c>
      <c r="J1180" s="20"/>
      <c r="K1180" s="15">
        <f>SUM(K1171:K1179)</f>
        <v>0</v>
      </c>
      <c r="L1180" s="15">
        <f>G1180+I1180+K1180</f>
        <v>0</v>
      </c>
      <c r="M1180" s="680">
        <f>SUM(L1171:L1179)</f>
        <v>0</v>
      </c>
      <c r="N1180" s="15">
        <f>SUM(N1171:N1179)</f>
        <v>0</v>
      </c>
      <c r="O1180" s="15">
        <f>SUM(O1171:O1179)</f>
        <v>0</v>
      </c>
      <c r="P1180" s="680">
        <f>SUM(P1171:P1179)</f>
        <v>0</v>
      </c>
      <c r="Q1180" s="221"/>
      <c r="R1180" s="354"/>
    </row>
    <row r="1181" spans="2:18" ht="14.25" customHeight="1">
      <c r="B1181" s="2"/>
      <c r="C1181" s="2"/>
      <c r="D1181" s="14"/>
      <c r="G1181" s="20"/>
      <c r="H1181" s="20"/>
      <c r="I1181" s="20"/>
      <c r="J1181" s="20"/>
      <c r="K1181" s="20"/>
      <c r="L1181" s="20"/>
      <c r="M1181" s="678"/>
      <c r="N1181" s="20">
        <f>N504+N528+N539+N553+N562++N574+N580+N598+N609+N629+N640+N655+N672+N685+N700+N717+N726+N734+N786+N800+N850+N863+N873+N885+N898+N927+N938+N960+N1057+N1125+N1150+N1168+N1180</f>
        <v>0</v>
      </c>
      <c r="O1181" s="20">
        <f>O504+O528+O539+O553+O562++O574+O580+O598+O609+O629+O640+O655+O672+O685+O700+O717+O726+O734+O786+O800+O850+O863+O873+O885+O898+O927+O938+O960+O1057+O1125+O1150+O1168+O1180</f>
        <v>0</v>
      </c>
      <c r="P1181" s="678">
        <f>P504+P528+P539+P553+P562++P574+P580+P598+P609+P629+P640+P655+P672+P685+P700+P717+P726+P734+P786+P800+P850+P863+P873+P885+P898+P927+P938+P960+P1057+P1125+P1150+P1168+P1180</f>
        <v>0</v>
      </c>
      <c r="Q1181" s="221"/>
      <c r="R1181" s="354"/>
    </row>
    <row r="1182" spans="2:18" ht="17.25" customHeight="1" thickBot="1">
      <c r="B1182" s="192"/>
      <c r="C1182" s="212" t="s">
        <v>485</v>
      </c>
      <c r="D1182" s="193"/>
      <c r="E1182" s="455"/>
      <c r="F1182" s="194"/>
      <c r="G1182" s="195"/>
      <c r="H1182" s="195"/>
      <c r="I1182" s="195"/>
      <c r="J1182" s="195"/>
      <c r="K1182" s="195"/>
      <c r="L1182" s="195"/>
      <c r="M1182" s="687">
        <f>SUM(M461:M1180)</f>
        <v>0</v>
      </c>
      <c r="N1182" s="20">
        <f>N1181+N461</f>
        <v>0</v>
      </c>
      <c r="O1182" s="20">
        <f>O1181+O461</f>
        <v>0</v>
      </c>
      <c r="P1182" s="678">
        <f>P1181+P461</f>
        <v>0</v>
      </c>
      <c r="Q1182" s="221"/>
    </row>
    <row r="1183" spans="2:18" ht="16.5" customHeight="1" thickBot="1">
      <c r="B1183" s="192"/>
      <c r="C1183" s="212"/>
      <c r="D1183" s="193"/>
      <c r="E1183" s="455"/>
      <c r="F1183" s="194"/>
      <c r="G1183" s="195"/>
      <c r="H1183" s="195"/>
      <c r="I1183" s="195"/>
      <c r="J1183" s="195"/>
      <c r="K1183" s="195"/>
      <c r="L1183" s="195"/>
      <c r="M1183" s="687"/>
      <c r="N1183" s="795" t="s">
        <v>972</v>
      </c>
      <c r="O1183" s="796"/>
      <c r="P1183" s="797">
        <f>SUM(N1182:P1182)</f>
        <v>0</v>
      </c>
      <c r="Q1183" s="701" t="s">
        <v>983</v>
      </c>
    </row>
    <row r="1184" spans="2:18" ht="16.5" customHeight="1" thickBot="1">
      <c r="B1184" s="192"/>
      <c r="C1184" s="212"/>
      <c r="D1184" s="193"/>
      <c r="E1184" s="455"/>
      <c r="F1184" s="194"/>
      <c r="G1184" s="195"/>
      <c r="H1184" s="195"/>
      <c r="I1184" s="195"/>
      <c r="J1184" s="195"/>
      <c r="K1184" s="195"/>
      <c r="L1184" s="195"/>
      <c r="M1184" s="687"/>
      <c r="N1184" s="20"/>
      <c r="O1184" s="20"/>
      <c r="P1184" s="678"/>
      <c r="Q1184" s="221"/>
    </row>
    <row r="1185" spans="1:75" ht="29.25" customHeight="1" thickBot="1">
      <c r="B1185" s="603" t="s">
        <v>906</v>
      </c>
      <c r="C1185" s="593"/>
      <c r="D1185" s="604"/>
      <c r="E1185" s="595"/>
      <c r="F1185" s="594"/>
      <c r="G1185" s="605"/>
      <c r="H1185" s="605"/>
      <c r="I1185" s="605"/>
      <c r="J1185" s="605"/>
      <c r="K1185" s="605"/>
      <c r="L1185" s="605"/>
      <c r="M1185" s="688"/>
      <c r="N1185" s="20"/>
      <c r="O1185" s="20"/>
      <c r="P1185" s="678"/>
      <c r="Q1185" s="221"/>
    </row>
    <row r="1186" spans="1:75" ht="15.75" customHeight="1">
      <c r="B1186" s="2" t="s">
        <v>1465</v>
      </c>
      <c r="C1186" s="2" t="s">
        <v>725</v>
      </c>
      <c r="M1186" s="468"/>
      <c r="P1186" s="468"/>
      <c r="Q1186" s="221"/>
    </row>
    <row r="1187" spans="1:75" s="627" customFormat="1" ht="12.75" customHeight="1">
      <c r="A1187" s="766"/>
      <c r="B1187" s="634"/>
      <c r="C1187" s="634"/>
      <c r="D1187" s="627" t="s">
        <v>1581</v>
      </c>
      <c r="E1187" s="426">
        <v>0</v>
      </c>
      <c r="F1187" s="354">
        <v>0</v>
      </c>
      <c r="G1187" s="129">
        <f>E1187*F1187</f>
        <v>0</v>
      </c>
      <c r="H1187" s="354">
        <v>0</v>
      </c>
      <c r="I1187" s="129">
        <f>H1187*E1187</f>
        <v>0</v>
      </c>
      <c r="J1187" s="354">
        <v>0</v>
      </c>
      <c r="K1187" s="129">
        <f>J1187*E1187</f>
        <v>0</v>
      </c>
      <c r="L1187" s="129">
        <f t="shared" ref="L1187:L1197" si="317">G1187+I1187+K1187</f>
        <v>0</v>
      </c>
      <c r="M1187" s="468"/>
      <c r="N1187" s="129"/>
      <c r="O1187" s="129"/>
      <c r="P1187" s="710">
        <f>SUM(L1187-N1187-O1187)</f>
        <v>0</v>
      </c>
      <c r="Q1187" s="718" t="s">
        <v>952</v>
      </c>
      <c r="R1187" s="354"/>
      <c r="S1187" s="354"/>
      <c r="T1187" s="354"/>
      <c r="U1187" s="354"/>
      <c r="V1187" s="354"/>
      <c r="W1187" s="354"/>
      <c r="X1187" s="354"/>
      <c r="Y1187" s="354"/>
      <c r="Z1187" s="354"/>
      <c r="AA1187" s="354"/>
      <c r="AB1187" s="354"/>
      <c r="AC1187" s="354"/>
      <c r="AD1187" s="354"/>
      <c r="AE1187" s="354"/>
      <c r="AF1187" s="354"/>
      <c r="AG1187" s="354"/>
      <c r="AH1187" s="354"/>
      <c r="AI1187" s="354"/>
      <c r="AJ1187" s="354"/>
      <c r="AK1187" s="354"/>
      <c r="AL1187" s="354"/>
      <c r="AM1187" s="354"/>
      <c r="AN1187" s="354"/>
      <c r="AO1187" s="354"/>
      <c r="AP1187" s="354"/>
      <c r="AQ1187" s="354"/>
      <c r="AR1187" s="354"/>
      <c r="AS1187" s="354"/>
      <c r="AT1187" s="354"/>
      <c r="AU1187" s="354"/>
      <c r="AV1187" s="354"/>
      <c r="AW1187" s="354"/>
      <c r="AX1187" s="354"/>
      <c r="AY1187" s="354"/>
      <c r="AZ1187" s="354"/>
      <c r="BA1187" s="354"/>
      <c r="BB1187" s="354"/>
      <c r="BC1187" s="354"/>
      <c r="BD1187" s="354"/>
      <c r="BE1187" s="354"/>
      <c r="BF1187" s="354"/>
      <c r="BG1187" s="354"/>
      <c r="BH1187" s="354"/>
      <c r="BI1187" s="354"/>
      <c r="BJ1187" s="354"/>
      <c r="BK1187" s="354"/>
      <c r="BL1187" s="354"/>
      <c r="BM1187" s="354"/>
      <c r="BN1187" s="354"/>
      <c r="BO1187" s="354"/>
      <c r="BP1187" s="354"/>
      <c r="BQ1187" s="354"/>
      <c r="BR1187" s="354"/>
      <c r="BS1187" s="354"/>
      <c r="BT1187" s="354"/>
      <c r="BU1187" s="354"/>
      <c r="BV1187" s="354"/>
      <c r="BW1187" s="354"/>
    </row>
    <row r="1188" spans="1:75" s="627" customFormat="1" ht="12.75" customHeight="1">
      <c r="A1188" s="766"/>
      <c r="B1188" s="634"/>
      <c r="C1188" s="634"/>
      <c r="D1188" s="627" t="s">
        <v>1140</v>
      </c>
      <c r="E1188" s="426">
        <v>0</v>
      </c>
      <c r="F1188" s="354">
        <v>0</v>
      </c>
      <c r="G1188" s="129">
        <f>E1188*F1188</f>
        <v>0</v>
      </c>
      <c r="H1188" s="354">
        <v>0</v>
      </c>
      <c r="I1188" s="129">
        <f>H1188*E1188</f>
        <v>0</v>
      </c>
      <c r="J1188" s="354">
        <v>0</v>
      </c>
      <c r="K1188" s="129">
        <f>J1188*E1188</f>
        <v>0</v>
      </c>
      <c r="L1188" s="129">
        <f t="shared" si="317"/>
        <v>0</v>
      </c>
      <c r="M1188" s="468"/>
      <c r="N1188" s="129"/>
      <c r="O1188" s="129"/>
      <c r="P1188" s="710">
        <f>SUM(L1188-N1188-O1188)</f>
        <v>0</v>
      </c>
      <c r="Q1188" s="719" t="s">
        <v>953</v>
      </c>
      <c r="R1188" s="354"/>
      <c r="S1188" s="354"/>
      <c r="T1188" s="354"/>
      <c r="U1188" s="354"/>
      <c r="V1188" s="354"/>
      <c r="W1188" s="354"/>
      <c r="X1188" s="354"/>
      <c r="Y1188" s="354"/>
      <c r="Z1188" s="354"/>
      <c r="AA1188" s="354"/>
      <c r="AB1188" s="354"/>
      <c r="AC1188" s="354"/>
      <c r="AD1188" s="354"/>
      <c r="AE1188" s="354"/>
      <c r="AF1188" s="354"/>
      <c r="AG1188" s="354"/>
      <c r="AH1188" s="354"/>
      <c r="AI1188" s="354"/>
      <c r="AJ1188" s="354"/>
      <c r="AK1188" s="354"/>
      <c r="AL1188" s="354"/>
      <c r="AM1188" s="354"/>
      <c r="AN1188" s="354"/>
      <c r="AO1188" s="354"/>
      <c r="AP1188" s="354"/>
      <c r="AQ1188" s="354"/>
      <c r="AR1188" s="354"/>
      <c r="AS1188" s="354"/>
      <c r="AT1188" s="354"/>
      <c r="AU1188" s="354"/>
      <c r="AV1188" s="354"/>
      <c r="AW1188" s="354"/>
      <c r="AX1188" s="354"/>
      <c r="AY1188" s="354"/>
      <c r="AZ1188" s="354"/>
      <c r="BA1188" s="354"/>
      <c r="BB1188" s="354"/>
      <c r="BC1188" s="354"/>
      <c r="BD1188" s="354"/>
      <c r="BE1188" s="354"/>
      <c r="BF1188" s="354"/>
      <c r="BG1188" s="354"/>
      <c r="BH1188" s="354"/>
      <c r="BI1188" s="354"/>
      <c r="BJ1188" s="354"/>
      <c r="BK1188" s="354"/>
      <c r="BL1188" s="354"/>
      <c r="BM1188" s="354"/>
      <c r="BN1188" s="354"/>
      <c r="BO1188" s="354"/>
      <c r="BP1188" s="354"/>
      <c r="BQ1188" s="354"/>
      <c r="BR1188" s="354"/>
      <c r="BS1188" s="354"/>
      <c r="BT1188" s="354"/>
      <c r="BU1188" s="354"/>
      <c r="BV1188" s="354"/>
      <c r="BW1188" s="354"/>
    </row>
    <row r="1189" spans="1:75" s="627" customFormat="1" ht="12.75" customHeight="1">
      <c r="A1189" s="766"/>
      <c r="B1189" s="634"/>
      <c r="C1189" s="634"/>
      <c r="D1189" s="627" t="s">
        <v>1177</v>
      </c>
      <c r="E1189" s="426">
        <v>0</v>
      </c>
      <c r="F1189" s="354">
        <v>0</v>
      </c>
      <c r="G1189" s="129">
        <f>E1189*F1189</f>
        <v>0</v>
      </c>
      <c r="H1189" s="354">
        <v>0</v>
      </c>
      <c r="I1189" s="129">
        <f>H1189*E1189</f>
        <v>0</v>
      </c>
      <c r="J1189" s="354">
        <v>0</v>
      </c>
      <c r="K1189" s="129">
        <f>J1189*E1189</f>
        <v>0</v>
      </c>
      <c r="L1189" s="129">
        <f t="shared" si="317"/>
        <v>0</v>
      </c>
      <c r="M1189" s="468"/>
      <c r="N1189" s="129"/>
      <c r="O1189" s="129"/>
      <c r="P1189" s="710">
        <f>SUM(L1189-N1189-O1189)</f>
        <v>0</v>
      </c>
      <c r="Q1189" s="720" t="s">
        <v>94</v>
      </c>
      <c r="R1189" s="354"/>
      <c r="S1189" s="354"/>
      <c r="T1189" s="354"/>
      <c r="U1189" s="354"/>
      <c r="V1189" s="354"/>
      <c r="W1189" s="354"/>
      <c r="X1189" s="354"/>
      <c r="Y1189" s="354"/>
      <c r="Z1189" s="354"/>
      <c r="AA1189" s="354"/>
      <c r="AB1189" s="354"/>
      <c r="AC1189" s="354"/>
      <c r="AD1189" s="354"/>
      <c r="AE1189" s="354"/>
      <c r="AF1189" s="354"/>
      <c r="AG1189" s="354"/>
      <c r="AH1189" s="354"/>
      <c r="AI1189" s="354"/>
      <c r="AJ1189" s="354"/>
      <c r="AK1189" s="354"/>
      <c r="AL1189" s="354"/>
      <c r="AM1189" s="354"/>
      <c r="AN1189" s="354"/>
      <c r="AO1189" s="354"/>
      <c r="AP1189" s="354"/>
      <c r="AQ1189" s="354"/>
      <c r="AR1189" s="354"/>
      <c r="AS1189" s="354"/>
      <c r="AT1189" s="354"/>
      <c r="AU1189" s="354"/>
      <c r="AV1189" s="354"/>
      <c r="AW1189" s="354"/>
      <c r="AX1189" s="354"/>
      <c r="AY1189" s="354"/>
      <c r="AZ1189" s="354"/>
      <c r="BA1189" s="354"/>
      <c r="BB1189" s="354"/>
      <c r="BC1189" s="354"/>
      <c r="BD1189" s="354"/>
      <c r="BE1189" s="354"/>
      <c r="BF1189" s="354"/>
      <c r="BG1189" s="354"/>
      <c r="BH1189" s="354"/>
      <c r="BI1189" s="354"/>
      <c r="BJ1189" s="354"/>
      <c r="BK1189" s="354"/>
      <c r="BL1189" s="354"/>
      <c r="BM1189" s="354"/>
      <c r="BN1189" s="354"/>
      <c r="BO1189" s="354"/>
      <c r="BP1189" s="354"/>
      <c r="BQ1189" s="354"/>
      <c r="BR1189" s="354"/>
      <c r="BS1189" s="354"/>
      <c r="BT1189" s="354"/>
      <c r="BU1189" s="354"/>
      <c r="BV1189" s="354"/>
      <c r="BW1189" s="354"/>
    </row>
    <row r="1190" spans="1:75" ht="12.75" customHeight="1">
      <c r="B1190" s="2"/>
      <c r="C1190" s="2"/>
      <c r="F1190" s="354"/>
      <c r="G1190" s="129">
        <f>E1190*F1190</f>
        <v>0</v>
      </c>
      <c r="H1190" s="354"/>
      <c r="I1190" s="129">
        <f>H1190*E1190</f>
        <v>0</v>
      </c>
      <c r="J1190" s="354"/>
      <c r="K1190" s="129">
        <f>J1190*E1190</f>
        <v>0</v>
      </c>
      <c r="L1190" s="129">
        <f t="shared" si="317"/>
        <v>0</v>
      </c>
      <c r="M1190" s="468"/>
      <c r="P1190" s="468"/>
      <c r="Q1190" s="221"/>
    </row>
    <row r="1191" spans="1:75">
      <c r="B1191" s="2"/>
      <c r="C1191" s="2" t="s">
        <v>541</v>
      </c>
      <c r="F1191" s="354"/>
      <c r="G1191" s="129">
        <f>E1191*F1191</f>
        <v>0</v>
      </c>
      <c r="H1191" s="354"/>
      <c r="I1191" s="129">
        <f>H1191*E1191</f>
        <v>0</v>
      </c>
      <c r="J1191" s="354"/>
      <c r="K1191" s="129">
        <f>J1191*E1191</f>
        <v>0</v>
      </c>
      <c r="L1191" s="129">
        <f t="shared" si="317"/>
        <v>0</v>
      </c>
      <c r="M1191" s="468"/>
      <c r="P1191" s="468"/>
      <c r="Q1191" s="221"/>
    </row>
    <row r="1192" spans="1:75" ht="12.75" customHeight="1">
      <c r="B1192" s="2"/>
      <c r="C1192" s="2"/>
      <c r="D1192" s="10" t="s">
        <v>78</v>
      </c>
      <c r="E1192" s="426">
        <v>0</v>
      </c>
      <c r="F1192" s="354">
        <v>0</v>
      </c>
      <c r="G1192" s="129">
        <f t="shared" ref="G1192:G1197" si="318">E1192*F1192</f>
        <v>0</v>
      </c>
      <c r="H1192" s="354">
        <v>0</v>
      </c>
      <c r="I1192" s="129">
        <f t="shared" ref="I1192:I1197" si="319">H1192*E1192</f>
        <v>0</v>
      </c>
      <c r="J1192" s="354">
        <v>0</v>
      </c>
      <c r="K1192" s="129">
        <f t="shared" ref="K1192:K1197" si="320">J1192*E1192</f>
        <v>0</v>
      </c>
      <c r="L1192" s="129">
        <f t="shared" si="317"/>
        <v>0</v>
      </c>
      <c r="M1192" s="468"/>
      <c r="P1192" s="468">
        <f t="shared" ref="P1192:P1197" si="321">SUM(L1192-N1192-O1192)</f>
        <v>0</v>
      </c>
      <c r="Q1192" s="221"/>
    </row>
    <row r="1193" spans="1:75" ht="12.75" customHeight="1">
      <c r="B1193" s="2"/>
      <c r="C1193" s="2"/>
      <c r="D1193" s="10" t="s">
        <v>1136</v>
      </c>
      <c r="E1193" s="426">
        <v>0</v>
      </c>
      <c r="F1193" s="354">
        <v>0</v>
      </c>
      <c r="G1193" s="129">
        <f t="shared" si="318"/>
        <v>0</v>
      </c>
      <c r="H1193" s="354">
        <v>0</v>
      </c>
      <c r="I1193" s="129">
        <f t="shared" si="319"/>
        <v>0</v>
      </c>
      <c r="J1193" s="354">
        <v>0</v>
      </c>
      <c r="K1193" s="129">
        <f t="shared" si="320"/>
        <v>0</v>
      </c>
      <c r="L1193" s="129">
        <f t="shared" si="317"/>
        <v>0</v>
      </c>
      <c r="M1193" s="468"/>
      <c r="P1193" s="468">
        <f t="shared" si="321"/>
        <v>0</v>
      </c>
      <c r="Q1193" s="718" t="s">
        <v>952</v>
      </c>
    </row>
    <row r="1194" spans="1:75" ht="12.75" customHeight="1">
      <c r="B1194" s="2"/>
      <c r="C1194" s="2"/>
      <c r="D1194" s="10" t="s">
        <v>645</v>
      </c>
      <c r="E1194" s="426">
        <v>0</v>
      </c>
      <c r="F1194" s="354">
        <v>0</v>
      </c>
      <c r="G1194" s="129">
        <f t="shared" si="318"/>
        <v>0</v>
      </c>
      <c r="H1194" s="354">
        <v>0</v>
      </c>
      <c r="I1194" s="129">
        <f t="shared" si="319"/>
        <v>0</v>
      </c>
      <c r="J1194" s="354">
        <v>0</v>
      </c>
      <c r="K1194" s="129">
        <f t="shared" si="320"/>
        <v>0</v>
      </c>
      <c r="L1194" s="129">
        <f t="shared" si="317"/>
        <v>0</v>
      </c>
      <c r="M1194" s="468"/>
      <c r="P1194" s="468">
        <f t="shared" si="321"/>
        <v>0</v>
      </c>
      <c r="Q1194" s="719" t="s">
        <v>953</v>
      </c>
    </row>
    <row r="1195" spans="1:75" ht="12.75" customHeight="1">
      <c r="B1195" s="2"/>
      <c r="C1195" s="2"/>
      <c r="D1195" s="10" t="s">
        <v>2097</v>
      </c>
      <c r="E1195" s="426">
        <v>0</v>
      </c>
      <c r="F1195" s="354">
        <v>0</v>
      </c>
      <c r="G1195" s="129">
        <f t="shared" si="318"/>
        <v>0</v>
      </c>
      <c r="H1195" s="354">
        <v>0</v>
      </c>
      <c r="I1195" s="129">
        <f t="shared" si="319"/>
        <v>0</v>
      </c>
      <c r="J1195" s="354">
        <v>0</v>
      </c>
      <c r="K1195" s="129">
        <f t="shared" si="320"/>
        <v>0</v>
      </c>
      <c r="L1195" s="129">
        <f t="shared" si="317"/>
        <v>0</v>
      </c>
      <c r="M1195" s="468"/>
      <c r="P1195" s="468">
        <f t="shared" si="321"/>
        <v>0</v>
      </c>
      <c r="Q1195" s="720" t="s">
        <v>94</v>
      </c>
    </row>
    <row r="1196" spans="1:75" ht="12.75" customHeight="1">
      <c r="B1196" s="2"/>
      <c r="C1196" s="2"/>
      <c r="D1196" s="10" t="s">
        <v>2098</v>
      </c>
      <c r="E1196" s="426">
        <v>0</v>
      </c>
      <c r="F1196" s="354">
        <v>0</v>
      </c>
      <c r="G1196" s="129">
        <f t="shared" si="318"/>
        <v>0</v>
      </c>
      <c r="H1196" s="354">
        <v>0</v>
      </c>
      <c r="I1196" s="129">
        <f t="shared" si="319"/>
        <v>0</v>
      </c>
      <c r="J1196" s="354">
        <v>0</v>
      </c>
      <c r="K1196" s="129">
        <f t="shared" si="320"/>
        <v>0</v>
      </c>
      <c r="L1196" s="129">
        <f t="shared" si="317"/>
        <v>0</v>
      </c>
      <c r="M1196" s="468"/>
      <c r="P1196" s="468">
        <f t="shared" si="321"/>
        <v>0</v>
      </c>
      <c r="Q1196" s="221"/>
    </row>
    <row r="1197" spans="1:75" ht="12.75" customHeight="1">
      <c r="B1197" s="2"/>
      <c r="C1197" s="2"/>
      <c r="D1197" s="10" t="s">
        <v>102</v>
      </c>
      <c r="E1197" s="426">
        <v>0</v>
      </c>
      <c r="F1197" s="354">
        <v>0</v>
      </c>
      <c r="G1197" s="129">
        <f t="shared" si="318"/>
        <v>0</v>
      </c>
      <c r="H1197" s="354">
        <v>0</v>
      </c>
      <c r="I1197" s="129">
        <f t="shared" si="319"/>
        <v>0</v>
      </c>
      <c r="J1197" s="354">
        <v>0</v>
      </c>
      <c r="K1197" s="129">
        <f t="shared" si="320"/>
        <v>0</v>
      </c>
      <c r="L1197" s="129">
        <f t="shared" si="317"/>
        <v>0</v>
      </c>
      <c r="M1197" s="468"/>
      <c r="P1197" s="468">
        <f t="shared" si="321"/>
        <v>0</v>
      </c>
      <c r="Q1197" s="221"/>
    </row>
    <row r="1198" spans="1:75" ht="12.75" customHeight="1">
      <c r="B1198" s="2"/>
      <c r="C1198" s="2"/>
      <c r="E1198" s="426"/>
      <c r="F1198" s="354"/>
      <c r="G1198" s="129"/>
      <c r="H1198" s="354"/>
      <c r="I1198" s="129"/>
      <c r="J1198" s="354"/>
      <c r="K1198" s="129"/>
      <c r="M1198" s="468"/>
      <c r="P1198" s="468"/>
      <c r="Q1198" s="221"/>
    </row>
    <row r="1199" spans="1:75" ht="12.75" customHeight="1">
      <c r="B1199" s="2"/>
      <c r="C1199" s="2" t="s">
        <v>1260</v>
      </c>
      <c r="E1199" s="426"/>
      <c r="F1199" s="354"/>
      <c r="G1199" s="129"/>
      <c r="H1199" s="354"/>
      <c r="I1199" s="129"/>
      <c r="J1199" s="354"/>
      <c r="K1199" s="129"/>
      <c r="M1199" s="468"/>
      <c r="P1199" s="468"/>
      <c r="Q1199" s="221"/>
    </row>
    <row r="1200" spans="1:75" ht="12.75" customHeight="1">
      <c r="B1200" s="2"/>
      <c r="C1200" s="2"/>
      <c r="D1200" s="10" t="s">
        <v>660</v>
      </c>
      <c r="E1200" s="426">
        <v>0</v>
      </c>
      <c r="F1200" s="354">
        <v>0</v>
      </c>
      <c r="G1200" s="129">
        <f t="shared" ref="G1200:G1213" si="322">E1200*F1200</f>
        <v>0</v>
      </c>
      <c r="H1200" s="354">
        <v>0</v>
      </c>
      <c r="I1200" s="129">
        <f t="shared" ref="I1200:I1213" si="323">H1200*E1200</f>
        <v>0</v>
      </c>
      <c r="J1200" s="354">
        <v>0</v>
      </c>
      <c r="K1200" s="129">
        <f t="shared" ref="K1200:K1213" si="324">J1200*E1200</f>
        <v>0</v>
      </c>
      <c r="L1200" s="129">
        <f t="shared" ref="L1200:L1213" si="325">G1200+I1200+K1200</f>
        <v>0</v>
      </c>
      <c r="M1200" s="468"/>
      <c r="P1200" s="468">
        <f t="shared" ref="P1200:P1213" si="326">SUM(L1200-N1200-O1200)</f>
        <v>0</v>
      </c>
      <c r="Q1200" s="221" t="s">
        <v>905</v>
      </c>
    </row>
    <row r="1201" spans="2:17" ht="12.75" customHeight="1">
      <c r="B1201" s="2"/>
      <c r="C1201" s="2"/>
      <c r="D1201" s="10" t="s">
        <v>1138</v>
      </c>
      <c r="E1201" s="426">
        <v>0</v>
      </c>
      <c r="F1201" s="354">
        <v>0</v>
      </c>
      <c r="G1201" s="129">
        <f t="shared" si="322"/>
        <v>0</v>
      </c>
      <c r="H1201" s="354">
        <v>0</v>
      </c>
      <c r="I1201" s="129">
        <f t="shared" si="323"/>
        <v>0</v>
      </c>
      <c r="J1201" s="354">
        <v>0</v>
      </c>
      <c r="K1201" s="129">
        <f t="shared" si="324"/>
        <v>0</v>
      </c>
      <c r="L1201" s="129">
        <f t="shared" si="325"/>
        <v>0</v>
      </c>
      <c r="M1201" s="468"/>
      <c r="P1201" s="468">
        <f t="shared" si="326"/>
        <v>0</v>
      </c>
      <c r="Q1201" s="718" t="s">
        <v>952</v>
      </c>
    </row>
    <row r="1202" spans="2:17" ht="12.75" customHeight="1">
      <c r="B1202" s="2"/>
      <c r="C1202" s="2"/>
      <c r="D1202" s="10" t="s">
        <v>103</v>
      </c>
      <c r="E1202" s="426">
        <v>0</v>
      </c>
      <c r="F1202" s="354">
        <v>0</v>
      </c>
      <c r="G1202" s="129">
        <f t="shared" si="322"/>
        <v>0</v>
      </c>
      <c r="H1202" s="354">
        <v>0</v>
      </c>
      <c r="I1202" s="129">
        <f t="shared" si="323"/>
        <v>0</v>
      </c>
      <c r="J1202" s="354">
        <v>0</v>
      </c>
      <c r="K1202" s="129">
        <f t="shared" si="324"/>
        <v>0</v>
      </c>
      <c r="L1202" s="129">
        <f t="shared" si="325"/>
        <v>0</v>
      </c>
      <c r="M1202" s="468"/>
      <c r="P1202" s="468">
        <f t="shared" si="326"/>
        <v>0</v>
      </c>
      <c r="Q1202" s="719" t="s">
        <v>953</v>
      </c>
    </row>
    <row r="1203" spans="2:17" ht="12.75" customHeight="1">
      <c r="B1203" s="2"/>
      <c r="C1203" s="2"/>
      <c r="D1203" s="10" t="s">
        <v>104</v>
      </c>
      <c r="E1203" s="426">
        <v>0</v>
      </c>
      <c r="F1203" s="354">
        <v>0</v>
      </c>
      <c r="G1203" s="129">
        <f t="shared" si="322"/>
        <v>0</v>
      </c>
      <c r="H1203" s="354">
        <v>0</v>
      </c>
      <c r="I1203" s="129">
        <f t="shared" si="323"/>
        <v>0</v>
      </c>
      <c r="J1203" s="354">
        <v>0</v>
      </c>
      <c r="K1203" s="129">
        <f t="shared" si="324"/>
        <v>0</v>
      </c>
      <c r="L1203" s="129">
        <f t="shared" si="325"/>
        <v>0</v>
      </c>
      <c r="M1203" s="468"/>
      <c r="P1203" s="468">
        <f t="shared" si="326"/>
        <v>0</v>
      </c>
      <c r="Q1203" s="720" t="s">
        <v>94</v>
      </c>
    </row>
    <row r="1204" spans="2:17" ht="12.75" customHeight="1">
      <c r="B1204" s="2"/>
      <c r="C1204" s="2"/>
      <c r="D1204" s="10" t="s">
        <v>105</v>
      </c>
      <c r="E1204" s="426">
        <v>0</v>
      </c>
      <c r="F1204" s="354">
        <v>0</v>
      </c>
      <c r="G1204" s="129">
        <f t="shared" si="322"/>
        <v>0</v>
      </c>
      <c r="H1204" s="354">
        <v>0</v>
      </c>
      <c r="I1204" s="129">
        <f t="shared" si="323"/>
        <v>0</v>
      </c>
      <c r="J1204" s="354">
        <v>0</v>
      </c>
      <c r="K1204" s="129">
        <f t="shared" si="324"/>
        <v>0</v>
      </c>
      <c r="L1204" s="129">
        <f t="shared" si="325"/>
        <v>0</v>
      </c>
      <c r="M1204" s="468"/>
      <c r="P1204" s="468">
        <f t="shared" si="326"/>
        <v>0</v>
      </c>
      <c r="Q1204" s="221"/>
    </row>
    <row r="1205" spans="2:17" ht="12.75" customHeight="1">
      <c r="B1205" s="2"/>
      <c r="C1205" s="2"/>
      <c r="D1205" s="10" t="s">
        <v>106</v>
      </c>
      <c r="E1205" s="426">
        <v>0</v>
      </c>
      <c r="F1205" s="354">
        <v>0</v>
      </c>
      <c r="G1205" s="129">
        <f t="shared" si="322"/>
        <v>0</v>
      </c>
      <c r="H1205" s="354">
        <v>0</v>
      </c>
      <c r="I1205" s="129">
        <f t="shared" si="323"/>
        <v>0</v>
      </c>
      <c r="J1205" s="354">
        <v>0</v>
      </c>
      <c r="K1205" s="129">
        <f t="shared" si="324"/>
        <v>0</v>
      </c>
      <c r="L1205" s="129">
        <f t="shared" si="325"/>
        <v>0</v>
      </c>
      <c r="M1205" s="468"/>
      <c r="P1205" s="468">
        <f t="shared" si="326"/>
        <v>0</v>
      </c>
      <c r="Q1205" s="221"/>
    </row>
    <row r="1206" spans="2:17" ht="12.75" customHeight="1">
      <c r="B1206" s="2"/>
      <c r="C1206" s="2"/>
      <c r="D1206" s="10" t="s">
        <v>107</v>
      </c>
      <c r="E1206" s="426">
        <v>0</v>
      </c>
      <c r="F1206" s="354">
        <v>0</v>
      </c>
      <c r="G1206" s="129">
        <f t="shared" si="322"/>
        <v>0</v>
      </c>
      <c r="H1206" s="354">
        <v>0</v>
      </c>
      <c r="I1206" s="129">
        <f t="shared" si="323"/>
        <v>0</v>
      </c>
      <c r="J1206" s="354">
        <v>0</v>
      </c>
      <c r="K1206" s="129">
        <f t="shared" si="324"/>
        <v>0</v>
      </c>
      <c r="L1206" s="129">
        <f t="shared" si="325"/>
        <v>0</v>
      </c>
      <c r="M1206" s="468"/>
      <c r="P1206" s="468">
        <f t="shared" si="326"/>
        <v>0</v>
      </c>
      <c r="Q1206" s="221"/>
    </row>
    <row r="1207" spans="2:17" ht="12.75" customHeight="1">
      <c r="B1207" s="2"/>
      <c r="C1207" s="2"/>
      <c r="D1207" s="10" t="s">
        <v>2099</v>
      </c>
      <c r="E1207" s="426">
        <v>0</v>
      </c>
      <c r="F1207" s="354">
        <v>0</v>
      </c>
      <c r="G1207" s="129">
        <f t="shared" si="322"/>
        <v>0</v>
      </c>
      <c r="H1207" s="354">
        <v>0</v>
      </c>
      <c r="I1207" s="129">
        <f t="shared" si="323"/>
        <v>0</v>
      </c>
      <c r="J1207" s="354">
        <v>0</v>
      </c>
      <c r="K1207" s="129">
        <f t="shared" si="324"/>
        <v>0</v>
      </c>
      <c r="L1207" s="129">
        <f t="shared" si="325"/>
        <v>0</v>
      </c>
      <c r="M1207" s="468"/>
      <c r="P1207" s="468">
        <f t="shared" si="326"/>
        <v>0</v>
      </c>
      <c r="Q1207" s="221"/>
    </row>
    <row r="1208" spans="2:17" ht="12.75" customHeight="1">
      <c r="B1208" s="2"/>
      <c r="C1208" s="2"/>
      <c r="D1208" s="10" t="s">
        <v>1949</v>
      </c>
      <c r="E1208" s="426">
        <v>0</v>
      </c>
      <c r="F1208" s="354">
        <v>0</v>
      </c>
      <c r="G1208" s="129">
        <f t="shared" si="322"/>
        <v>0</v>
      </c>
      <c r="H1208" s="354">
        <v>0</v>
      </c>
      <c r="I1208" s="129">
        <f t="shared" si="323"/>
        <v>0</v>
      </c>
      <c r="J1208" s="354">
        <v>0</v>
      </c>
      <c r="K1208" s="129">
        <f t="shared" si="324"/>
        <v>0</v>
      </c>
      <c r="L1208" s="129">
        <f t="shared" si="325"/>
        <v>0</v>
      </c>
      <c r="M1208" s="468"/>
      <c r="P1208" s="468">
        <f t="shared" si="326"/>
        <v>0</v>
      </c>
      <c r="Q1208" s="221"/>
    </row>
    <row r="1209" spans="2:17" ht="12.75" customHeight="1">
      <c r="B1209" s="2"/>
      <c r="C1209" s="2"/>
      <c r="D1209" s="10" t="s">
        <v>1137</v>
      </c>
      <c r="E1209" s="426">
        <v>0</v>
      </c>
      <c r="F1209" s="354">
        <v>0</v>
      </c>
      <c r="G1209" s="129">
        <f t="shared" si="322"/>
        <v>0</v>
      </c>
      <c r="H1209" s="354">
        <v>0</v>
      </c>
      <c r="I1209" s="129">
        <f t="shared" si="323"/>
        <v>0</v>
      </c>
      <c r="J1209" s="354">
        <v>0</v>
      </c>
      <c r="K1209" s="129">
        <f t="shared" si="324"/>
        <v>0</v>
      </c>
      <c r="L1209" s="129">
        <f t="shared" si="325"/>
        <v>0</v>
      </c>
      <c r="M1209" s="468"/>
      <c r="P1209" s="468">
        <f t="shared" si="326"/>
        <v>0</v>
      </c>
      <c r="Q1209" s="221"/>
    </row>
    <row r="1210" spans="2:17" ht="12.75" customHeight="1">
      <c r="B1210" s="2"/>
      <c r="C1210" s="2"/>
      <c r="D1210" s="10" t="s">
        <v>1950</v>
      </c>
      <c r="E1210" s="426">
        <v>0</v>
      </c>
      <c r="F1210" s="354">
        <v>0</v>
      </c>
      <c r="G1210" s="129">
        <f t="shared" si="322"/>
        <v>0</v>
      </c>
      <c r="H1210" s="354">
        <v>0</v>
      </c>
      <c r="I1210" s="129">
        <f t="shared" si="323"/>
        <v>0</v>
      </c>
      <c r="J1210" s="354">
        <v>0</v>
      </c>
      <c r="K1210" s="129">
        <f t="shared" si="324"/>
        <v>0</v>
      </c>
      <c r="L1210" s="129">
        <f t="shared" si="325"/>
        <v>0</v>
      </c>
      <c r="M1210" s="468"/>
      <c r="P1210" s="468">
        <f t="shared" si="326"/>
        <v>0</v>
      </c>
      <c r="Q1210" s="221"/>
    </row>
    <row r="1211" spans="2:17" ht="12.75" customHeight="1">
      <c r="B1211" s="2"/>
      <c r="C1211" s="2"/>
      <c r="D1211" s="10" t="s">
        <v>661</v>
      </c>
      <c r="E1211" s="426">
        <v>0</v>
      </c>
      <c r="F1211" s="354">
        <v>0</v>
      </c>
      <c r="G1211" s="129">
        <f t="shared" si="322"/>
        <v>0</v>
      </c>
      <c r="H1211" s="354">
        <v>0</v>
      </c>
      <c r="I1211" s="129">
        <f t="shared" si="323"/>
        <v>0</v>
      </c>
      <c r="J1211" s="354">
        <v>0</v>
      </c>
      <c r="K1211" s="129">
        <f t="shared" si="324"/>
        <v>0</v>
      </c>
      <c r="L1211" s="129">
        <f t="shared" si="325"/>
        <v>0</v>
      </c>
      <c r="M1211" s="468"/>
      <c r="P1211" s="468">
        <f t="shared" si="326"/>
        <v>0</v>
      </c>
      <c r="Q1211" s="221"/>
    </row>
    <row r="1212" spans="2:17" ht="12.75" customHeight="1">
      <c r="B1212" s="2"/>
      <c r="C1212" s="2"/>
      <c r="D1212" s="10" t="s">
        <v>1952</v>
      </c>
      <c r="E1212" s="426">
        <v>0</v>
      </c>
      <c r="F1212" s="354">
        <v>0</v>
      </c>
      <c r="G1212" s="129">
        <f t="shared" si="322"/>
        <v>0</v>
      </c>
      <c r="H1212" s="354">
        <v>0</v>
      </c>
      <c r="I1212" s="129">
        <f t="shared" si="323"/>
        <v>0</v>
      </c>
      <c r="J1212" s="354">
        <v>0</v>
      </c>
      <c r="K1212" s="129">
        <f t="shared" si="324"/>
        <v>0</v>
      </c>
      <c r="L1212" s="129">
        <f t="shared" si="325"/>
        <v>0</v>
      </c>
      <c r="M1212" s="468"/>
      <c r="P1212" s="468">
        <f t="shared" si="326"/>
        <v>0</v>
      </c>
      <c r="Q1212" s="221"/>
    </row>
    <row r="1213" spans="2:17" ht="12.75" customHeight="1">
      <c r="B1213" s="2"/>
      <c r="C1213" s="2"/>
      <c r="D1213" s="10" t="s">
        <v>662</v>
      </c>
      <c r="E1213" s="426">
        <v>0</v>
      </c>
      <c r="F1213" s="354">
        <v>0</v>
      </c>
      <c r="G1213" s="129">
        <f t="shared" si="322"/>
        <v>0</v>
      </c>
      <c r="H1213" s="354">
        <v>0</v>
      </c>
      <c r="I1213" s="129">
        <f t="shared" si="323"/>
        <v>0</v>
      </c>
      <c r="J1213" s="354">
        <v>0</v>
      </c>
      <c r="K1213" s="129">
        <f t="shared" si="324"/>
        <v>0</v>
      </c>
      <c r="L1213" s="129">
        <f t="shared" si="325"/>
        <v>0</v>
      </c>
      <c r="M1213" s="468"/>
      <c r="P1213" s="468">
        <f t="shared" si="326"/>
        <v>0</v>
      </c>
      <c r="Q1213" s="221"/>
    </row>
    <row r="1214" spans="2:17" ht="12.75" customHeight="1">
      <c r="B1214" s="2"/>
      <c r="C1214" s="2"/>
      <c r="E1214" s="426"/>
      <c r="F1214" s="354"/>
      <c r="G1214" s="129"/>
      <c r="H1214" s="354"/>
      <c r="I1214" s="129"/>
      <c r="J1214" s="354"/>
      <c r="K1214" s="129"/>
      <c r="M1214" s="468"/>
      <c r="P1214" s="468"/>
      <c r="Q1214" s="221"/>
    </row>
    <row r="1215" spans="2:17" ht="12.75" customHeight="1">
      <c r="B1215" s="2"/>
      <c r="C1215" s="2" t="s">
        <v>542</v>
      </c>
      <c r="E1215" s="426"/>
      <c r="F1215" s="354"/>
      <c r="G1215" s="129"/>
      <c r="H1215" s="354"/>
      <c r="I1215" s="129"/>
      <c r="J1215" s="354"/>
      <c r="K1215" s="129"/>
      <c r="M1215" s="468"/>
      <c r="P1215" s="468"/>
      <c r="Q1215" s="221"/>
    </row>
    <row r="1216" spans="2:17" ht="12.75" customHeight="1">
      <c r="B1216" s="2"/>
      <c r="C1216" s="2"/>
      <c r="D1216" s="10" t="s">
        <v>663</v>
      </c>
      <c r="E1216" s="426">
        <v>0</v>
      </c>
      <c r="F1216" s="354">
        <v>0</v>
      </c>
      <c r="G1216" s="129">
        <f>E1216*F1216</f>
        <v>0</v>
      </c>
      <c r="H1216" s="354">
        <v>0</v>
      </c>
      <c r="I1216" s="129">
        <f>H1216*E1216</f>
        <v>0</v>
      </c>
      <c r="J1216" s="354">
        <v>0</v>
      </c>
      <c r="K1216" s="129">
        <f>J1216*E1216</f>
        <v>0</v>
      </c>
      <c r="L1216" s="129">
        <f t="shared" ref="L1216:L1217" si="327">G1216+I1216+K1216</f>
        <v>0</v>
      </c>
      <c r="M1216" s="468"/>
      <c r="P1216" s="468">
        <f>SUM(L1216-N1216-O1216)</f>
        <v>0</v>
      </c>
      <c r="Q1216" s="221"/>
    </row>
    <row r="1217" spans="2:17" ht="12.75" customHeight="1">
      <c r="B1217" s="2"/>
      <c r="C1217" s="2"/>
      <c r="D1217" s="10" t="s">
        <v>1163</v>
      </c>
      <c r="E1217" s="426">
        <v>0</v>
      </c>
      <c r="F1217" s="354">
        <v>0</v>
      </c>
      <c r="G1217" s="129">
        <f>E1217*F1217</f>
        <v>0</v>
      </c>
      <c r="H1217" s="354">
        <v>0</v>
      </c>
      <c r="I1217" s="129">
        <f>H1217*E1217</f>
        <v>0</v>
      </c>
      <c r="J1217" s="354">
        <v>0</v>
      </c>
      <c r="K1217" s="129">
        <f>J1217*E1217</f>
        <v>0</v>
      </c>
      <c r="L1217" s="129">
        <f t="shared" si="327"/>
        <v>0</v>
      </c>
      <c r="M1217" s="468"/>
      <c r="P1217" s="468">
        <f>SUM(L1217-N1217-O1217)</f>
        <v>0</v>
      </c>
      <c r="Q1217" s="221" t="s">
        <v>1341</v>
      </c>
    </row>
    <row r="1218" spans="2:17" ht="12.75" customHeight="1">
      <c r="B1218" s="2"/>
      <c r="C1218" s="2"/>
      <c r="E1218" s="426"/>
      <c r="F1218" s="354"/>
      <c r="G1218" s="129"/>
      <c r="H1218" s="354"/>
      <c r="I1218" s="129"/>
      <c r="J1218" s="354"/>
      <c r="K1218" s="129"/>
      <c r="M1218" s="468"/>
      <c r="P1218" s="468"/>
      <c r="Q1218" s="221"/>
    </row>
    <row r="1219" spans="2:17" ht="12.75" customHeight="1">
      <c r="B1219" s="2"/>
      <c r="C1219" s="2" t="s">
        <v>779</v>
      </c>
      <c r="E1219" s="426"/>
      <c r="F1219" s="354"/>
      <c r="G1219" s="129"/>
      <c r="H1219" s="354"/>
      <c r="I1219" s="129"/>
      <c r="J1219" s="354"/>
      <c r="K1219" s="129"/>
      <c r="M1219" s="468"/>
      <c r="P1219" s="468"/>
      <c r="Q1219" s="221"/>
    </row>
    <row r="1220" spans="2:17" ht="12.75" customHeight="1">
      <c r="B1220" s="2"/>
      <c r="C1220" s="2"/>
      <c r="D1220" s="10" t="s">
        <v>1457</v>
      </c>
      <c r="K1220" s="11">
        <v>0</v>
      </c>
      <c r="L1220" s="129">
        <f>G1220+I1220+K1220</f>
        <v>0</v>
      </c>
      <c r="M1220" s="468"/>
      <c r="P1220" s="468">
        <f>SUM(L1220-N1220-O1220)</f>
        <v>0</v>
      </c>
      <c r="Q1220" s="221"/>
    </row>
    <row r="1221" spans="2:17" ht="12.75" customHeight="1">
      <c r="B1221" s="2"/>
      <c r="C1221" s="2"/>
      <c r="D1221" s="463" t="s">
        <v>1456</v>
      </c>
      <c r="E1221" s="1320">
        <f>SUM(L1187:L1217)</f>
        <v>0</v>
      </c>
      <c r="F1221" s="1321"/>
      <c r="G1221" s="353"/>
      <c r="M1221" s="468"/>
      <c r="P1221" s="468"/>
      <c r="Q1221" s="221"/>
    </row>
    <row r="1222" spans="2:17" ht="12.75" customHeight="1">
      <c r="B1222" s="2"/>
      <c r="C1222" s="2"/>
      <c r="D1222" s="10" t="s">
        <v>1971</v>
      </c>
      <c r="E1222" s="456">
        <f>E474</f>
        <v>8.3299999999999999E-2</v>
      </c>
      <c r="K1222" s="11">
        <f>E1221*E1222</f>
        <v>0</v>
      </c>
      <c r="L1222" s="129">
        <f t="shared" ref="L1222:L1226" si="328">G1222+I1222+K1222</f>
        <v>0</v>
      </c>
      <c r="M1222" s="468"/>
      <c r="P1222" s="468">
        <f>SUM(L1222-N1222-O1222)</f>
        <v>0</v>
      </c>
      <c r="Q1222" s="221" t="s">
        <v>1217</v>
      </c>
    </row>
    <row r="1223" spans="2:17" ht="12.75" customHeight="1">
      <c r="B1223" s="2"/>
      <c r="C1223" s="2"/>
      <c r="D1223" s="10" t="s">
        <v>1964</v>
      </c>
      <c r="E1223" s="457">
        <f>E478</f>
        <v>0.05</v>
      </c>
      <c r="F1223" s="6" t="str">
        <f>F478</f>
        <v>(State)</v>
      </c>
      <c r="K1223" s="11">
        <f>(E1221+L1220+K1222+K1224)*E1223</f>
        <v>0</v>
      </c>
      <c r="L1223" s="129">
        <f t="shared" si="328"/>
        <v>0</v>
      </c>
      <c r="M1223" s="468"/>
      <c r="P1223" s="468">
        <f>SUM(L1223-N1223-O1223)</f>
        <v>0</v>
      </c>
      <c r="Q1223" s="221" t="s">
        <v>543</v>
      </c>
    </row>
    <row r="1224" spans="2:17" ht="12.75" customHeight="1">
      <c r="B1224" s="887"/>
      <c r="C1224" s="2"/>
      <c r="D1224" s="10" t="s">
        <v>177</v>
      </c>
      <c r="E1224" s="457">
        <v>9.5000000000000001E-2</v>
      </c>
      <c r="K1224" s="11">
        <f>E1221*E1224</f>
        <v>0</v>
      </c>
      <c r="L1224" s="129">
        <f t="shared" si="328"/>
        <v>0</v>
      </c>
      <c r="M1224" s="468"/>
      <c r="P1224" s="468">
        <f>SUM(L1224-N1224-O1224)</f>
        <v>0</v>
      </c>
      <c r="Q1224" s="221"/>
    </row>
    <row r="1225" spans="2:17" ht="12.75" customHeight="1">
      <c r="B1225" s="2"/>
      <c r="C1225" s="2"/>
      <c r="D1225" s="10" t="s">
        <v>1705</v>
      </c>
      <c r="E1225" s="457">
        <f>E490</f>
        <v>0.01</v>
      </c>
      <c r="F1225" s="6" t="str">
        <f>F490</f>
        <v>(State)</v>
      </c>
      <c r="K1225" s="11">
        <f>(E1221+L1220+K1222)*E1225</f>
        <v>0</v>
      </c>
      <c r="L1225" s="129">
        <f t="shared" si="328"/>
        <v>0</v>
      </c>
      <c r="M1225" s="468"/>
      <c r="P1225" s="468">
        <f>SUM(L1225-N1225-O1225)</f>
        <v>0</v>
      </c>
      <c r="Q1225" s="221" t="s">
        <v>860</v>
      </c>
    </row>
    <row r="1226" spans="2:17" ht="12.75" customHeight="1">
      <c r="B1226" s="2"/>
      <c r="C1226" s="2"/>
      <c r="L1226" s="129">
        <f t="shared" si="328"/>
        <v>0</v>
      </c>
      <c r="M1226" s="468"/>
      <c r="P1226" s="468">
        <f>SUM(L1226-N1226-O1226)</f>
        <v>0</v>
      </c>
      <c r="Q1226" s="221"/>
    </row>
    <row r="1227" spans="2:17" ht="15" customHeight="1">
      <c r="B1227" s="2"/>
      <c r="C1227" s="2" t="s">
        <v>1932</v>
      </c>
      <c r="D1227" s="14"/>
      <c r="G1227" s="15">
        <f>SUM(G1187:G1226)</f>
        <v>0</v>
      </c>
      <c r="I1227" s="15">
        <f>SUM(I1187:I1226)</f>
        <v>0</v>
      </c>
      <c r="K1227" s="15">
        <f>SUM(K1187:K1226)</f>
        <v>0</v>
      </c>
      <c r="L1227" s="15">
        <f t="shared" ref="L1227" si="329">G1227+I1227+K1227</f>
        <v>0</v>
      </c>
      <c r="M1227" s="680">
        <f>SUM(L1187:L1226)</f>
        <v>0</v>
      </c>
      <c r="N1227" s="15">
        <f>SUM(N1187:N1226)</f>
        <v>0</v>
      </c>
      <c r="O1227" s="15">
        <f>SUM(O1187:O1226)</f>
        <v>0</v>
      </c>
      <c r="P1227" s="680">
        <f>SUM(P1187:P1226)</f>
        <v>0</v>
      </c>
      <c r="Q1227" s="221"/>
    </row>
    <row r="1228" spans="2:17" ht="18.75" customHeight="1">
      <c r="B1228" s="2" t="s">
        <v>289</v>
      </c>
      <c r="C1228" s="2" t="s">
        <v>290</v>
      </c>
      <c r="D1228" s="14"/>
      <c r="G1228" s="20"/>
      <c r="I1228" s="20"/>
      <c r="K1228" s="20"/>
      <c r="L1228" s="20"/>
      <c r="M1228" s="678"/>
      <c r="N1228" s="20"/>
      <c r="O1228" s="20"/>
      <c r="P1228" s="678"/>
      <c r="Q1228" s="221"/>
    </row>
    <row r="1229" spans="2:17">
      <c r="B1229" s="2"/>
      <c r="C1229" s="2" t="s">
        <v>544</v>
      </c>
      <c r="M1229" s="468"/>
      <c r="P1229" s="468"/>
      <c r="Q1229" s="221"/>
    </row>
    <row r="1230" spans="2:17" ht="12.75" customHeight="1">
      <c r="B1230" s="2"/>
      <c r="C1230" s="2"/>
      <c r="D1230" s="10" t="s">
        <v>1451</v>
      </c>
      <c r="E1230" s="49">
        <v>0</v>
      </c>
      <c r="F1230" s="6">
        <v>0</v>
      </c>
      <c r="G1230" s="11">
        <f>F1230*E1230</f>
        <v>0</v>
      </c>
      <c r="H1230" s="6">
        <v>0</v>
      </c>
      <c r="I1230" s="11">
        <f>H1230*E1230</f>
        <v>0</v>
      </c>
      <c r="J1230" s="6">
        <v>0</v>
      </c>
      <c r="K1230" s="11">
        <f>J1230*E1230</f>
        <v>0</v>
      </c>
      <c r="L1230" s="129">
        <f t="shared" ref="L1230:L1232" si="330">G1230+I1230+K1230</f>
        <v>0</v>
      </c>
      <c r="M1230" s="468"/>
      <c r="P1230" s="468">
        <f>SUM(L1230-N1230-O1230)</f>
        <v>0</v>
      </c>
      <c r="Q1230" s="718" t="s">
        <v>952</v>
      </c>
    </row>
    <row r="1231" spans="2:17" ht="12.75" customHeight="1">
      <c r="B1231" s="2"/>
      <c r="C1231" s="2"/>
      <c r="D1231" s="10" t="s">
        <v>255</v>
      </c>
      <c r="E1231" s="49">
        <v>0</v>
      </c>
      <c r="F1231" s="6">
        <v>0</v>
      </c>
      <c r="G1231" s="11">
        <f>F1231*E1231</f>
        <v>0</v>
      </c>
      <c r="H1231" s="6">
        <v>0</v>
      </c>
      <c r="I1231" s="11">
        <f>H1231*E1231</f>
        <v>0</v>
      </c>
      <c r="J1231" s="6">
        <v>0</v>
      </c>
      <c r="K1231" s="11">
        <f>J1231*E1231</f>
        <v>0</v>
      </c>
      <c r="L1231" s="129">
        <f t="shared" si="330"/>
        <v>0</v>
      </c>
      <c r="M1231" s="468"/>
      <c r="P1231" s="468">
        <f>SUM(L1231-N1231-O1231)</f>
        <v>0</v>
      </c>
      <c r="Q1231" s="719" t="s">
        <v>953</v>
      </c>
    </row>
    <row r="1232" spans="2:17" ht="12.75" customHeight="1">
      <c r="B1232" s="2"/>
      <c r="C1232" s="2"/>
      <c r="D1232" s="10" t="s">
        <v>256</v>
      </c>
      <c r="E1232" s="49">
        <v>0</v>
      </c>
      <c r="F1232" s="6">
        <v>0</v>
      </c>
      <c r="G1232" s="11">
        <f>F1232*E1232</f>
        <v>0</v>
      </c>
      <c r="H1232" s="6">
        <v>0</v>
      </c>
      <c r="I1232" s="11">
        <f>H1232*E1232</f>
        <v>0</v>
      </c>
      <c r="J1232" s="6">
        <v>0</v>
      </c>
      <c r="K1232" s="11">
        <f>J1232*E1232</f>
        <v>0</v>
      </c>
      <c r="L1232" s="129">
        <f t="shared" si="330"/>
        <v>0</v>
      </c>
      <c r="M1232" s="468"/>
      <c r="P1232" s="468">
        <f>SUM(L1232-N1232-O1232)</f>
        <v>0</v>
      </c>
      <c r="Q1232" s="720" t="s">
        <v>94</v>
      </c>
    </row>
    <row r="1233" spans="1:75" ht="12.75" customHeight="1">
      <c r="B1233" s="2"/>
      <c r="C1233" s="2"/>
      <c r="H1233" s="354"/>
      <c r="I1233" s="129"/>
      <c r="M1233" s="468"/>
      <c r="P1233" s="801"/>
      <c r="Q1233" s="221"/>
    </row>
    <row r="1234" spans="1:75" ht="12.75" customHeight="1">
      <c r="B1234" s="2"/>
      <c r="C1234" s="2" t="s">
        <v>1260</v>
      </c>
      <c r="H1234" s="354"/>
      <c r="I1234" s="129"/>
      <c r="M1234" s="468"/>
      <c r="P1234" s="468"/>
      <c r="Q1234" s="221"/>
    </row>
    <row r="1235" spans="1:75" ht="12.75" customHeight="1">
      <c r="B1235" s="2"/>
      <c r="C1235" s="2"/>
      <c r="D1235" s="10" t="s">
        <v>257</v>
      </c>
      <c r="E1235" s="49">
        <v>0</v>
      </c>
      <c r="F1235" s="6">
        <v>0</v>
      </c>
      <c r="G1235" s="11">
        <f t="shared" ref="G1235:G1240" si="331">F1235*E1235</f>
        <v>0</v>
      </c>
      <c r="H1235" s="6">
        <v>0</v>
      </c>
      <c r="I1235" s="11">
        <f t="shared" ref="I1235:I1240" si="332">H1235*E1235</f>
        <v>0</v>
      </c>
      <c r="J1235" s="6">
        <v>0</v>
      </c>
      <c r="K1235" s="11">
        <f t="shared" ref="K1235:K1240" si="333">J1235*E1235</f>
        <v>0</v>
      </c>
      <c r="L1235" s="129">
        <f t="shared" ref="L1235:L1240" si="334">G1235+I1235+K1235</f>
        <v>0</v>
      </c>
      <c r="M1235" s="468"/>
      <c r="P1235" s="468">
        <f t="shared" ref="P1235:P1240" si="335">SUM(L1235-N1235-O1235)</f>
        <v>0</v>
      </c>
      <c r="Q1235" s="221"/>
    </row>
    <row r="1236" spans="1:75" ht="12.75" customHeight="1">
      <c r="B1236" s="2"/>
      <c r="C1236" s="2"/>
      <c r="D1236" s="10" t="s">
        <v>258</v>
      </c>
      <c r="E1236" s="49">
        <v>0</v>
      </c>
      <c r="F1236" s="6">
        <v>0</v>
      </c>
      <c r="G1236" s="11">
        <f t="shared" si="331"/>
        <v>0</v>
      </c>
      <c r="H1236" s="6">
        <v>0</v>
      </c>
      <c r="I1236" s="11">
        <f t="shared" si="332"/>
        <v>0</v>
      </c>
      <c r="J1236" s="6">
        <v>0</v>
      </c>
      <c r="K1236" s="11">
        <f t="shared" si="333"/>
        <v>0</v>
      </c>
      <c r="L1236" s="129">
        <f t="shared" si="334"/>
        <v>0</v>
      </c>
      <c r="M1236" s="468"/>
      <c r="P1236" s="468">
        <f t="shared" si="335"/>
        <v>0</v>
      </c>
      <c r="Q1236" s="221"/>
    </row>
    <row r="1237" spans="1:75" ht="12.75" customHeight="1">
      <c r="B1237" s="2"/>
      <c r="C1237" s="2"/>
      <c r="D1237" s="10" t="s">
        <v>259</v>
      </c>
      <c r="E1237" s="49">
        <v>0</v>
      </c>
      <c r="F1237" s="6">
        <v>0</v>
      </c>
      <c r="G1237" s="11">
        <f t="shared" si="331"/>
        <v>0</v>
      </c>
      <c r="H1237" s="6">
        <v>0</v>
      </c>
      <c r="I1237" s="11">
        <f t="shared" si="332"/>
        <v>0</v>
      </c>
      <c r="J1237" s="6">
        <v>0</v>
      </c>
      <c r="K1237" s="11">
        <f t="shared" si="333"/>
        <v>0</v>
      </c>
      <c r="L1237" s="129">
        <f t="shared" si="334"/>
        <v>0</v>
      </c>
      <c r="M1237" s="468"/>
      <c r="P1237" s="468">
        <f t="shared" si="335"/>
        <v>0</v>
      </c>
      <c r="Q1237" s="221"/>
    </row>
    <row r="1238" spans="1:75" ht="12.75" customHeight="1">
      <c r="B1238" s="2"/>
      <c r="C1238" s="2"/>
      <c r="D1238" s="10" t="s">
        <v>260</v>
      </c>
      <c r="E1238" s="49">
        <v>0</v>
      </c>
      <c r="F1238" s="6">
        <v>0</v>
      </c>
      <c r="G1238" s="11">
        <f t="shared" si="331"/>
        <v>0</v>
      </c>
      <c r="H1238" s="6">
        <v>0</v>
      </c>
      <c r="I1238" s="11">
        <f t="shared" si="332"/>
        <v>0</v>
      </c>
      <c r="J1238" s="6">
        <v>0</v>
      </c>
      <c r="K1238" s="11">
        <f t="shared" si="333"/>
        <v>0</v>
      </c>
      <c r="L1238" s="129">
        <f t="shared" si="334"/>
        <v>0</v>
      </c>
      <c r="M1238" s="468"/>
      <c r="P1238" s="468">
        <f t="shared" si="335"/>
        <v>0</v>
      </c>
      <c r="Q1238" s="221"/>
    </row>
    <row r="1239" spans="1:75" ht="12.75" customHeight="1">
      <c r="B1239" s="2"/>
      <c r="C1239" s="2"/>
      <c r="D1239" s="10" t="s">
        <v>814</v>
      </c>
      <c r="E1239" s="49">
        <v>0</v>
      </c>
      <c r="F1239" s="6">
        <v>0</v>
      </c>
      <c r="G1239" s="11">
        <f t="shared" si="331"/>
        <v>0</v>
      </c>
      <c r="H1239" s="6">
        <v>0</v>
      </c>
      <c r="I1239" s="11">
        <f t="shared" si="332"/>
        <v>0</v>
      </c>
      <c r="J1239" s="6">
        <v>0</v>
      </c>
      <c r="K1239" s="11">
        <f t="shared" si="333"/>
        <v>0</v>
      </c>
      <c r="L1239" s="129">
        <f t="shared" si="334"/>
        <v>0</v>
      </c>
      <c r="M1239" s="468"/>
      <c r="P1239" s="468">
        <f t="shared" si="335"/>
        <v>0</v>
      </c>
      <c r="Q1239" s="221"/>
    </row>
    <row r="1240" spans="1:75" ht="12.75" customHeight="1">
      <c r="B1240" s="2"/>
      <c r="C1240" s="2"/>
      <c r="D1240" s="10" t="s">
        <v>47</v>
      </c>
      <c r="E1240" s="49">
        <v>0</v>
      </c>
      <c r="F1240" s="6">
        <v>0</v>
      </c>
      <c r="G1240" s="11">
        <f t="shared" si="331"/>
        <v>0</v>
      </c>
      <c r="H1240" s="6">
        <v>0</v>
      </c>
      <c r="I1240" s="11">
        <f t="shared" si="332"/>
        <v>0</v>
      </c>
      <c r="J1240" s="6">
        <v>0</v>
      </c>
      <c r="K1240" s="11">
        <f t="shared" si="333"/>
        <v>0</v>
      </c>
      <c r="L1240" s="129">
        <f t="shared" si="334"/>
        <v>0</v>
      </c>
      <c r="M1240" s="468"/>
      <c r="P1240" s="468">
        <f t="shared" si="335"/>
        <v>0</v>
      </c>
      <c r="Q1240" s="221"/>
    </row>
    <row r="1241" spans="1:75" ht="12.75" customHeight="1">
      <c r="B1241" s="2"/>
      <c r="C1241" s="2"/>
      <c r="H1241" s="354"/>
      <c r="I1241" s="129"/>
      <c r="M1241" s="468"/>
      <c r="P1241" s="468"/>
      <c r="Q1241" s="221"/>
    </row>
    <row r="1242" spans="1:75" ht="12.75" customHeight="1">
      <c r="B1242" s="2"/>
      <c r="C1242" s="2" t="s">
        <v>545</v>
      </c>
      <c r="H1242" s="354"/>
      <c r="I1242" s="129"/>
      <c r="M1242" s="468"/>
      <c r="P1242" s="468"/>
      <c r="Q1242" s="221"/>
    </row>
    <row r="1243" spans="1:75" s="627" customFormat="1" ht="12.75" customHeight="1">
      <c r="A1243" s="766"/>
      <c r="B1243" s="634"/>
      <c r="C1243" s="634"/>
      <c r="D1243" s="627" t="s">
        <v>87</v>
      </c>
      <c r="E1243" s="49">
        <v>0</v>
      </c>
      <c r="F1243" s="6">
        <v>0</v>
      </c>
      <c r="G1243" s="11">
        <f>F1243*E1243</f>
        <v>0</v>
      </c>
      <c r="H1243" s="6">
        <v>0</v>
      </c>
      <c r="I1243" s="11">
        <f>H1243*E1243</f>
        <v>0</v>
      </c>
      <c r="J1243" s="6">
        <v>0</v>
      </c>
      <c r="K1243" s="11">
        <f>J1243*E1243</f>
        <v>0</v>
      </c>
      <c r="L1243" s="129">
        <f t="shared" ref="L1243:L1244" si="336">G1243+I1243+K1243</f>
        <v>0</v>
      </c>
      <c r="M1243" s="710"/>
      <c r="N1243" s="129"/>
      <c r="O1243" s="129"/>
      <c r="P1243" s="710">
        <f>SUM(L1243-N1243-O1243)</f>
        <v>0</v>
      </c>
      <c r="Q1243" s="813"/>
      <c r="R1243" s="354"/>
      <c r="S1243" s="354"/>
      <c r="T1243" s="354"/>
      <c r="U1243" s="354"/>
      <c r="V1243" s="354"/>
      <c r="W1243" s="354"/>
      <c r="X1243" s="354"/>
      <c r="Y1243" s="354"/>
      <c r="Z1243" s="354"/>
      <c r="AA1243" s="354"/>
      <c r="AB1243" s="354"/>
      <c r="AC1243" s="354"/>
      <c r="AD1243" s="354"/>
      <c r="AE1243" s="354"/>
      <c r="AF1243" s="354"/>
      <c r="AG1243" s="354"/>
      <c r="AH1243" s="354"/>
      <c r="AI1243" s="354"/>
      <c r="AJ1243" s="354"/>
      <c r="AK1243" s="354"/>
      <c r="AL1243" s="354"/>
      <c r="AM1243" s="354"/>
      <c r="AN1243" s="354"/>
      <c r="AO1243" s="354"/>
      <c r="AP1243" s="354"/>
      <c r="AQ1243" s="354"/>
      <c r="AR1243" s="354"/>
      <c r="AS1243" s="354"/>
      <c r="AT1243" s="354"/>
      <c r="AU1243" s="354"/>
      <c r="AV1243" s="354"/>
      <c r="AW1243" s="354"/>
      <c r="AX1243" s="354"/>
      <c r="AY1243" s="354"/>
      <c r="AZ1243" s="354"/>
      <c r="BA1243" s="354"/>
      <c r="BB1243" s="354"/>
      <c r="BC1243" s="354"/>
      <c r="BD1243" s="354"/>
      <c r="BE1243" s="354"/>
      <c r="BF1243" s="354"/>
      <c r="BG1243" s="354"/>
      <c r="BH1243" s="354"/>
      <c r="BI1243" s="354"/>
      <c r="BJ1243" s="354"/>
      <c r="BK1243" s="354"/>
      <c r="BL1243" s="354"/>
      <c r="BM1243" s="354"/>
      <c r="BN1243" s="354"/>
      <c r="BO1243" s="354"/>
      <c r="BP1243" s="354"/>
      <c r="BQ1243" s="354"/>
      <c r="BR1243" s="354"/>
      <c r="BS1243" s="354"/>
      <c r="BT1243" s="354"/>
      <c r="BU1243" s="354"/>
      <c r="BV1243" s="354"/>
      <c r="BW1243" s="354"/>
    </row>
    <row r="1244" spans="1:75" ht="12.75" customHeight="1">
      <c r="B1244" s="2"/>
      <c r="C1244" s="2"/>
      <c r="D1244" s="10" t="s">
        <v>1845</v>
      </c>
      <c r="E1244" s="49">
        <v>0</v>
      </c>
      <c r="F1244" s="6">
        <v>0</v>
      </c>
      <c r="G1244" s="11">
        <f>F1244*E1244</f>
        <v>0</v>
      </c>
      <c r="H1244" s="6">
        <v>0</v>
      </c>
      <c r="I1244" s="11">
        <f>H1244*E1244</f>
        <v>0</v>
      </c>
      <c r="J1244" s="6">
        <v>0</v>
      </c>
      <c r="K1244" s="11">
        <f>J1244*E1244</f>
        <v>0</v>
      </c>
      <c r="L1244" s="129">
        <f t="shared" si="336"/>
        <v>0</v>
      </c>
      <c r="M1244" s="468"/>
      <c r="P1244" s="468">
        <f>SUM(L1244-N1244-O1244)</f>
        <v>0</v>
      </c>
      <c r="Q1244" s="221"/>
    </row>
    <row r="1245" spans="1:75" ht="12.75" customHeight="1">
      <c r="B1245" s="2"/>
      <c r="C1245" s="2"/>
      <c r="M1245" s="468"/>
      <c r="P1245" s="468"/>
      <c r="Q1245" s="221"/>
    </row>
    <row r="1246" spans="1:75" ht="12.75" customHeight="1">
      <c r="B1246" s="2"/>
      <c r="C1246" s="2"/>
      <c r="D1246" s="10" t="s">
        <v>973</v>
      </c>
      <c r="E1246" s="49">
        <v>0</v>
      </c>
      <c r="F1246" s="6">
        <v>0</v>
      </c>
      <c r="G1246" s="11">
        <f>F1246*E1246</f>
        <v>0</v>
      </c>
      <c r="H1246" s="6">
        <v>0</v>
      </c>
      <c r="I1246" s="11">
        <f>H1246*E1246</f>
        <v>0</v>
      </c>
      <c r="J1246" s="6">
        <v>0</v>
      </c>
      <c r="K1246" s="11">
        <f>J1246*E1246</f>
        <v>0</v>
      </c>
      <c r="L1246" s="129">
        <f t="shared" ref="L1246:L1247" si="337">G1246+I1246+K1246</f>
        <v>0</v>
      </c>
      <c r="M1246" s="468"/>
      <c r="P1246" s="468">
        <f>SUM(L1246-N1246-O1246)</f>
        <v>0</v>
      </c>
      <c r="Q1246" s="221"/>
    </row>
    <row r="1247" spans="1:75" ht="12.75" customHeight="1">
      <c r="B1247" s="2"/>
      <c r="C1247" s="2"/>
      <c r="D1247" s="10" t="s">
        <v>1093</v>
      </c>
      <c r="E1247" s="49">
        <v>0</v>
      </c>
      <c r="F1247" s="6">
        <v>0</v>
      </c>
      <c r="G1247" s="11">
        <f>F1247*E1247</f>
        <v>0</v>
      </c>
      <c r="H1247" s="6">
        <v>0</v>
      </c>
      <c r="I1247" s="11">
        <f>H1247*E1247</f>
        <v>0</v>
      </c>
      <c r="J1247" s="6">
        <v>0</v>
      </c>
      <c r="K1247" s="11">
        <f>J1247*E1247</f>
        <v>0</v>
      </c>
      <c r="L1247" s="129">
        <f t="shared" si="337"/>
        <v>0</v>
      </c>
      <c r="M1247" s="468"/>
      <c r="P1247" s="468">
        <f>SUM(L1247-N1247-O1247)</f>
        <v>0</v>
      </c>
      <c r="Q1247" s="221"/>
    </row>
    <row r="1248" spans="1:75" ht="12.75" customHeight="1">
      <c r="B1248" s="2"/>
      <c r="C1248" s="2"/>
      <c r="H1248" s="354"/>
      <c r="I1248" s="129"/>
      <c r="M1248" s="468"/>
      <c r="P1248" s="468"/>
      <c r="Q1248" s="221"/>
    </row>
    <row r="1249" spans="2:17" ht="12.75" customHeight="1">
      <c r="B1249" s="2"/>
      <c r="C1249" s="2" t="s">
        <v>1536</v>
      </c>
      <c r="M1249" s="468"/>
      <c r="P1249" s="468"/>
      <c r="Q1249" s="221"/>
    </row>
    <row r="1250" spans="2:17" ht="12.75" customHeight="1">
      <c r="B1250" s="2"/>
      <c r="C1250" s="2"/>
      <c r="D1250" s="10" t="s">
        <v>682</v>
      </c>
      <c r="E1250" s="49">
        <v>0</v>
      </c>
      <c r="F1250" s="6">
        <v>0</v>
      </c>
      <c r="G1250" s="11">
        <f t="shared" ref="G1250:G1259" si="338">F1250*E1250</f>
        <v>0</v>
      </c>
      <c r="H1250" s="6">
        <v>0</v>
      </c>
      <c r="I1250" s="11">
        <f t="shared" ref="I1250:I1259" si="339">H1250*E1250</f>
        <v>0</v>
      </c>
      <c r="J1250" s="6">
        <v>0</v>
      </c>
      <c r="K1250" s="11">
        <f t="shared" ref="K1250:K1259" si="340">J1250*E1250</f>
        <v>0</v>
      </c>
      <c r="L1250" s="129">
        <f t="shared" ref="L1250:L1259" si="341">G1250+I1250+K1250</f>
        <v>0</v>
      </c>
      <c r="M1250" s="468"/>
      <c r="P1250" s="468">
        <f t="shared" ref="P1250:P1259" si="342">SUM(L1250-N1250-O1250)</f>
        <v>0</v>
      </c>
      <c r="Q1250" s="221"/>
    </row>
    <row r="1251" spans="2:17" ht="12.75" customHeight="1">
      <c r="B1251" s="2"/>
      <c r="C1251" s="2"/>
      <c r="D1251" s="10" t="s">
        <v>1530</v>
      </c>
      <c r="E1251" s="49">
        <v>0</v>
      </c>
      <c r="F1251" s="6">
        <v>0</v>
      </c>
      <c r="G1251" s="11">
        <f t="shared" si="338"/>
        <v>0</v>
      </c>
      <c r="H1251" s="6">
        <v>0</v>
      </c>
      <c r="I1251" s="11">
        <f t="shared" si="339"/>
        <v>0</v>
      </c>
      <c r="J1251" s="6">
        <v>0</v>
      </c>
      <c r="K1251" s="11">
        <f t="shared" si="340"/>
        <v>0</v>
      </c>
      <c r="L1251" s="129">
        <f t="shared" si="341"/>
        <v>0</v>
      </c>
      <c r="M1251" s="468"/>
      <c r="P1251" s="468">
        <f t="shared" si="342"/>
        <v>0</v>
      </c>
      <c r="Q1251" s="221"/>
    </row>
    <row r="1252" spans="2:17" ht="12.75" customHeight="1">
      <c r="B1252" s="2"/>
      <c r="C1252" s="2"/>
      <c r="D1252" s="10" t="s">
        <v>815</v>
      </c>
      <c r="E1252" s="49">
        <v>0</v>
      </c>
      <c r="F1252" s="6">
        <v>0</v>
      </c>
      <c r="G1252" s="11">
        <f t="shared" si="338"/>
        <v>0</v>
      </c>
      <c r="H1252" s="6">
        <v>0</v>
      </c>
      <c r="I1252" s="11">
        <f t="shared" si="339"/>
        <v>0</v>
      </c>
      <c r="J1252" s="6">
        <v>0</v>
      </c>
      <c r="K1252" s="11">
        <f t="shared" si="340"/>
        <v>0</v>
      </c>
      <c r="L1252" s="129">
        <f t="shared" si="341"/>
        <v>0</v>
      </c>
      <c r="M1252" s="468"/>
      <c r="P1252" s="468">
        <f t="shared" si="342"/>
        <v>0</v>
      </c>
      <c r="Q1252" s="221"/>
    </row>
    <row r="1253" spans="2:17" ht="12.75" customHeight="1">
      <c r="B1253" s="2"/>
      <c r="C1253" s="2"/>
      <c r="D1253" s="10" t="s">
        <v>1531</v>
      </c>
      <c r="E1253" s="49">
        <v>0</v>
      </c>
      <c r="F1253" s="6">
        <v>0</v>
      </c>
      <c r="G1253" s="11">
        <f t="shared" si="338"/>
        <v>0</v>
      </c>
      <c r="H1253" s="6">
        <v>0</v>
      </c>
      <c r="I1253" s="11">
        <f t="shared" si="339"/>
        <v>0</v>
      </c>
      <c r="J1253" s="6">
        <v>0</v>
      </c>
      <c r="K1253" s="11">
        <f t="shared" si="340"/>
        <v>0</v>
      </c>
      <c r="L1253" s="129">
        <f t="shared" si="341"/>
        <v>0</v>
      </c>
      <c r="M1253" s="468"/>
      <c r="P1253" s="468">
        <f t="shared" si="342"/>
        <v>0</v>
      </c>
      <c r="Q1253" s="221"/>
    </row>
    <row r="1254" spans="2:17" ht="12.75" customHeight="1">
      <c r="B1254" s="2"/>
      <c r="C1254" s="2"/>
      <c r="D1254" s="10" t="s">
        <v>1826</v>
      </c>
      <c r="E1254" s="49">
        <v>0</v>
      </c>
      <c r="F1254" s="6">
        <v>0</v>
      </c>
      <c r="G1254" s="11">
        <f t="shared" si="338"/>
        <v>0</v>
      </c>
      <c r="H1254" s="6">
        <v>0</v>
      </c>
      <c r="I1254" s="11">
        <f t="shared" si="339"/>
        <v>0</v>
      </c>
      <c r="J1254" s="6">
        <v>0</v>
      </c>
      <c r="K1254" s="11">
        <f t="shared" si="340"/>
        <v>0</v>
      </c>
      <c r="L1254" s="129">
        <f t="shared" si="341"/>
        <v>0</v>
      </c>
      <c r="M1254" s="468"/>
      <c r="P1254" s="468">
        <f t="shared" si="342"/>
        <v>0</v>
      </c>
      <c r="Q1254" s="221"/>
    </row>
    <row r="1255" spans="2:17" ht="12.75" customHeight="1">
      <c r="B1255" s="2"/>
      <c r="C1255" s="2"/>
      <c r="D1255" s="10" t="s">
        <v>1827</v>
      </c>
      <c r="E1255" s="49">
        <v>0</v>
      </c>
      <c r="F1255" s="6">
        <v>0</v>
      </c>
      <c r="G1255" s="11">
        <f t="shared" si="338"/>
        <v>0</v>
      </c>
      <c r="H1255" s="6">
        <v>0</v>
      </c>
      <c r="I1255" s="11">
        <f t="shared" si="339"/>
        <v>0</v>
      </c>
      <c r="J1255" s="6">
        <v>0</v>
      </c>
      <c r="K1255" s="11">
        <f t="shared" si="340"/>
        <v>0</v>
      </c>
      <c r="L1255" s="129">
        <f t="shared" si="341"/>
        <v>0</v>
      </c>
      <c r="M1255" s="468"/>
      <c r="P1255" s="468">
        <f t="shared" si="342"/>
        <v>0</v>
      </c>
      <c r="Q1255" s="221"/>
    </row>
    <row r="1256" spans="2:17" ht="12.75" customHeight="1">
      <c r="B1256" s="2"/>
      <c r="C1256" s="2"/>
      <c r="D1256" s="10" t="s">
        <v>1464</v>
      </c>
      <c r="E1256" s="49">
        <v>0</v>
      </c>
      <c r="F1256" s="6">
        <v>0</v>
      </c>
      <c r="G1256" s="11">
        <f t="shared" si="338"/>
        <v>0</v>
      </c>
      <c r="H1256" s="6">
        <v>0</v>
      </c>
      <c r="I1256" s="11">
        <f t="shared" si="339"/>
        <v>0</v>
      </c>
      <c r="J1256" s="6">
        <v>0</v>
      </c>
      <c r="K1256" s="11">
        <f t="shared" si="340"/>
        <v>0</v>
      </c>
      <c r="L1256" s="129">
        <f t="shared" si="341"/>
        <v>0</v>
      </c>
      <c r="M1256" s="468"/>
      <c r="P1256" s="468">
        <f t="shared" si="342"/>
        <v>0</v>
      </c>
      <c r="Q1256" s="221"/>
    </row>
    <row r="1257" spans="2:17" ht="12.75" customHeight="1">
      <c r="B1257" s="2"/>
      <c r="C1257" s="2"/>
      <c r="D1257" s="10" t="s">
        <v>1535</v>
      </c>
      <c r="E1257" s="49">
        <v>0</v>
      </c>
      <c r="F1257" s="6">
        <v>0</v>
      </c>
      <c r="G1257" s="11">
        <f t="shared" si="338"/>
        <v>0</v>
      </c>
      <c r="H1257" s="6">
        <v>0</v>
      </c>
      <c r="I1257" s="11">
        <f t="shared" si="339"/>
        <v>0</v>
      </c>
      <c r="J1257" s="6">
        <v>0</v>
      </c>
      <c r="K1257" s="11">
        <f t="shared" si="340"/>
        <v>0</v>
      </c>
      <c r="L1257" s="129">
        <f t="shared" si="341"/>
        <v>0</v>
      </c>
      <c r="M1257" s="468"/>
      <c r="P1257" s="468">
        <f t="shared" si="342"/>
        <v>0</v>
      </c>
      <c r="Q1257" s="221"/>
    </row>
    <row r="1258" spans="2:17" ht="12.75" customHeight="1">
      <c r="B1258" s="2"/>
      <c r="C1258" s="2"/>
      <c r="D1258" s="10" t="s">
        <v>1282</v>
      </c>
      <c r="E1258" s="49">
        <v>0</v>
      </c>
      <c r="F1258" s="6">
        <v>0</v>
      </c>
      <c r="G1258" s="11">
        <f t="shared" si="338"/>
        <v>0</v>
      </c>
      <c r="H1258" s="6">
        <v>0</v>
      </c>
      <c r="I1258" s="11">
        <f t="shared" si="339"/>
        <v>0</v>
      </c>
      <c r="J1258" s="6">
        <v>0</v>
      </c>
      <c r="K1258" s="11">
        <f t="shared" si="340"/>
        <v>0</v>
      </c>
      <c r="L1258" s="129">
        <f t="shared" si="341"/>
        <v>0</v>
      </c>
      <c r="M1258" s="468"/>
      <c r="P1258" s="468">
        <f t="shared" si="342"/>
        <v>0</v>
      </c>
      <c r="Q1258" s="221"/>
    </row>
    <row r="1259" spans="2:17" ht="12.75" customHeight="1">
      <c r="B1259" s="2"/>
      <c r="C1259" s="2"/>
      <c r="D1259" s="10" t="s">
        <v>1637</v>
      </c>
      <c r="E1259" s="49">
        <v>0</v>
      </c>
      <c r="F1259" s="6">
        <v>0</v>
      </c>
      <c r="G1259" s="11">
        <f t="shared" si="338"/>
        <v>0</v>
      </c>
      <c r="H1259" s="6">
        <v>0</v>
      </c>
      <c r="I1259" s="11">
        <f t="shared" si="339"/>
        <v>0</v>
      </c>
      <c r="J1259" s="6">
        <v>0</v>
      </c>
      <c r="K1259" s="11">
        <f t="shared" si="340"/>
        <v>0</v>
      </c>
      <c r="L1259" s="129">
        <f t="shared" si="341"/>
        <v>0</v>
      </c>
      <c r="M1259" s="468"/>
      <c r="P1259" s="468">
        <f t="shared" si="342"/>
        <v>0</v>
      </c>
      <c r="Q1259" s="221"/>
    </row>
    <row r="1260" spans="2:17" ht="12.75" customHeight="1">
      <c r="B1260" s="2"/>
      <c r="C1260" s="2"/>
      <c r="K1260" s="7"/>
      <c r="M1260" s="468"/>
      <c r="P1260" s="468"/>
      <c r="Q1260" s="221"/>
    </row>
    <row r="1261" spans="2:17">
      <c r="B1261" s="2"/>
      <c r="C1261" s="2" t="s">
        <v>1094</v>
      </c>
      <c r="M1261" s="468"/>
      <c r="P1261" s="468"/>
      <c r="Q1261" s="221"/>
    </row>
    <row r="1262" spans="2:17" ht="14.25" thickBot="1">
      <c r="B1262" s="2"/>
      <c r="C1262" s="2"/>
      <c r="D1262" s="10" t="s">
        <v>1756</v>
      </c>
      <c r="E1262" s="49">
        <v>0</v>
      </c>
      <c r="F1262" s="6">
        <v>0</v>
      </c>
      <c r="G1262" s="11">
        <f>F1262*E1262</f>
        <v>0</v>
      </c>
      <c r="H1262" s="6">
        <v>0</v>
      </c>
      <c r="I1262" s="11">
        <f>H1262*E1262</f>
        <v>0</v>
      </c>
      <c r="J1262" s="6">
        <v>0</v>
      </c>
      <c r="K1262" s="11">
        <f>J1262*E1262</f>
        <v>0</v>
      </c>
      <c r="L1262" s="129">
        <f t="shared" ref="L1262:L1263" si="343">G1262+I1262+K1262</f>
        <v>0</v>
      </c>
      <c r="M1262" s="468"/>
      <c r="N1262" s="802"/>
      <c r="O1262" s="353"/>
      <c r="P1262" s="468">
        <f>SUM(L1262-N1262-O1262)</f>
        <v>0</v>
      </c>
      <c r="Q1262" s="221"/>
    </row>
    <row r="1263" spans="2:17" ht="14.25" thickBot="1">
      <c r="B1263" s="2"/>
      <c r="C1263" s="2"/>
      <c r="D1263" s="10" t="s">
        <v>1757</v>
      </c>
      <c r="E1263" s="49">
        <v>0</v>
      </c>
      <c r="F1263" s="6">
        <v>0</v>
      </c>
      <c r="G1263" s="11">
        <f>F1263*E1263</f>
        <v>0</v>
      </c>
      <c r="H1263" s="6">
        <v>0</v>
      </c>
      <c r="I1263" s="11">
        <f>H1263*E1263</f>
        <v>0</v>
      </c>
      <c r="J1263" s="6">
        <v>0</v>
      </c>
      <c r="K1263" s="11">
        <f>J1263*E1263</f>
        <v>0</v>
      </c>
      <c r="L1263" s="129">
        <f t="shared" si="343"/>
        <v>0</v>
      </c>
      <c r="M1263" s="468"/>
      <c r="N1263" s="802"/>
      <c r="O1263" s="353"/>
      <c r="P1263" s="793">
        <f>SUM(L1263-N1263-O1263)</f>
        <v>0</v>
      </c>
      <c r="Q1263" s="808" t="s">
        <v>2179</v>
      </c>
    </row>
    <row r="1264" spans="2:17" ht="14.25" thickBot="1">
      <c r="B1264" s="2"/>
      <c r="C1264" s="2" t="s">
        <v>48</v>
      </c>
      <c r="G1264" s="15">
        <f>SUM(G1229:G1263)</f>
        <v>0</v>
      </c>
      <c r="I1264" s="15">
        <f>SUM(I1229:I1263)</f>
        <v>0</v>
      </c>
      <c r="K1264" s="15">
        <f>SUM(K1229:K1263)</f>
        <v>0</v>
      </c>
      <c r="L1264" s="15">
        <f>K1264+I1264+G1264</f>
        <v>0</v>
      </c>
      <c r="M1264" s="680">
        <f>SUM(L1229:L1263)</f>
        <v>0</v>
      </c>
      <c r="N1264" s="15">
        <f>SUM(N1229:N1263)</f>
        <v>0</v>
      </c>
      <c r="O1264" s="15">
        <f>SUM(O1229:O1263)</f>
        <v>0</v>
      </c>
      <c r="P1264" s="680">
        <f>SUM(P1229:P1263)</f>
        <v>0</v>
      </c>
      <c r="Q1264" s="221"/>
    </row>
    <row r="1265" spans="2:17" ht="18.75" customHeight="1">
      <c r="B1265" s="2" t="s">
        <v>173</v>
      </c>
      <c r="C1265" s="2" t="s">
        <v>291</v>
      </c>
      <c r="G1265" s="20"/>
      <c r="I1265" s="20"/>
      <c r="K1265" s="20"/>
      <c r="L1265" s="20"/>
      <c r="M1265" s="678"/>
      <c r="N1265" s="20"/>
      <c r="O1265" s="20"/>
      <c r="P1265" s="678"/>
      <c r="Q1265" s="878" t="s">
        <v>916</v>
      </c>
    </row>
    <row r="1266" spans="2:17" ht="12.75" customHeight="1">
      <c r="B1266" s="2"/>
      <c r="C1266" s="2"/>
      <c r="D1266" s="634" t="s">
        <v>720</v>
      </c>
      <c r="E1266" s="426"/>
      <c r="F1266" s="354"/>
      <c r="G1266" s="353"/>
      <c r="H1266" s="354"/>
      <c r="I1266" s="353"/>
      <c r="J1266" s="354"/>
      <c r="K1266" s="353"/>
      <c r="L1266" s="129"/>
      <c r="M1266" s="715"/>
      <c r="N1266" s="802"/>
      <c r="O1266" s="353"/>
      <c r="P1266" s="710"/>
      <c r="Q1266" s="879" t="s">
        <v>2260</v>
      </c>
    </row>
    <row r="1267" spans="2:17" ht="12.75" customHeight="1">
      <c r="B1267" s="2"/>
      <c r="C1267" s="2"/>
      <c r="D1267" s="627" t="s">
        <v>716</v>
      </c>
      <c r="E1267" s="49">
        <v>0</v>
      </c>
      <c r="F1267" s="6">
        <v>0</v>
      </c>
      <c r="G1267" s="11">
        <f>F1267*E1267</f>
        <v>0</v>
      </c>
      <c r="H1267" s="6">
        <v>0</v>
      </c>
      <c r="I1267" s="11">
        <f>H1267*E1267</f>
        <v>0</v>
      </c>
      <c r="J1267" s="6">
        <v>0</v>
      </c>
      <c r="K1267" s="11">
        <f>J1267*E1267</f>
        <v>0</v>
      </c>
      <c r="L1267" s="129">
        <f t="shared" ref="L1267:L1269" si="344">G1267+I1267+K1267</f>
        <v>0</v>
      </c>
      <c r="M1267" s="715"/>
      <c r="N1267" s="802"/>
      <c r="O1267" s="353"/>
      <c r="P1267" s="468">
        <f>SUM(L1267-N1267-O1267)</f>
        <v>0</v>
      </c>
      <c r="Q1267" s="879" t="s">
        <v>2261</v>
      </c>
    </row>
    <row r="1268" spans="2:17" ht="12.75" customHeight="1" thickBot="1">
      <c r="B1268" s="2"/>
      <c r="C1268" s="2"/>
      <c r="D1268" s="627" t="s">
        <v>718</v>
      </c>
      <c r="E1268" s="49">
        <v>0</v>
      </c>
      <c r="F1268" s="6">
        <v>0</v>
      </c>
      <c r="G1268" s="11">
        <f>F1268*E1268</f>
        <v>0</v>
      </c>
      <c r="H1268" s="6">
        <v>0</v>
      </c>
      <c r="I1268" s="11">
        <f>H1268*E1268</f>
        <v>0</v>
      </c>
      <c r="J1268" s="6">
        <v>0</v>
      </c>
      <c r="K1268" s="11">
        <f>J1268*E1268</f>
        <v>0</v>
      </c>
      <c r="L1268" s="129">
        <f t="shared" si="344"/>
        <v>0</v>
      </c>
      <c r="M1268" s="715"/>
      <c r="N1268" s="802"/>
      <c r="O1268" s="353"/>
      <c r="P1268" s="468">
        <f>SUM(L1268-N1268-O1268)</f>
        <v>0</v>
      </c>
      <c r="Q1268" s="880" t="s">
        <v>93</v>
      </c>
    </row>
    <row r="1269" spans="2:17" ht="12.75" customHeight="1">
      <c r="B1269" s="2"/>
      <c r="C1269" s="2"/>
      <c r="D1269" s="627" t="s">
        <v>717</v>
      </c>
      <c r="E1269" s="49">
        <v>0</v>
      </c>
      <c r="F1269" s="6">
        <v>0</v>
      </c>
      <c r="G1269" s="11">
        <f>F1269*E1269</f>
        <v>0</v>
      </c>
      <c r="H1269" s="6">
        <v>0</v>
      </c>
      <c r="I1269" s="11">
        <f>H1269*E1269</f>
        <v>0</v>
      </c>
      <c r="J1269" s="6">
        <v>0</v>
      </c>
      <c r="K1269" s="11">
        <f>J1269*E1269</f>
        <v>0</v>
      </c>
      <c r="L1269" s="129">
        <f t="shared" si="344"/>
        <v>0</v>
      </c>
      <c r="M1269" s="715"/>
      <c r="N1269" s="802"/>
      <c r="O1269" s="353"/>
      <c r="P1269" s="468">
        <f>SUM(L1269-N1269-O1269)</f>
        <v>0</v>
      </c>
      <c r="Q1269" s="691"/>
    </row>
    <row r="1270" spans="2:17" ht="12.75" customHeight="1">
      <c r="B1270" s="2"/>
      <c r="C1270" s="2"/>
      <c r="D1270" s="634" t="s">
        <v>584</v>
      </c>
      <c r="E1270" s="426"/>
      <c r="F1270" s="354"/>
      <c r="G1270" s="353"/>
      <c r="H1270" s="354"/>
      <c r="I1270" s="353"/>
      <c r="J1270" s="354"/>
      <c r="K1270" s="353"/>
      <c r="L1270" s="129"/>
      <c r="M1270" s="715"/>
      <c r="N1270" s="802"/>
      <c r="O1270" s="353"/>
      <c r="P1270" s="710"/>
      <c r="Q1270" s="691"/>
    </row>
    <row r="1271" spans="2:17" ht="12.75" customHeight="1">
      <c r="B1271" s="2"/>
      <c r="C1271" s="2"/>
      <c r="D1271" s="627" t="s">
        <v>716</v>
      </c>
      <c r="E1271" s="49">
        <v>0</v>
      </c>
      <c r="F1271" s="6">
        <v>0</v>
      </c>
      <c r="G1271" s="11">
        <f>F1271*E1271</f>
        <v>0</v>
      </c>
      <c r="H1271" s="6">
        <v>0</v>
      </c>
      <c r="I1271" s="11">
        <f>H1271*E1271</f>
        <v>0</v>
      </c>
      <c r="J1271" s="6">
        <v>0</v>
      </c>
      <c r="K1271" s="11">
        <f>J1271*E1271</f>
        <v>0</v>
      </c>
      <c r="L1271" s="129">
        <f t="shared" ref="L1271:L1275" si="345">G1271+I1271+K1271</f>
        <v>0</v>
      </c>
      <c r="M1271" s="715"/>
      <c r="N1271" s="802"/>
      <c r="O1271" s="353">
        <f>L1271</f>
        <v>0</v>
      </c>
      <c r="P1271" s="468">
        <f t="shared" ref="P1271:P1286" si="346">SUM(L1271-N1271-O1271)</f>
        <v>0</v>
      </c>
      <c r="Q1271" s="726" t="s">
        <v>2162</v>
      </c>
    </row>
    <row r="1272" spans="2:17" ht="12.75" customHeight="1">
      <c r="B1272" s="2"/>
      <c r="C1272" s="2"/>
      <c r="D1272" s="627" t="s">
        <v>718</v>
      </c>
      <c r="E1272" s="49">
        <v>0</v>
      </c>
      <c r="F1272" s="6">
        <v>0</v>
      </c>
      <c r="G1272" s="11">
        <f>F1272*E1272</f>
        <v>0</v>
      </c>
      <c r="H1272" s="6">
        <v>0</v>
      </c>
      <c r="I1272" s="11">
        <f>H1272*E1272</f>
        <v>0</v>
      </c>
      <c r="J1272" s="6">
        <v>0</v>
      </c>
      <c r="K1272" s="11">
        <f>J1272*E1272</f>
        <v>0</v>
      </c>
      <c r="L1272" s="129">
        <f t="shared" si="345"/>
        <v>0</v>
      </c>
      <c r="M1272" s="715"/>
      <c r="N1272" s="802"/>
      <c r="O1272" s="353">
        <f>L1272</f>
        <v>0</v>
      </c>
      <c r="P1272" s="468">
        <f t="shared" si="346"/>
        <v>0</v>
      </c>
      <c r="Q1272" s="691"/>
    </row>
    <row r="1273" spans="2:17" ht="12.75" customHeight="1">
      <c r="B1273" s="2"/>
      <c r="C1273" s="2"/>
      <c r="D1273" s="627" t="s">
        <v>717</v>
      </c>
      <c r="E1273" s="49">
        <v>0</v>
      </c>
      <c r="F1273" s="6">
        <v>0</v>
      </c>
      <c r="G1273" s="11">
        <f>F1273*E1273</f>
        <v>0</v>
      </c>
      <c r="H1273" s="6">
        <v>0</v>
      </c>
      <c r="I1273" s="11">
        <f>H1273*E1273</f>
        <v>0</v>
      </c>
      <c r="J1273" s="6">
        <v>0</v>
      </c>
      <c r="K1273" s="11">
        <f>J1273*E1273</f>
        <v>0</v>
      </c>
      <c r="L1273" s="129">
        <f t="shared" si="345"/>
        <v>0</v>
      </c>
      <c r="M1273" s="715"/>
      <c r="N1273" s="802"/>
      <c r="O1273" s="353">
        <f>L1273</f>
        <v>0</v>
      </c>
      <c r="P1273" s="468">
        <f t="shared" si="346"/>
        <v>0</v>
      </c>
      <c r="Q1273" s="691"/>
    </row>
    <row r="1274" spans="2:17" ht="12.75" customHeight="1">
      <c r="B1274" s="2"/>
      <c r="C1274" s="2"/>
      <c r="D1274" s="627" t="s">
        <v>719</v>
      </c>
      <c r="E1274" s="49">
        <v>0</v>
      </c>
      <c r="F1274" s="6">
        <v>0</v>
      </c>
      <c r="G1274" s="11">
        <f>F1274*E1274</f>
        <v>0</v>
      </c>
      <c r="H1274" s="6">
        <v>0</v>
      </c>
      <c r="I1274" s="11">
        <f>H1274*E1274</f>
        <v>0</v>
      </c>
      <c r="J1274" s="6">
        <v>0</v>
      </c>
      <c r="K1274" s="11">
        <f>J1274*E1274</f>
        <v>0</v>
      </c>
      <c r="L1274" s="129">
        <f t="shared" si="345"/>
        <v>0</v>
      </c>
      <c r="M1274" s="715"/>
      <c r="N1274" s="802"/>
      <c r="O1274" s="353">
        <f>L1274</f>
        <v>0</v>
      </c>
      <c r="P1274" s="468">
        <f t="shared" si="346"/>
        <v>0</v>
      </c>
      <c r="Q1274" s="691"/>
    </row>
    <row r="1275" spans="2:17" ht="12.75" customHeight="1">
      <c r="B1275" s="634"/>
      <c r="C1275" s="634"/>
      <c r="D1275" s="627" t="s">
        <v>721</v>
      </c>
      <c r="E1275" s="49">
        <v>0</v>
      </c>
      <c r="F1275" s="6">
        <v>0</v>
      </c>
      <c r="G1275" s="11">
        <f>F1275*E1275</f>
        <v>0</v>
      </c>
      <c r="H1275" s="6">
        <v>0</v>
      </c>
      <c r="I1275" s="11">
        <f>H1275*E1275</f>
        <v>0</v>
      </c>
      <c r="J1275" s="6">
        <v>0</v>
      </c>
      <c r="K1275" s="11">
        <f>J1275*E1275</f>
        <v>0</v>
      </c>
      <c r="L1275" s="129">
        <f t="shared" si="345"/>
        <v>0</v>
      </c>
      <c r="M1275" s="715"/>
      <c r="N1275" s="802"/>
      <c r="O1275" s="353">
        <f>L1275</f>
        <v>0</v>
      </c>
      <c r="P1275" s="710">
        <f t="shared" si="346"/>
        <v>0</v>
      </c>
      <c r="Q1275" s="691"/>
    </row>
    <row r="1276" spans="2:17" ht="12.75" customHeight="1">
      <c r="B1276" s="634"/>
      <c r="C1276" s="634"/>
      <c r="D1276" s="634" t="s">
        <v>1758</v>
      </c>
      <c r="E1276" s="426"/>
      <c r="F1276" s="354"/>
      <c r="G1276" s="353"/>
      <c r="H1276" s="354"/>
      <c r="I1276" s="353"/>
      <c r="J1276" s="354"/>
      <c r="K1276" s="353"/>
      <c r="L1276" s="129"/>
      <c r="M1276" s="715"/>
      <c r="N1276" s="802"/>
      <c r="O1276" s="353"/>
      <c r="P1276" s="710"/>
      <c r="Q1276" s="877"/>
    </row>
    <row r="1277" spans="2:17" ht="12.75" customHeight="1">
      <c r="B1277" s="2"/>
      <c r="C1277" s="2"/>
      <c r="D1277" s="10" t="s">
        <v>1538</v>
      </c>
      <c r="E1277" s="49">
        <v>0</v>
      </c>
      <c r="F1277" s="6">
        <v>0</v>
      </c>
      <c r="G1277" s="11">
        <f t="shared" ref="G1277:G1286" si="347">F1277*E1277</f>
        <v>0</v>
      </c>
      <c r="H1277" s="6">
        <v>0</v>
      </c>
      <c r="I1277" s="11">
        <f t="shared" ref="I1277:I1286" si="348">H1277*E1277</f>
        <v>0</v>
      </c>
      <c r="J1277" s="6">
        <v>0</v>
      </c>
      <c r="K1277" s="11">
        <f t="shared" ref="K1277:K1286" si="349">J1277*E1277</f>
        <v>0</v>
      </c>
      <c r="L1277" s="129">
        <f t="shared" ref="L1277:L1286" si="350">G1277+I1277+K1277</f>
        <v>0</v>
      </c>
      <c r="M1277" s="678"/>
      <c r="N1277" s="20"/>
      <c r="O1277" s="20"/>
      <c r="P1277" s="468">
        <f t="shared" si="346"/>
        <v>0</v>
      </c>
      <c r="Q1277" s="221"/>
    </row>
    <row r="1278" spans="2:17" ht="12.75" customHeight="1">
      <c r="B1278" s="2"/>
      <c r="C1278" s="2"/>
      <c r="D1278" s="10" t="s">
        <v>1540</v>
      </c>
      <c r="E1278" s="49">
        <v>0</v>
      </c>
      <c r="F1278" s="6">
        <v>0</v>
      </c>
      <c r="G1278" s="11">
        <f t="shared" si="347"/>
        <v>0</v>
      </c>
      <c r="H1278" s="6">
        <v>0</v>
      </c>
      <c r="I1278" s="11">
        <f t="shared" si="348"/>
        <v>0</v>
      </c>
      <c r="J1278" s="6">
        <v>0</v>
      </c>
      <c r="K1278" s="11">
        <f t="shared" si="349"/>
        <v>0</v>
      </c>
      <c r="L1278" s="129">
        <f t="shared" si="350"/>
        <v>0</v>
      </c>
      <c r="M1278" s="678"/>
      <c r="N1278" s="20"/>
      <c r="O1278" s="20"/>
      <c r="P1278" s="468">
        <f t="shared" si="346"/>
        <v>0</v>
      </c>
      <c r="Q1278" s="221"/>
    </row>
    <row r="1279" spans="2:17" ht="12.75" customHeight="1">
      <c r="B1279" s="2"/>
      <c r="C1279" s="2"/>
      <c r="D1279" s="10" t="s">
        <v>111</v>
      </c>
      <c r="E1279" s="49">
        <v>0</v>
      </c>
      <c r="F1279" s="6">
        <v>0</v>
      </c>
      <c r="G1279" s="11">
        <f t="shared" si="347"/>
        <v>0</v>
      </c>
      <c r="H1279" s="6">
        <v>0</v>
      </c>
      <c r="I1279" s="11">
        <f t="shared" si="348"/>
        <v>0</v>
      </c>
      <c r="J1279" s="6">
        <v>0</v>
      </c>
      <c r="K1279" s="11">
        <f t="shared" si="349"/>
        <v>0</v>
      </c>
      <c r="L1279" s="129">
        <f t="shared" si="350"/>
        <v>0</v>
      </c>
      <c r="M1279" s="678"/>
      <c r="N1279" s="20"/>
      <c r="O1279" s="20"/>
      <c r="P1279" s="468">
        <f t="shared" si="346"/>
        <v>0</v>
      </c>
      <c r="Q1279" s="221"/>
    </row>
    <row r="1280" spans="2:17" ht="12.75" customHeight="1">
      <c r="B1280" s="2"/>
      <c r="C1280" s="2"/>
      <c r="D1280" s="10" t="s">
        <v>546</v>
      </c>
      <c r="E1280" s="49">
        <v>0</v>
      </c>
      <c r="F1280" s="6">
        <v>0</v>
      </c>
      <c r="G1280" s="11">
        <f t="shared" si="347"/>
        <v>0</v>
      </c>
      <c r="H1280" s="6">
        <v>0</v>
      </c>
      <c r="I1280" s="11">
        <f t="shared" si="348"/>
        <v>0</v>
      </c>
      <c r="J1280" s="6">
        <v>0</v>
      </c>
      <c r="K1280" s="11">
        <f t="shared" si="349"/>
        <v>0</v>
      </c>
      <c r="L1280" s="129">
        <f t="shared" si="350"/>
        <v>0</v>
      </c>
      <c r="M1280" s="678"/>
      <c r="N1280" s="20"/>
      <c r="O1280" s="20"/>
      <c r="P1280" s="468">
        <f t="shared" si="346"/>
        <v>0</v>
      </c>
      <c r="Q1280" s="221"/>
    </row>
    <row r="1281" spans="2:17" ht="12.75" customHeight="1">
      <c r="B1281" s="2"/>
      <c r="C1281" s="2"/>
      <c r="D1281" s="10" t="s">
        <v>1046</v>
      </c>
      <c r="E1281" s="49">
        <v>0</v>
      </c>
      <c r="F1281" s="6">
        <v>0</v>
      </c>
      <c r="G1281" s="11">
        <f t="shared" si="347"/>
        <v>0</v>
      </c>
      <c r="H1281" s="6">
        <v>0</v>
      </c>
      <c r="I1281" s="11">
        <f t="shared" si="348"/>
        <v>0</v>
      </c>
      <c r="J1281" s="6">
        <v>0</v>
      </c>
      <c r="K1281" s="11">
        <f t="shared" si="349"/>
        <v>0</v>
      </c>
      <c r="L1281" s="129">
        <f t="shared" si="350"/>
        <v>0</v>
      </c>
      <c r="M1281" s="678"/>
      <c r="N1281" s="20"/>
      <c r="O1281" s="20"/>
      <c r="P1281" s="468">
        <f t="shared" si="346"/>
        <v>0</v>
      </c>
      <c r="Q1281" s="221"/>
    </row>
    <row r="1282" spans="2:17" ht="12.75" customHeight="1" thickBot="1">
      <c r="B1282" s="2"/>
      <c r="C1282" s="2"/>
      <c r="D1282" s="10" t="s">
        <v>108</v>
      </c>
      <c r="E1282" s="49">
        <v>0</v>
      </c>
      <c r="F1282" s="6">
        <v>0</v>
      </c>
      <c r="G1282" s="11">
        <f t="shared" si="347"/>
        <v>0</v>
      </c>
      <c r="H1282" s="6">
        <v>0</v>
      </c>
      <c r="I1282" s="11">
        <f t="shared" si="348"/>
        <v>0</v>
      </c>
      <c r="J1282" s="6">
        <v>0</v>
      </c>
      <c r="K1282" s="11">
        <f t="shared" si="349"/>
        <v>0</v>
      </c>
      <c r="L1282" s="129">
        <f t="shared" si="350"/>
        <v>0</v>
      </c>
      <c r="M1282" s="678"/>
      <c r="N1282" s="20"/>
      <c r="O1282" s="20"/>
      <c r="P1282" s="468">
        <f t="shared" si="346"/>
        <v>0</v>
      </c>
      <c r="Q1282" s="221"/>
    </row>
    <row r="1283" spans="2:17" ht="12.75" customHeight="1" thickBot="1">
      <c r="B1283" s="2"/>
      <c r="C1283" s="2"/>
      <c r="D1283" s="10" t="s">
        <v>1868</v>
      </c>
      <c r="E1283" s="49">
        <v>0</v>
      </c>
      <c r="F1283" s="6">
        <v>0</v>
      </c>
      <c r="G1283" s="11">
        <f t="shared" si="347"/>
        <v>0</v>
      </c>
      <c r="H1283" s="6">
        <v>0</v>
      </c>
      <c r="I1283" s="11">
        <f t="shared" si="348"/>
        <v>0</v>
      </c>
      <c r="J1283" s="6">
        <v>0</v>
      </c>
      <c r="K1283" s="11">
        <f t="shared" si="349"/>
        <v>0</v>
      </c>
      <c r="L1283" s="129">
        <f t="shared" si="350"/>
        <v>0</v>
      </c>
      <c r="M1283" s="678"/>
      <c r="N1283" s="802"/>
      <c r="O1283" s="353"/>
      <c r="P1283" s="793">
        <f>SUM(L1283-N1283-O1283)</f>
        <v>0</v>
      </c>
      <c r="Q1283" s="808" t="s">
        <v>2179</v>
      </c>
    </row>
    <row r="1284" spans="2:17" ht="12.75" customHeight="1">
      <c r="B1284" s="2"/>
      <c r="C1284" s="2"/>
      <c r="D1284" s="10" t="s">
        <v>1539</v>
      </c>
      <c r="E1284" s="49">
        <v>0</v>
      </c>
      <c r="F1284" s="6">
        <v>0</v>
      </c>
      <c r="G1284" s="11">
        <f t="shared" si="347"/>
        <v>0</v>
      </c>
      <c r="H1284" s="6">
        <v>0</v>
      </c>
      <c r="I1284" s="11">
        <f t="shared" si="348"/>
        <v>0</v>
      </c>
      <c r="J1284" s="6">
        <v>0</v>
      </c>
      <c r="K1284" s="11">
        <f t="shared" si="349"/>
        <v>0</v>
      </c>
      <c r="L1284" s="129">
        <f t="shared" si="350"/>
        <v>0</v>
      </c>
      <c r="M1284" s="678"/>
      <c r="N1284" s="20"/>
      <c r="O1284" s="20"/>
      <c r="P1284" s="468">
        <f t="shared" si="346"/>
        <v>0</v>
      </c>
      <c r="Q1284" s="221"/>
    </row>
    <row r="1285" spans="2:17" ht="12.75" customHeight="1">
      <c r="B1285" s="2"/>
      <c r="C1285" s="2"/>
      <c r="D1285" s="10" t="s">
        <v>494</v>
      </c>
      <c r="E1285" s="49">
        <v>0</v>
      </c>
      <c r="F1285" s="6">
        <v>0</v>
      </c>
      <c r="G1285" s="11">
        <f t="shared" si="347"/>
        <v>0</v>
      </c>
      <c r="H1285" s="6">
        <v>0</v>
      </c>
      <c r="I1285" s="11">
        <f t="shared" si="348"/>
        <v>0</v>
      </c>
      <c r="J1285" s="6">
        <v>0</v>
      </c>
      <c r="K1285" s="11">
        <f t="shared" si="349"/>
        <v>0</v>
      </c>
      <c r="L1285" s="129">
        <f t="shared" si="350"/>
        <v>0</v>
      </c>
      <c r="M1285" s="678"/>
      <c r="N1285" s="20"/>
      <c r="O1285" s="20"/>
      <c r="P1285" s="468">
        <f t="shared" si="346"/>
        <v>0</v>
      </c>
      <c r="Q1285" s="221"/>
    </row>
    <row r="1286" spans="2:17" ht="12.75" customHeight="1">
      <c r="B1286" s="2"/>
      <c r="C1286" s="2"/>
      <c r="D1286" s="10" t="s">
        <v>502</v>
      </c>
      <c r="E1286" s="49">
        <v>0</v>
      </c>
      <c r="F1286" s="6">
        <v>0</v>
      </c>
      <c r="G1286" s="11">
        <f t="shared" si="347"/>
        <v>0</v>
      </c>
      <c r="H1286" s="6">
        <v>0</v>
      </c>
      <c r="I1286" s="11">
        <f t="shared" si="348"/>
        <v>0</v>
      </c>
      <c r="J1286" s="6">
        <v>0</v>
      </c>
      <c r="K1286" s="11">
        <f t="shared" si="349"/>
        <v>0</v>
      </c>
      <c r="L1286" s="129">
        <f t="shared" si="350"/>
        <v>0</v>
      </c>
      <c r="M1286" s="678"/>
      <c r="N1286" s="20"/>
      <c r="O1286" s="20"/>
      <c r="P1286" s="468">
        <f t="shared" si="346"/>
        <v>0</v>
      </c>
      <c r="Q1286" s="221"/>
    </row>
    <row r="1287" spans="2:17">
      <c r="B1287" s="2"/>
      <c r="C1287" s="2" t="s">
        <v>48</v>
      </c>
      <c r="G1287" s="15">
        <f>SUM(G1266:G1286)</f>
        <v>0</v>
      </c>
      <c r="I1287" s="15">
        <f>SUM(I1266:I1286)</f>
        <v>0</v>
      </c>
      <c r="K1287" s="15">
        <f>SUM(K1266:K1286)</f>
        <v>0</v>
      </c>
      <c r="L1287" s="15">
        <f>K1287+I1287+G1287</f>
        <v>0</v>
      </c>
      <c r="M1287" s="680">
        <f>SUM(L1266:L1286)</f>
        <v>0</v>
      </c>
      <c r="N1287" s="15">
        <f>SUM(N1266:N1286)</f>
        <v>0</v>
      </c>
      <c r="O1287" s="15">
        <f>SUM(O1266:O1286)</f>
        <v>0</v>
      </c>
      <c r="P1287" s="680">
        <f>SUM(P1266:P1286)</f>
        <v>0</v>
      </c>
      <c r="Q1287" s="221"/>
    </row>
    <row r="1288" spans="2:17" ht="19.5" customHeight="1">
      <c r="B1288" s="2" t="s">
        <v>547</v>
      </c>
      <c r="C1288" s="2" t="s">
        <v>548</v>
      </c>
      <c r="G1288" s="10"/>
      <c r="K1288" s="95"/>
      <c r="L1288" s="4"/>
      <c r="M1288" s="468"/>
      <c r="P1288" s="468"/>
      <c r="Q1288" s="220" t="s">
        <v>1340</v>
      </c>
    </row>
    <row r="1289" spans="2:17" ht="14.25" customHeight="1">
      <c r="B1289" s="2"/>
      <c r="C1289" s="671" t="s">
        <v>142</v>
      </c>
      <c r="G1289" s="461"/>
      <c r="K1289" s="95"/>
      <c r="L1289" s="4"/>
      <c r="M1289" s="468"/>
      <c r="P1289" s="468"/>
      <c r="Q1289" s="220"/>
    </row>
    <row r="1290" spans="2:17" ht="14.25" customHeight="1">
      <c r="B1290" s="2"/>
      <c r="C1290" s="671" t="s">
        <v>24</v>
      </c>
      <c r="G1290" s="461"/>
      <c r="K1290" s="95"/>
      <c r="L1290" s="4"/>
      <c r="M1290" s="468"/>
      <c r="P1290" s="468"/>
      <c r="Q1290" s="220"/>
    </row>
    <row r="1291" spans="2:17" ht="12.75" customHeight="1">
      <c r="B1291" s="2"/>
      <c r="C1291" s="2"/>
      <c r="G1291" s="461" t="s">
        <v>1243</v>
      </c>
      <c r="K1291" s="95"/>
      <c r="L1291" s="4"/>
      <c r="M1291" s="468"/>
      <c r="P1291" s="468"/>
      <c r="Q1291" s="220"/>
    </row>
    <row r="1292" spans="2:17" ht="12.75" customHeight="1">
      <c r="B1292" s="2" t="s">
        <v>549</v>
      </c>
      <c r="C1292" s="2"/>
      <c r="D1292" s="10" t="s">
        <v>1879</v>
      </c>
      <c r="E1292" s="49">
        <v>0</v>
      </c>
      <c r="F1292" s="466"/>
      <c r="G1292" s="470">
        <v>0</v>
      </c>
      <c r="K1292" s="266">
        <v>0</v>
      </c>
      <c r="L1292" s="129">
        <f t="shared" ref="L1292:L1294" si="351">G1292+I1292+K1292</f>
        <v>0</v>
      </c>
      <c r="M1292" s="468"/>
      <c r="P1292" s="468">
        <f>SUM(L1292-N1292-O1292)</f>
        <v>0</v>
      </c>
      <c r="Q1292" s="236" t="s">
        <v>1912</v>
      </c>
    </row>
    <row r="1293" spans="2:17" ht="12.75" customHeight="1">
      <c r="B1293" s="2"/>
      <c r="C1293" s="2"/>
      <c r="D1293" s="10" t="s">
        <v>1882</v>
      </c>
      <c r="F1293" s="465"/>
      <c r="G1293" s="471"/>
      <c r="K1293" s="266">
        <f>E1293*G1293</f>
        <v>0</v>
      </c>
      <c r="L1293" s="129">
        <f t="shared" si="351"/>
        <v>0</v>
      </c>
      <c r="M1293" s="468"/>
      <c r="P1293" s="468">
        <f>SUM(L1293-N1293-O1293)</f>
        <v>0</v>
      </c>
      <c r="Q1293" s="718" t="s">
        <v>754</v>
      </c>
    </row>
    <row r="1294" spans="2:17" ht="12.75" customHeight="1">
      <c r="B1294" s="2"/>
      <c r="C1294" s="2"/>
      <c r="D1294" s="10" t="s">
        <v>1883</v>
      </c>
      <c r="F1294" s="465" t="s">
        <v>1390</v>
      </c>
      <c r="G1294" s="471"/>
      <c r="K1294" s="266">
        <v>0</v>
      </c>
      <c r="L1294" s="129">
        <f t="shared" si="351"/>
        <v>0</v>
      </c>
      <c r="M1294" s="468"/>
      <c r="P1294" s="468">
        <f>SUM(L1294-N1294-O1294)</f>
        <v>0</v>
      </c>
      <c r="Q1294" s="720" t="s">
        <v>751</v>
      </c>
    </row>
    <row r="1295" spans="2:17" ht="12.75" customHeight="1">
      <c r="B1295" s="2"/>
      <c r="C1295" s="2"/>
      <c r="F1295" s="465"/>
      <c r="G1295" s="471"/>
      <c r="K1295" s="266"/>
      <c r="M1295" s="468"/>
      <c r="P1295" s="468"/>
      <c r="Q1295" s="221"/>
    </row>
    <row r="1296" spans="2:17" ht="12.75" customHeight="1">
      <c r="B1296" s="2" t="s">
        <v>550</v>
      </c>
      <c r="C1296" s="2" t="s">
        <v>25</v>
      </c>
      <c r="F1296" s="465"/>
      <c r="G1296" s="471"/>
      <c r="K1296" s="266"/>
      <c r="M1296" s="468"/>
      <c r="P1296" s="468"/>
      <c r="Q1296" s="221"/>
    </row>
    <row r="1297" spans="2:17" ht="12.75" customHeight="1">
      <c r="B1297" s="2"/>
      <c r="C1297" s="671" t="s">
        <v>26</v>
      </c>
      <c r="F1297" s="465"/>
      <c r="G1297" s="471"/>
      <c r="K1297" s="266"/>
      <c r="M1297" s="468"/>
      <c r="P1297" s="468"/>
      <c r="Q1297" s="221"/>
    </row>
    <row r="1298" spans="2:17" ht="12.75" customHeight="1">
      <c r="B1298" s="2"/>
      <c r="C1298" s="2"/>
      <c r="D1298" s="10" t="s">
        <v>1880</v>
      </c>
      <c r="F1298" s="465" t="s">
        <v>1881</v>
      </c>
      <c r="G1298" s="471"/>
      <c r="K1298" s="266">
        <v>0</v>
      </c>
      <c r="L1298" s="129">
        <f t="shared" ref="L1298:L1302" si="352">G1298+I1298+K1298</f>
        <v>0</v>
      </c>
      <c r="M1298" s="468"/>
      <c r="P1298" s="468">
        <f>SUM(L1298-N1298-O1298)</f>
        <v>0</v>
      </c>
      <c r="Q1298" s="221"/>
    </row>
    <row r="1299" spans="2:17" ht="12.75" customHeight="1">
      <c r="B1299" s="2"/>
      <c r="C1299" s="2"/>
      <c r="D1299" s="10" t="s">
        <v>2107</v>
      </c>
      <c r="F1299" s="465" t="s">
        <v>1390</v>
      </c>
      <c r="G1299" s="471"/>
      <c r="K1299" s="266">
        <f>E1299*G1299</f>
        <v>0</v>
      </c>
      <c r="L1299" s="129">
        <f t="shared" si="352"/>
        <v>0</v>
      </c>
      <c r="M1299" s="468"/>
      <c r="P1299" s="468">
        <f>SUM(L1299-N1299-O1299)</f>
        <v>0</v>
      </c>
      <c r="Q1299" s="221"/>
    </row>
    <row r="1300" spans="2:17" ht="12.75" customHeight="1">
      <c r="B1300" s="2"/>
      <c r="C1300" s="2"/>
      <c r="D1300" s="10" t="s">
        <v>1953</v>
      </c>
      <c r="F1300" s="465" t="s">
        <v>641</v>
      </c>
      <c r="G1300" s="471"/>
      <c r="K1300" s="266">
        <f>E1300*G1300</f>
        <v>0</v>
      </c>
      <c r="L1300" s="129">
        <f t="shared" si="352"/>
        <v>0</v>
      </c>
      <c r="M1300" s="468"/>
      <c r="P1300" s="468">
        <f>SUM(L1300-N1300-O1300)</f>
        <v>0</v>
      </c>
      <c r="Q1300" s="221"/>
    </row>
    <row r="1301" spans="2:17" ht="12.75" customHeight="1">
      <c r="B1301" s="2"/>
      <c r="C1301" s="2"/>
      <c r="D1301" s="10" t="s">
        <v>261</v>
      </c>
      <c r="F1301" s="465" t="s">
        <v>641</v>
      </c>
      <c r="G1301" s="471"/>
      <c r="K1301" s="266">
        <f>E1301*G1301</f>
        <v>0</v>
      </c>
      <c r="L1301" s="129">
        <f t="shared" si="352"/>
        <v>0</v>
      </c>
      <c r="M1301" s="468"/>
      <c r="P1301" s="468">
        <f>SUM(L1301-N1301-O1301)</f>
        <v>0</v>
      </c>
      <c r="Q1301" s="221"/>
    </row>
    <row r="1302" spans="2:17" ht="12.75" customHeight="1">
      <c r="B1302" s="2"/>
      <c r="C1302" s="2"/>
      <c r="D1302" s="10" t="s">
        <v>1441</v>
      </c>
      <c r="F1302" s="465" t="s">
        <v>641</v>
      </c>
      <c r="G1302" s="471"/>
      <c r="K1302" s="266">
        <v>0</v>
      </c>
      <c r="L1302" s="129">
        <f t="shared" si="352"/>
        <v>0</v>
      </c>
      <c r="M1302" s="468"/>
      <c r="P1302" s="468">
        <f>SUM(L1302-N1302-O1302)</f>
        <v>0</v>
      </c>
      <c r="Q1302" s="221"/>
    </row>
    <row r="1303" spans="2:17" ht="12.75" customHeight="1">
      <c r="B1303" s="2"/>
      <c r="C1303" s="2"/>
      <c r="F1303" s="465"/>
      <c r="G1303" s="471"/>
      <c r="K1303" s="266"/>
      <c r="M1303" s="468"/>
      <c r="P1303" s="468"/>
      <c r="Q1303" s="221"/>
    </row>
    <row r="1304" spans="2:17" ht="12.75" customHeight="1">
      <c r="B1304" s="2" t="s">
        <v>551</v>
      </c>
      <c r="C1304" s="2" t="s">
        <v>224</v>
      </c>
      <c r="F1304" s="465"/>
      <c r="G1304" s="471"/>
      <c r="K1304" s="266"/>
      <c r="M1304" s="468"/>
      <c r="P1304" s="468"/>
      <c r="Q1304" s="221"/>
    </row>
    <row r="1305" spans="2:17" ht="12.75" customHeight="1">
      <c r="B1305" s="2"/>
      <c r="C1305" s="671" t="s">
        <v>26</v>
      </c>
      <c r="F1305" s="465"/>
      <c r="G1305" s="471"/>
      <c r="K1305" s="266"/>
      <c r="M1305" s="468"/>
      <c r="P1305" s="468"/>
      <c r="Q1305" s="221"/>
    </row>
    <row r="1306" spans="2:17" ht="12.75" customHeight="1">
      <c r="B1306" s="2"/>
      <c r="C1306" s="2"/>
      <c r="D1306" s="10" t="s">
        <v>1261</v>
      </c>
      <c r="F1306" s="465" t="s">
        <v>641</v>
      </c>
      <c r="G1306" s="471"/>
      <c r="K1306" s="266">
        <v>0</v>
      </c>
      <c r="L1306" s="129">
        <f t="shared" ref="L1306:L1308" si="353">G1306+I1306+K1306</f>
        <v>0</v>
      </c>
      <c r="M1306" s="468"/>
      <c r="P1306" s="468">
        <f>SUM(L1306-N1306-O1306)</f>
        <v>0</v>
      </c>
      <c r="Q1306" s="221"/>
    </row>
    <row r="1307" spans="2:17" ht="12.75" customHeight="1">
      <c r="B1307" s="2"/>
      <c r="C1307" s="2"/>
      <c r="D1307" s="10" t="s">
        <v>1262</v>
      </c>
      <c r="F1307" s="465" t="s">
        <v>641</v>
      </c>
      <c r="G1307" s="471"/>
      <c r="K1307" s="266">
        <f>E1307*G1307</f>
        <v>0</v>
      </c>
      <c r="L1307" s="129">
        <f t="shared" si="353"/>
        <v>0</v>
      </c>
      <c r="M1307" s="468"/>
      <c r="P1307" s="468">
        <f>SUM(L1307-N1307-O1307)</f>
        <v>0</v>
      </c>
      <c r="Q1307" s="221"/>
    </row>
    <row r="1308" spans="2:17" ht="12.75" customHeight="1">
      <c r="B1308" s="2"/>
      <c r="C1308" s="2"/>
      <c r="D1308" s="10" t="s">
        <v>1410</v>
      </c>
      <c r="F1308" s="472" t="s">
        <v>2106</v>
      </c>
      <c r="G1308" s="473"/>
      <c r="K1308" s="266">
        <v>0</v>
      </c>
      <c r="L1308" s="129">
        <f t="shared" si="353"/>
        <v>0</v>
      </c>
      <c r="M1308" s="468"/>
      <c r="P1308" s="468">
        <f>SUM(L1308-N1308-O1308)</f>
        <v>0</v>
      </c>
      <c r="Q1308" s="221"/>
    </row>
    <row r="1309" spans="2:17" ht="12.75" customHeight="1">
      <c r="B1309" s="2"/>
      <c r="C1309" s="2"/>
      <c r="G1309" s="584"/>
      <c r="K1309" s="266"/>
      <c r="M1309" s="468"/>
      <c r="P1309" s="468"/>
      <c r="Q1309" s="221"/>
    </row>
    <row r="1310" spans="2:17" ht="12.75" customHeight="1">
      <c r="B1310" s="2" t="s">
        <v>552</v>
      </c>
      <c r="C1310" s="2" t="s">
        <v>1263</v>
      </c>
      <c r="G1310" s="95"/>
      <c r="K1310" s="266"/>
      <c r="M1310" s="468"/>
      <c r="P1310" s="468"/>
      <c r="Q1310" s="221"/>
    </row>
    <row r="1311" spans="2:17" ht="12.75" customHeight="1">
      <c r="B1311" s="2"/>
      <c r="C1311" s="2"/>
      <c r="D1311" s="10" t="s">
        <v>1411</v>
      </c>
      <c r="F1311" s="466" t="s">
        <v>615</v>
      </c>
      <c r="G1311" s="470"/>
      <c r="K1311" s="266">
        <v>0</v>
      </c>
      <c r="L1311" s="129">
        <f t="shared" ref="L1311:L1316" si="354">G1311+I1311+K1311</f>
        <v>0</v>
      </c>
      <c r="M1311" s="468"/>
      <c r="P1311" s="468">
        <f t="shared" ref="P1311:P1316" si="355">SUM(L1311-N1311-O1311)</f>
        <v>0</v>
      </c>
      <c r="Q1311" s="724" t="s">
        <v>2152</v>
      </c>
    </row>
    <row r="1312" spans="2:17" ht="12.75" customHeight="1">
      <c r="B1312" s="2"/>
      <c r="C1312" s="2"/>
      <c r="D1312" s="10" t="s">
        <v>1230</v>
      </c>
      <c r="F1312" s="465" t="s">
        <v>615</v>
      </c>
      <c r="G1312" s="471"/>
      <c r="K1312" s="266">
        <v>0</v>
      </c>
      <c r="L1312" s="129">
        <f t="shared" si="354"/>
        <v>0</v>
      </c>
      <c r="M1312" s="468"/>
      <c r="P1312" s="468">
        <f t="shared" si="355"/>
        <v>0</v>
      </c>
      <c r="Q1312" s="221"/>
    </row>
    <row r="1313" spans="2:17" ht="12.75" customHeight="1">
      <c r="B1313" s="2"/>
      <c r="C1313" s="2"/>
      <c r="D1313" s="10" t="s">
        <v>1231</v>
      </c>
      <c r="F1313" s="465" t="s">
        <v>615</v>
      </c>
      <c r="G1313" s="471"/>
      <c r="K1313" s="266">
        <v>0</v>
      </c>
      <c r="L1313" s="129">
        <f t="shared" si="354"/>
        <v>0</v>
      </c>
      <c r="M1313" s="468"/>
      <c r="P1313" s="468">
        <f t="shared" si="355"/>
        <v>0</v>
      </c>
      <c r="Q1313" s="221"/>
    </row>
    <row r="1314" spans="2:17" ht="12.75" customHeight="1">
      <c r="B1314" s="2"/>
      <c r="C1314" s="2"/>
      <c r="D1314" s="10" t="s">
        <v>1880</v>
      </c>
      <c r="F1314" s="465" t="s">
        <v>615</v>
      </c>
      <c r="G1314" s="471"/>
      <c r="K1314" s="266">
        <v>0</v>
      </c>
      <c r="L1314" s="129">
        <f t="shared" si="354"/>
        <v>0</v>
      </c>
      <c r="M1314" s="468"/>
      <c r="P1314" s="468">
        <f t="shared" si="355"/>
        <v>0</v>
      </c>
      <c r="Q1314" s="221"/>
    </row>
    <row r="1315" spans="2:17" ht="12.75" customHeight="1">
      <c r="B1315" s="2"/>
      <c r="C1315" s="2"/>
      <c r="D1315" s="10" t="s">
        <v>1232</v>
      </c>
      <c r="F1315" s="465" t="s">
        <v>615</v>
      </c>
      <c r="G1315" s="471"/>
      <c r="K1315" s="266">
        <f>E1315*G1315</f>
        <v>0</v>
      </c>
      <c r="L1315" s="129">
        <f t="shared" si="354"/>
        <v>0</v>
      </c>
      <c r="M1315" s="468"/>
      <c r="P1315" s="468">
        <f t="shared" si="355"/>
        <v>0</v>
      </c>
      <c r="Q1315" s="221"/>
    </row>
    <row r="1316" spans="2:17" ht="12.75" customHeight="1">
      <c r="B1316" s="2"/>
      <c r="C1316" s="2"/>
      <c r="D1316" s="10" t="s">
        <v>137</v>
      </c>
      <c r="F1316" s="472" t="s">
        <v>615</v>
      </c>
      <c r="G1316" s="473"/>
      <c r="K1316" s="266">
        <v>0</v>
      </c>
      <c r="L1316" s="129">
        <f t="shared" si="354"/>
        <v>0</v>
      </c>
      <c r="M1316" s="468"/>
      <c r="P1316" s="468">
        <f t="shared" si="355"/>
        <v>0</v>
      </c>
      <c r="Q1316" s="221"/>
    </row>
    <row r="1317" spans="2:17" ht="12.75" customHeight="1">
      <c r="B1317" s="2"/>
      <c r="C1317" s="2"/>
      <c r="G1317" s="584"/>
      <c r="K1317" s="266"/>
      <c r="M1317" s="468"/>
      <c r="P1317" s="468"/>
      <c r="Q1317" s="221"/>
    </row>
    <row r="1318" spans="2:17" ht="12.75" customHeight="1">
      <c r="B1318" s="2" t="s">
        <v>553</v>
      </c>
      <c r="C1318" s="2" t="s">
        <v>1240</v>
      </c>
      <c r="G1318" s="95"/>
      <c r="K1318" s="266"/>
      <c r="M1318" s="468"/>
      <c r="P1318" s="468"/>
      <c r="Q1318" s="221"/>
    </row>
    <row r="1319" spans="2:17" ht="12.75" customHeight="1">
      <c r="B1319" s="2"/>
      <c r="C1319" s="671" t="s">
        <v>26</v>
      </c>
      <c r="G1319" s="95"/>
      <c r="K1319" s="266"/>
      <c r="M1319" s="468"/>
      <c r="P1319" s="468"/>
      <c r="Q1319" s="221"/>
    </row>
    <row r="1320" spans="2:17" ht="12.75" customHeight="1">
      <c r="B1320" s="2"/>
      <c r="C1320" s="2"/>
      <c r="D1320" s="10" t="s">
        <v>458</v>
      </c>
      <c r="F1320" s="466" t="s">
        <v>641</v>
      </c>
      <c r="G1320" s="470"/>
      <c r="K1320" s="266">
        <v>0</v>
      </c>
      <c r="L1320" s="129">
        <f t="shared" ref="L1320:L1323" si="356">G1320+I1320+K1320</f>
        <v>0</v>
      </c>
      <c r="M1320" s="468"/>
      <c r="P1320" s="468">
        <f>SUM(L1320-N1320-O1320)</f>
        <v>0</v>
      </c>
      <c r="Q1320" s="221"/>
    </row>
    <row r="1321" spans="2:17" ht="12.75" customHeight="1">
      <c r="B1321" s="2"/>
      <c r="C1321" s="2"/>
      <c r="D1321" s="10" t="s">
        <v>1234</v>
      </c>
      <c r="F1321" s="465" t="s">
        <v>641</v>
      </c>
      <c r="G1321" s="471"/>
      <c r="K1321" s="266">
        <f>E1321*G1321</f>
        <v>0</v>
      </c>
      <c r="L1321" s="129">
        <f t="shared" si="356"/>
        <v>0</v>
      </c>
      <c r="M1321" s="468"/>
      <c r="P1321" s="468">
        <f>SUM(L1321-N1321-O1321)</f>
        <v>0</v>
      </c>
      <c r="Q1321" s="221"/>
    </row>
    <row r="1322" spans="2:17" ht="12.75" customHeight="1">
      <c r="B1322" s="2"/>
      <c r="C1322" s="2"/>
      <c r="D1322" s="10" t="s">
        <v>797</v>
      </c>
      <c r="F1322" s="465" t="s">
        <v>641</v>
      </c>
      <c r="G1322" s="471"/>
      <c r="K1322" s="266">
        <f>E1322*G1322</f>
        <v>0</v>
      </c>
      <c r="L1322" s="129">
        <f t="shared" si="356"/>
        <v>0</v>
      </c>
      <c r="M1322" s="468"/>
      <c r="P1322" s="468">
        <f>SUM(L1322-N1322-O1322)</f>
        <v>0</v>
      </c>
      <c r="Q1322" s="221"/>
    </row>
    <row r="1323" spans="2:17" ht="12.75" customHeight="1">
      <c r="B1323" s="2"/>
      <c r="C1323" s="2"/>
      <c r="D1323" s="10" t="s">
        <v>1990</v>
      </c>
      <c r="F1323" s="472" t="s">
        <v>641</v>
      </c>
      <c r="G1323" s="473"/>
      <c r="K1323" s="266">
        <v>0</v>
      </c>
      <c r="L1323" s="129">
        <f t="shared" si="356"/>
        <v>0</v>
      </c>
      <c r="M1323" s="468"/>
      <c r="P1323" s="468">
        <f>SUM(L1323-N1323-O1323)</f>
        <v>0</v>
      </c>
      <c r="Q1323" s="221"/>
    </row>
    <row r="1324" spans="2:17" ht="12.75" customHeight="1">
      <c r="B1324" s="2"/>
      <c r="C1324" s="2"/>
      <c r="G1324" s="584"/>
      <c r="K1324" s="266"/>
      <c r="M1324" s="468"/>
      <c r="P1324" s="468"/>
      <c r="Q1324" s="221"/>
    </row>
    <row r="1325" spans="2:17" ht="12.75" customHeight="1">
      <c r="B1325" s="2" t="s">
        <v>554</v>
      </c>
      <c r="C1325" s="2" t="s">
        <v>555</v>
      </c>
      <c r="G1325" s="584"/>
      <c r="K1325" s="266"/>
      <c r="M1325" s="468"/>
      <c r="P1325" s="468"/>
      <c r="Q1325" s="221"/>
    </row>
    <row r="1326" spans="2:17" ht="12.75" customHeight="1">
      <c r="B1326" s="2"/>
      <c r="C1326" s="2"/>
      <c r="D1326" s="10" t="s">
        <v>135</v>
      </c>
      <c r="F1326" s="466" t="s">
        <v>641</v>
      </c>
      <c r="G1326" s="470"/>
      <c r="K1326" s="266">
        <v>0</v>
      </c>
      <c r="L1326" s="129">
        <f t="shared" ref="L1326:L1332" si="357">G1326+I1326+K1326</f>
        <v>0</v>
      </c>
      <c r="M1326" s="468"/>
      <c r="P1326" s="468">
        <f t="shared" ref="P1326:P1332" si="358">SUM(L1326-N1326-O1326)</f>
        <v>0</v>
      </c>
      <c r="Q1326" s="221"/>
    </row>
    <row r="1327" spans="2:17" ht="12.75" customHeight="1">
      <c r="B1327" s="2"/>
      <c r="C1327" s="2"/>
      <c r="D1327" s="10" t="s">
        <v>556</v>
      </c>
      <c r="E1327" s="88"/>
      <c r="F1327" s="465" t="s">
        <v>27</v>
      </c>
      <c r="G1327" s="471"/>
      <c r="K1327" s="266">
        <f>E1327*G1327</f>
        <v>0</v>
      </c>
      <c r="L1327" s="129">
        <f t="shared" si="357"/>
        <v>0</v>
      </c>
      <c r="M1327" s="468"/>
      <c r="P1327" s="468">
        <f t="shared" si="358"/>
        <v>0</v>
      </c>
      <c r="Q1327" s="724" t="s">
        <v>2152</v>
      </c>
    </row>
    <row r="1328" spans="2:17" ht="12.75" customHeight="1">
      <c r="B1328" s="2"/>
      <c r="C1328" s="2"/>
      <c r="D1328" s="10" t="s">
        <v>557</v>
      </c>
      <c r="E1328" s="88"/>
      <c r="F1328" s="465" t="s">
        <v>1881</v>
      </c>
      <c r="G1328" s="471"/>
      <c r="K1328" s="266">
        <f>E1328*G1328</f>
        <v>0</v>
      </c>
      <c r="L1328" s="129">
        <f t="shared" si="357"/>
        <v>0</v>
      </c>
      <c r="M1328" s="468"/>
      <c r="P1328" s="468">
        <f t="shared" si="358"/>
        <v>0</v>
      </c>
      <c r="Q1328" s="221"/>
    </row>
    <row r="1329" spans="2:17" ht="12.75" customHeight="1">
      <c r="B1329" s="2"/>
      <c r="C1329" s="2"/>
      <c r="D1329" s="10" t="s">
        <v>1266</v>
      </c>
      <c r="E1329" s="88"/>
      <c r="F1329" s="465"/>
      <c r="G1329" s="471"/>
      <c r="K1329" s="266">
        <v>0</v>
      </c>
      <c r="L1329" s="129">
        <f t="shared" si="357"/>
        <v>0</v>
      </c>
      <c r="M1329" s="468"/>
      <c r="P1329" s="468">
        <f t="shared" si="358"/>
        <v>0</v>
      </c>
      <c r="Q1329" s="221"/>
    </row>
    <row r="1330" spans="2:17" ht="12.75" customHeight="1">
      <c r="B1330" s="2"/>
      <c r="C1330" s="2"/>
      <c r="D1330" s="10" t="s">
        <v>138</v>
      </c>
      <c r="E1330" s="88"/>
      <c r="F1330" s="465" t="s">
        <v>641</v>
      </c>
      <c r="G1330" s="471"/>
      <c r="K1330" s="266">
        <f>E1330*G1330</f>
        <v>0</v>
      </c>
      <c r="L1330" s="129">
        <f t="shared" si="357"/>
        <v>0</v>
      </c>
      <c r="M1330" s="468"/>
      <c r="P1330" s="468">
        <f t="shared" si="358"/>
        <v>0</v>
      </c>
      <c r="Q1330" s="221"/>
    </row>
    <row r="1331" spans="2:17" ht="12.75" customHeight="1">
      <c r="B1331" s="2"/>
      <c r="C1331" s="2"/>
      <c r="D1331" s="10" t="s">
        <v>1267</v>
      </c>
      <c r="E1331" s="88"/>
      <c r="F1331" s="465" t="s">
        <v>27</v>
      </c>
      <c r="G1331" s="471"/>
      <c r="K1331" s="266">
        <v>0</v>
      </c>
      <c r="L1331" s="129">
        <f t="shared" si="357"/>
        <v>0</v>
      </c>
      <c r="M1331" s="468"/>
      <c r="P1331" s="468">
        <f t="shared" si="358"/>
        <v>0</v>
      </c>
      <c r="Q1331" s="221"/>
    </row>
    <row r="1332" spans="2:17" ht="12.75" customHeight="1">
      <c r="B1332" s="2"/>
      <c r="C1332" s="2"/>
      <c r="D1332" s="10" t="s">
        <v>1268</v>
      </c>
      <c r="E1332" s="88"/>
      <c r="F1332" s="472" t="s">
        <v>641</v>
      </c>
      <c r="G1332" s="473"/>
      <c r="K1332" s="266">
        <v>0</v>
      </c>
      <c r="L1332" s="129">
        <f t="shared" si="357"/>
        <v>0</v>
      </c>
      <c r="M1332" s="468"/>
      <c r="P1332" s="468">
        <f t="shared" si="358"/>
        <v>0</v>
      </c>
      <c r="Q1332" s="221"/>
    </row>
    <row r="1333" spans="2:17" ht="12.75" customHeight="1">
      <c r="B1333" s="2"/>
      <c r="C1333" s="2"/>
      <c r="G1333" s="584"/>
      <c r="K1333" s="266"/>
      <c r="M1333" s="468"/>
      <c r="P1333" s="468"/>
      <c r="Q1333" s="221"/>
    </row>
    <row r="1334" spans="2:17" ht="12.75" customHeight="1">
      <c r="B1334" s="2" t="s">
        <v>1350</v>
      </c>
      <c r="C1334" s="2" t="s">
        <v>1239</v>
      </c>
      <c r="G1334" s="95"/>
      <c r="K1334" s="266"/>
      <c r="M1334" s="468"/>
      <c r="P1334" s="468"/>
      <c r="Q1334" s="221"/>
    </row>
    <row r="1335" spans="2:17" ht="12.75" customHeight="1">
      <c r="B1335" s="2"/>
      <c r="C1335" s="2"/>
      <c r="D1335" s="10" t="s">
        <v>495</v>
      </c>
      <c r="F1335" s="750" t="s">
        <v>1390</v>
      </c>
      <c r="G1335" s="751"/>
      <c r="K1335" s="266">
        <v>0</v>
      </c>
      <c r="L1335" s="129">
        <f>G1335+I1335+K1335</f>
        <v>0</v>
      </c>
      <c r="M1335" s="468"/>
      <c r="P1335" s="468">
        <f>SUM(L1335-N1335-O1335)</f>
        <v>0</v>
      </c>
      <c r="Q1335" s="221"/>
    </row>
    <row r="1336" spans="2:17" ht="12.75" customHeight="1">
      <c r="B1336" s="2"/>
      <c r="C1336" s="2"/>
      <c r="G1336" s="584"/>
      <c r="K1336" s="266"/>
      <c r="M1336" s="468"/>
      <c r="P1336" s="468"/>
      <c r="Q1336" s="221"/>
    </row>
    <row r="1337" spans="2:17" ht="12.75" customHeight="1">
      <c r="B1337" s="2" t="s">
        <v>1351</v>
      </c>
      <c r="C1337" s="2" t="s">
        <v>1238</v>
      </c>
      <c r="G1337" s="95"/>
      <c r="K1337" s="266"/>
      <c r="M1337" s="468"/>
      <c r="P1337" s="468"/>
      <c r="Q1337" s="221"/>
    </row>
    <row r="1338" spans="2:17" ht="12.75" customHeight="1">
      <c r="B1338" s="2"/>
      <c r="C1338" s="2"/>
      <c r="D1338" s="10" t="s">
        <v>1991</v>
      </c>
      <c r="F1338" s="466" t="s">
        <v>459</v>
      </c>
      <c r="G1338" s="470"/>
      <c r="K1338" s="266">
        <v>0</v>
      </c>
      <c r="L1338" s="129">
        <f t="shared" ref="L1338:L1342" si="359">G1338+I1338+K1338</f>
        <v>0</v>
      </c>
      <c r="M1338" s="468"/>
      <c r="P1338" s="468">
        <f>SUM(L1338-N1338-O1338)</f>
        <v>0</v>
      </c>
      <c r="Q1338" s="724" t="s">
        <v>2152</v>
      </c>
    </row>
    <row r="1339" spans="2:17" ht="12.75" customHeight="1">
      <c r="B1339" s="2"/>
      <c r="C1339" s="2"/>
      <c r="D1339" s="10" t="s">
        <v>1235</v>
      </c>
      <c r="F1339" s="465" t="s">
        <v>2105</v>
      </c>
      <c r="G1339" s="471"/>
      <c r="K1339" s="266">
        <v>0</v>
      </c>
      <c r="L1339" s="129">
        <f t="shared" si="359"/>
        <v>0</v>
      </c>
      <c r="M1339" s="468"/>
      <c r="P1339" s="468">
        <f>SUM(L1339-N1339-O1339)</f>
        <v>0</v>
      </c>
      <c r="Q1339" s="221"/>
    </row>
    <row r="1340" spans="2:17" ht="12.75" customHeight="1">
      <c r="B1340" s="2"/>
      <c r="C1340" s="2"/>
      <c r="D1340" s="10" t="s">
        <v>1236</v>
      </c>
      <c r="F1340" s="465" t="s">
        <v>1390</v>
      </c>
      <c r="G1340" s="471"/>
      <c r="K1340" s="266">
        <v>0</v>
      </c>
      <c r="L1340" s="129">
        <f t="shared" si="359"/>
        <v>0</v>
      </c>
      <c r="M1340" s="468"/>
      <c r="P1340" s="468">
        <f>SUM(L1340-N1340-O1340)</f>
        <v>0</v>
      </c>
      <c r="Q1340" s="221"/>
    </row>
    <row r="1341" spans="2:17" ht="12.75" customHeight="1">
      <c r="B1341" s="2"/>
      <c r="C1341" s="2"/>
      <c r="D1341" s="10" t="s">
        <v>585</v>
      </c>
      <c r="F1341" s="465" t="s">
        <v>1390</v>
      </c>
      <c r="G1341" s="471"/>
      <c r="K1341" s="266">
        <v>0</v>
      </c>
      <c r="L1341" s="129">
        <f t="shared" si="359"/>
        <v>0</v>
      </c>
      <c r="M1341" s="468"/>
      <c r="P1341" s="468">
        <f>SUM(L1341-N1341-O1341)</f>
        <v>0</v>
      </c>
      <c r="Q1341" s="221" t="s">
        <v>1696</v>
      </c>
    </row>
    <row r="1342" spans="2:17" ht="12.75" customHeight="1">
      <c r="B1342" s="2"/>
      <c r="C1342" s="2"/>
      <c r="D1342" s="10" t="s">
        <v>1430</v>
      </c>
      <c r="F1342" s="472" t="s">
        <v>1390</v>
      </c>
      <c r="G1342" s="473"/>
      <c r="K1342" s="266">
        <v>0</v>
      </c>
      <c r="L1342" s="129">
        <f t="shared" si="359"/>
        <v>0</v>
      </c>
      <c r="M1342" s="468"/>
      <c r="P1342" s="468">
        <f>SUM(L1342-N1342-O1342)</f>
        <v>0</v>
      </c>
      <c r="Q1342" s="221"/>
    </row>
    <row r="1343" spans="2:17" ht="12.75" customHeight="1">
      <c r="B1343" s="2"/>
      <c r="C1343" s="2"/>
      <c r="G1343" s="584"/>
      <c r="K1343" s="266"/>
      <c r="M1343" s="468"/>
      <c r="P1343" s="468"/>
      <c r="Q1343" s="221"/>
    </row>
    <row r="1344" spans="2:17" ht="12.75" customHeight="1">
      <c r="B1344" s="2" t="s">
        <v>1352</v>
      </c>
      <c r="C1344" s="2" t="s">
        <v>1237</v>
      </c>
      <c r="G1344" s="95"/>
      <c r="K1344" s="266"/>
      <c r="M1344" s="468"/>
      <c r="P1344" s="468"/>
      <c r="Q1344" s="221"/>
    </row>
    <row r="1345" spans="2:17" ht="12.75" customHeight="1">
      <c r="B1345" s="2"/>
      <c r="C1345" s="2"/>
      <c r="D1345" s="10" t="s">
        <v>1241</v>
      </c>
      <c r="E1345" s="49">
        <v>0</v>
      </c>
      <c r="F1345" s="466" t="s">
        <v>1390</v>
      </c>
      <c r="G1345" s="470">
        <v>0</v>
      </c>
      <c r="K1345" s="266">
        <v>0</v>
      </c>
      <c r="L1345" s="129">
        <f t="shared" ref="L1345:L1348" si="360">G1345+I1345+K1345</f>
        <v>0</v>
      </c>
      <c r="M1345" s="468"/>
      <c r="P1345" s="468">
        <f>SUM(L1345-N1345-O1345)</f>
        <v>0</v>
      </c>
      <c r="Q1345" s="724" t="s">
        <v>2152</v>
      </c>
    </row>
    <row r="1346" spans="2:17" ht="12.75" customHeight="1">
      <c r="B1346" s="2"/>
      <c r="C1346" s="2"/>
      <c r="D1346" s="10" t="s">
        <v>1242</v>
      </c>
      <c r="F1346" s="465" t="s">
        <v>1390</v>
      </c>
      <c r="G1346" s="471"/>
      <c r="K1346" s="266">
        <v>0</v>
      </c>
      <c r="L1346" s="129">
        <f t="shared" si="360"/>
        <v>0</v>
      </c>
      <c r="M1346" s="468"/>
      <c r="P1346" s="468">
        <f>SUM(L1346-N1346-O1346)</f>
        <v>0</v>
      </c>
      <c r="Q1346" s="221"/>
    </row>
    <row r="1347" spans="2:17" ht="12.75" customHeight="1">
      <c r="B1347" s="2"/>
      <c r="C1347" s="2"/>
      <c r="D1347" s="10" t="s">
        <v>460</v>
      </c>
      <c r="F1347" s="465" t="s">
        <v>1390</v>
      </c>
      <c r="G1347" s="471"/>
      <c r="K1347" s="266">
        <v>0</v>
      </c>
      <c r="L1347" s="129">
        <f t="shared" si="360"/>
        <v>0</v>
      </c>
      <c r="M1347" s="468"/>
      <c r="P1347" s="468">
        <f>SUM(L1347-N1347-O1347)</f>
        <v>0</v>
      </c>
      <c r="Q1347" s="221"/>
    </row>
    <row r="1348" spans="2:17" ht="12.75" customHeight="1">
      <c r="B1348" s="2"/>
      <c r="C1348" s="2"/>
      <c r="D1348" s="10" t="s">
        <v>1429</v>
      </c>
      <c r="F1348" s="472" t="s">
        <v>1390</v>
      </c>
      <c r="G1348" s="473"/>
      <c r="K1348" s="266">
        <v>0</v>
      </c>
      <c r="L1348" s="129">
        <f t="shared" si="360"/>
        <v>0</v>
      </c>
      <c r="M1348" s="468"/>
      <c r="P1348" s="468">
        <f>SUM(L1348-N1348-O1348)</f>
        <v>0</v>
      </c>
      <c r="Q1348" s="221"/>
    </row>
    <row r="1349" spans="2:17" ht="12.75" customHeight="1">
      <c r="B1349" s="2"/>
      <c r="C1349" s="2"/>
      <c r="G1349" s="584"/>
      <c r="K1349" s="266"/>
      <c r="M1349" s="468"/>
      <c r="P1349" s="468"/>
      <c r="Q1349" s="221"/>
    </row>
    <row r="1350" spans="2:17" ht="12.75" customHeight="1">
      <c r="B1350" s="2" t="s">
        <v>1353</v>
      </c>
      <c r="C1350" s="2" t="s">
        <v>1082</v>
      </c>
      <c r="G1350" s="95"/>
      <c r="K1350" s="266"/>
      <c r="M1350" s="468"/>
      <c r="P1350" s="468"/>
      <c r="Q1350" s="221"/>
    </row>
    <row r="1351" spans="2:17" ht="12.75" customHeight="1">
      <c r="B1351" s="2"/>
      <c r="C1351" s="2"/>
      <c r="D1351" s="10" t="s">
        <v>1991</v>
      </c>
      <c r="F1351" s="466" t="s">
        <v>459</v>
      </c>
      <c r="G1351" s="470"/>
      <c r="K1351" s="266">
        <v>0</v>
      </c>
      <c r="L1351" s="129">
        <f t="shared" ref="L1351:L1355" si="361">G1351+I1351+K1351</f>
        <v>0</v>
      </c>
      <c r="M1351" s="468"/>
      <c r="P1351" s="468">
        <f>SUM(L1351-N1351-O1351)</f>
        <v>0</v>
      </c>
      <c r="Q1351" s="724" t="s">
        <v>2152</v>
      </c>
    </row>
    <row r="1352" spans="2:17" ht="12.75" customHeight="1">
      <c r="B1352" s="2"/>
      <c r="C1352" s="2"/>
      <c r="D1352" s="10" t="s">
        <v>1235</v>
      </c>
      <c r="F1352" s="465" t="s">
        <v>2105</v>
      </c>
      <c r="G1352" s="471"/>
      <c r="K1352" s="266">
        <v>0</v>
      </c>
      <c r="L1352" s="129">
        <f t="shared" si="361"/>
        <v>0</v>
      </c>
      <c r="M1352" s="468"/>
      <c r="P1352" s="468">
        <f>SUM(L1352-N1352-O1352)</f>
        <v>0</v>
      </c>
      <c r="Q1352" s="221"/>
    </row>
    <row r="1353" spans="2:17" ht="12.75" customHeight="1">
      <c r="B1353" s="2"/>
      <c r="C1353" s="2"/>
      <c r="D1353" s="10" t="s">
        <v>1083</v>
      </c>
      <c r="F1353" s="465" t="s">
        <v>1390</v>
      </c>
      <c r="G1353" s="471"/>
      <c r="K1353" s="266">
        <v>0</v>
      </c>
      <c r="L1353" s="129">
        <f t="shared" si="361"/>
        <v>0</v>
      </c>
      <c r="M1353" s="468"/>
      <c r="P1353" s="468">
        <f>SUM(L1353-N1353-O1353)</f>
        <v>0</v>
      </c>
      <c r="Q1353" s="221"/>
    </row>
    <row r="1354" spans="2:17" ht="12.75" customHeight="1">
      <c r="B1354" s="2"/>
      <c r="C1354" s="2"/>
      <c r="D1354" s="10" t="s">
        <v>586</v>
      </c>
      <c r="F1354" s="465" t="s">
        <v>1390</v>
      </c>
      <c r="G1354" s="471"/>
      <c r="K1354" s="266">
        <v>0</v>
      </c>
      <c r="L1354" s="129">
        <f t="shared" si="361"/>
        <v>0</v>
      </c>
      <c r="M1354" s="468"/>
      <c r="P1354" s="468">
        <f>SUM(L1354-N1354-O1354)</f>
        <v>0</v>
      </c>
      <c r="Q1354" s="221"/>
    </row>
    <row r="1355" spans="2:17" ht="12.75" customHeight="1">
      <c r="B1355" s="2"/>
      <c r="C1355" s="2"/>
      <c r="D1355" s="10" t="s">
        <v>587</v>
      </c>
      <c r="F1355" s="472" t="s">
        <v>1390</v>
      </c>
      <c r="G1355" s="473"/>
      <c r="K1355" s="266">
        <v>0</v>
      </c>
      <c r="L1355" s="129">
        <f t="shared" si="361"/>
        <v>0</v>
      </c>
      <c r="M1355" s="468"/>
      <c r="N1355" s="11">
        <f>L1355</f>
        <v>0</v>
      </c>
      <c r="P1355" s="468">
        <f>SUM(L1355-N1355-O1355)</f>
        <v>0</v>
      </c>
      <c r="Q1355" s="221" t="s">
        <v>1696</v>
      </c>
    </row>
    <row r="1356" spans="2:17" ht="12.75" customHeight="1">
      <c r="B1356" s="2"/>
      <c r="C1356" s="2"/>
      <c r="G1356" s="584"/>
      <c r="K1356" s="266"/>
      <c r="M1356" s="468"/>
      <c r="P1356" s="468"/>
      <c r="Q1356" s="221"/>
    </row>
    <row r="1357" spans="2:17" ht="12.75" customHeight="1">
      <c r="B1357" s="2" t="s">
        <v>1354</v>
      </c>
      <c r="C1357" s="2" t="s">
        <v>2137</v>
      </c>
      <c r="G1357" s="95"/>
      <c r="K1357" s="266"/>
      <c r="M1357" s="468"/>
      <c r="P1357" s="468"/>
      <c r="Q1357" s="221" t="s">
        <v>1695</v>
      </c>
    </row>
    <row r="1358" spans="2:17" ht="12.75" customHeight="1">
      <c r="B1358" s="2"/>
      <c r="C1358" s="2"/>
      <c r="D1358" s="10" t="s">
        <v>2077</v>
      </c>
      <c r="G1358" s="95"/>
      <c r="K1358" s="266">
        <v>0</v>
      </c>
      <c r="L1358" s="129">
        <f t="shared" ref="L1358:L1363" si="362">G1358+I1358+K1358</f>
        <v>0</v>
      </c>
      <c r="M1358" s="468"/>
      <c r="P1358" s="468">
        <f t="shared" ref="P1358:P1363" si="363">SUM(L1358-N1358-O1358)</f>
        <v>0</v>
      </c>
      <c r="Q1358" s="357" t="s">
        <v>2013</v>
      </c>
    </row>
    <row r="1359" spans="2:17" ht="12.75" customHeight="1">
      <c r="B1359" s="2"/>
      <c r="C1359" s="2"/>
      <c r="D1359" s="10" t="s">
        <v>1551</v>
      </c>
      <c r="F1359" s="466" t="s">
        <v>641</v>
      </c>
      <c r="G1359" s="470"/>
      <c r="K1359" s="266">
        <v>0</v>
      </c>
      <c r="L1359" s="129">
        <f t="shared" si="362"/>
        <v>0</v>
      </c>
      <c r="M1359" s="468"/>
      <c r="P1359" s="468">
        <f t="shared" si="363"/>
        <v>0</v>
      </c>
      <c r="Q1359" s="724" t="s">
        <v>2152</v>
      </c>
    </row>
    <row r="1360" spans="2:17" ht="12.75" customHeight="1">
      <c r="B1360" s="2"/>
      <c r="C1360" s="2"/>
      <c r="D1360" s="10" t="s">
        <v>2093</v>
      </c>
      <c r="F1360" s="465" t="s">
        <v>1390</v>
      </c>
      <c r="G1360" s="471"/>
      <c r="K1360" s="266">
        <v>0</v>
      </c>
      <c r="L1360" s="129">
        <f t="shared" si="362"/>
        <v>0</v>
      </c>
      <c r="M1360" s="468"/>
      <c r="P1360" s="468">
        <f t="shared" si="363"/>
        <v>0</v>
      </c>
      <c r="Q1360" s="221"/>
    </row>
    <row r="1361" spans="2:17" ht="12.75" customHeight="1">
      <c r="B1361" s="2"/>
      <c r="C1361" s="2"/>
      <c r="D1361" s="10" t="s">
        <v>1431</v>
      </c>
      <c r="F1361" s="465" t="s">
        <v>1390</v>
      </c>
      <c r="G1361" s="471"/>
      <c r="K1361" s="266">
        <v>0</v>
      </c>
      <c r="L1361" s="129">
        <f t="shared" si="362"/>
        <v>0</v>
      </c>
      <c r="M1361" s="468"/>
      <c r="P1361" s="468">
        <f t="shared" si="363"/>
        <v>0</v>
      </c>
      <c r="Q1361" s="221"/>
    </row>
    <row r="1362" spans="2:17" ht="12.75" customHeight="1">
      <c r="B1362" s="2"/>
      <c r="C1362" s="2"/>
      <c r="D1362" s="10" t="s">
        <v>1433</v>
      </c>
      <c r="F1362" s="465" t="s">
        <v>1390</v>
      </c>
      <c r="G1362" s="471"/>
      <c r="K1362" s="266">
        <v>0</v>
      </c>
      <c r="L1362" s="129">
        <f t="shared" si="362"/>
        <v>0</v>
      </c>
      <c r="M1362" s="468"/>
      <c r="P1362" s="468">
        <f t="shared" si="363"/>
        <v>0</v>
      </c>
      <c r="Q1362" s="221"/>
    </row>
    <row r="1363" spans="2:17" ht="12.75" customHeight="1">
      <c r="B1363" s="2"/>
      <c r="C1363" s="2"/>
      <c r="D1363" s="10" t="s">
        <v>1432</v>
      </c>
      <c r="F1363" s="472" t="s">
        <v>1390</v>
      </c>
      <c r="G1363" s="473"/>
      <c r="K1363" s="266">
        <v>0</v>
      </c>
      <c r="L1363" s="129">
        <f t="shared" si="362"/>
        <v>0</v>
      </c>
      <c r="M1363" s="468"/>
      <c r="P1363" s="468">
        <f t="shared" si="363"/>
        <v>0</v>
      </c>
      <c r="Q1363" s="221"/>
    </row>
    <row r="1364" spans="2:17" ht="12.75" customHeight="1">
      <c r="B1364" s="2"/>
      <c r="C1364" s="2"/>
      <c r="G1364" s="584"/>
      <c r="K1364" s="266"/>
      <c r="M1364" s="468"/>
      <c r="P1364" s="468"/>
      <c r="Q1364" s="221"/>
    </row>
    <row r="1365" spans="2:17" ht="12.75" customHeight="1">
      <c r="B1365" s="2" t="s">
        <v>1355</v>
      </c>
      <c r="C1365" s="2" t="s">
        <v>1264</v>
      </c>
      <c r="G1365" s="95"/>
      <c r="K1365" s="266"/>
      <c r="M1365" s="468"/>
      <c r="P1365" s="468"/>
      <c r="Q1365" s="221"/>
    </row>
    <row r="1366" spans="2:17" ht="12.75" customHeight="1">
      <c r="B1366" s="2"/>
      <c r="C1366" s="2"/>
      <c r="D1366" s="10" t="s">
        <v>526</v>
      </c>
      <c r="G1366" s="95"/>
      <c r="K1366" s="266"/>
      <c r="M1366" s="468"/>
      <c r="P1366" s="468"/>
      <c r="Q1366" s="221"/>
    </row>
    <row r="1367" spans="2:17" ht="12.75" customHeight="1">
      <c r="B1367" s="2"/>
      <c r="C1367" s="2"/>
      <c r="D1367" s="10" t="s">
        <v>2136</v>
      </c>
      <c r="F1367" s="466" t="s">
        <v>641</v>
      </c>
      <c r="G1367" s="470"/>
      <c r="K1367" s="266">
        <v>0</v>
      </c>
      <c r="L1367" s="129">
        <f t="shared" ref="L1367:L1372" si="364">G1367+I1367+K1367</f>
        <v>0</v>
      </c>
      <c r="M1367" s="468"/>
      <c r="P1367" s="468">
        <f t="shared" ref="P1367:P1372" si="365">SUM(L1367-N1367-O1367)</f>
        <v>0</v>
      </c>
      <c r="Q1367" s="724" t="s">
        <v>2152</v>
      </c>
    </row>
    <row r="1368" spans="2:17" ht="12.75" customHeight="1">
      <c r="B1368" s="2"/>
      <c r="C1368" s="2"/>
      <c r="D1368" s="10" t="s">
        <v>1500</v>
      </c>
      <c r="F1368" s="465" t="s">
        <v>641</v>
      </c>
      <c r="G1368" s="471"/>
      <c r="K1368" s="266">
        <v>0</v>
      </c>
      <c r="L1368" s="129">
        <f t="shared" si="364"/>
        <v>0</v>
      </c>
      <c r="M1368" s="468"/>
      <c r="P1368" s="468">
        <f t="shared" si="365"/>
        <v>0</v>
      </c>
      <c r="Q1368" s="221"/>
    </row>
    <row r="1369" spans="2:17" ht="12.75" customHeight="1">
      <c r="B1369" s="2"/>
      <c r="C1369" s="2"/>
      <c r="D1369" s="10" t="s">
        <v>1501</v>
      </c>
      <c r="F1369" s="465" t="s">
        <v>1878</v>
      </c>
      <c r="G1369" s="471"/>
      <c r="K1369" s="266">
        <v>0</v>
      </c>
      <c r="L1369" s="129">
        <f t="shared" si="364"/>
        <v>0</v>
      </c>
      <c r="M1369" s="468"/>
      <c r="P1369" s="468">
        <f t="shared" si="365"/>
        <v>0</v>
      </c>
      <c r="Q1369" s="221"/>
    </row>
    <row r="1370" spans="2:17" ht="12.75" customHeight="1">
      <c r="B1370" s="2"/>
      <c r="C1370" s="2"/>
      <c r="D1370" s="10" t="s">
        <v>28</v>
      </c>
      <c r="F1370" s="465" t="s">
        <v>615</v>
      </c>
      <c r="G1370" s="471"/>
      <c r="K1370" s="266">
        <v>0</v>
      </c>
      <c r="L1370" s="129">
        <f t="shared" si="364"/>
        <v>0</v>
      </c>
      <c r="M1370" s="468"/>
      <c r="P1370" s="468">
        <f t="shared" si="365"/>
        <v>0</v>
      </c>
      <c r="Q1370" s="221"/>
    </row>
    <row r="1371" spans="2:17" ht="12.75" customHeight="1">
      <c r="B1371" s="2"/>
      <c r="C1371" s="2"/>
      <c r="D1371" s="10" t="s">
        <v>1434</v>
      </c>
      <c r="F1371" s="465" t="s">
        <v>615</v>
      </c>
      <c r="G1371" s="471"/>
      <c r="K1371" s="266">
        <v>0</v>
      </c>
      <c r="L1371" s="129">
        <f t="shared" si="364"/>
        <v>0</v>
      </c>
      <c r="M1371" s="468"/>
      <c r="P1371" s="468">
        <f t="shared" si="365"/>
        <v>0</v>
      </c>
      <c r="Q1371" s="221"/>
    </row>
    <row r="1372" spans="2:17" ht="12.75" customHeight="1">
      <c r="B1372" s="2"/>
      <c r="C1372" s="2"/>
      <c r="D1372" s="10" t="s">
        <v>461</v>
      </c>
      <c r="F1372" s="472" t="s">
        <v>1392</v>
      </c>
      <c r="G1372" s="473"/>
      <c r="K1372" s="266">
        <v>0</v>
      </c>
      <c r="L1372" s="129">
        <f t="shared" si="364"/>
        <v>0</v>
      </c>
      <c r="M1372" s="468"/>
      <c r="P1372" s="468">
        <f t="shared" si="365"/>
        <v>0</v>
      </c>
      <c r="Q1372" s="221"/>
    </row>
    <row r="1373" spans="2:17" ht="12.75" customHeight="1">
      <c r="B1373" s="2"/>
      <c r="C1373" s="2"/>
      <c r="G1373" s="584"/>
      <c r="K1373" s="266"/>
      <c r="M1373" s="468"/>
      <c r="P1373" s="468"/>
      <c r="Q1373" s="221"/>
    </row>
    <row r="1374" spans="2:17" ht="12.75" customHeight="1">
      <c r="B1374" s="2" t="s">
        <v>1356</v>
      </c>
      <c r="C1374" s="2" t="s">
        <v>2103</v>
      </c>
      <c r="G1374" s="95"/>
      <c r="K1374" s="266"/>
      <c r="M1374" s="468"/>
      <c r="P1374" s="468"/>
      <c r="Q1374" s="221"/>
    </row>
    <row r="1375" spans="2:17" ht="12.75" customHeight="1">
      <c r="B1375" s="2"/>
      <c r="C1375" s="2"/>
      <c r="D1375" s="10" t="s">
        <v>1100</v>
      </c>
      <c r="G1375" s="95">
        <v>2000</v>
      </c>
      <c r="K1375" s="266">
        <v>0</v>
      </c>
      <c r="L1375" s="129">
        <v>0</v>
      </c>
      <c r="M1375" s="468"/>
      <c r="P1375" s="468">
        <f>SUM(L1375-N1375-O1375)</f>
        <v>0</v>
      </c>
      <c r="Q1375" s="724" t="s">
        <v>2152</v>
      </c>
    </row>
    <row r="1376" spans="2:17">
      <c r="B1376" s="2"/>
      <c r="C1376" s="2"/>
      <c r="D1376" s="10" t="s">
        <v>1357</v>
      </c>
      <c r="G1376" s="95"/>
      <c r="K1376" s="266">
        <v>0</v>
      </c>
      <c r="L1376" s="129">
        <f t="shared" ref="L1376" si="366">G1376+I1376+K1376</f>
        <v>0</v>
      </c>
      <c r="M1376" s="468"/>
      <c r="P1376" s="468">
        <f>SUM(L1376-N1376-O1376)</f>
        <v>0</v>
      </c>
      <c r="Q1376" s="221"/>
    </row>
    <row r="1377" spans="2:17">
      <c r="B1377" s="2"/>
      <c r="C1377" s="2"/>
      <c r="G1377" s="95"/>
      <c r="K1377" s="266"/>
      <c r="M1377" s="468"/>
      <c r="P1377" s="468"/>
      <c r="Q1377" s="221"/>
    </row>
    <row r="1378" spans="2:17">
      <c r="B1378" s="2" t="s">
        <v>1265</v>
      </c>
      <c r="C1378" s="671" t="s">
        <v>131</v>
      </c>
      <c r="G1378" s="95"/>
      <c r="K1378" s="266"/>
      <c r="M1378" s="468"/>
      <c r="P1378" s="468"/>
      <c r="Q1378" s="221"/>
    </row>
    <row r="1379" spans="2:17">
      <c r="B1379" s="2"/>
      <c r="C1379" s="2"/>
      <c r="D1379" s="10" t="s">
        <v>135</v>
      </c>
      <c r="F1379" s="466" t="s">
        <v>641</v>
      </c>
      <c r="G1379" s="470"/>
      <c r="K1379" s="266">
        <v>0</v>
      </c>
      <c r="L1379" s="129">
        <f t="shared" ref="L1379:L1391" si="367">G1379+I1379+K1379</f>
        <v>0</v>
      </c>
      <c r="M1379" s="468"/>
      <c r="P1379" s="468">
        <f t="shared" ref="P1379:P1391" si="368">SUM(L1379-N1379-O1379)</f>
        <v>0</v>
      </c>
      <c r="Q1379" s="724" t="s">
        <v>2152</v>
      </c>
    </row>
    <row r="1380" spans="2:17">
      <c r="B1380" s="2"/>
      <c r="C1380" s="2"/>
      <c r="D1380" s="10" t="s">
        <v>1262</v>
      </c>
      <c r="F1380" s="465" t="s">
        <v>641</v>
      </c>
      <c r="G1380" s="471"/>
      <c r="K1380" s="266">
        <v>0</v>
      </c>
      <c r="L1380" s="129">
        <f t="shared" si="367"/>
        <v>0</v>
      </c>
      <c r="M1380" s="468"/>
      <c r="P1380" s="468">
        <f t="shared" si="368"/>
        <v>0</v>
      </c>
      <c r="Q1380" s="221"/>
    </row>
    <row r="1381" spans="2:17">
      <c r="B1381" s="2"/>
      <c r="C1381" s="2"/>
      <c r="D1381" s="10" t="s">
        <v>141</v>
      </c>
      <c r="F1381" s="465" t="s">
        <v>1878</v>
      </c>
      <c r="G1381" s="471"/>
      <c r="K1381" s="266">
        <v>0</v>
      </c>
      <c r="L1381" s="129">
        <f t="shared" si="367"/>
        <v>0</v>
      </c>
      <c r="M1381" s="468"/>
      <c r="P1381" s="468">
        <f t="shared" si="368"/>
        <v>0</v>
      </c>
      <c r="Q1381" s="221"/>
    </row>
    <row r="1382" spans="2:17">
      <c r="B1382" s="2"/>
      <c r="C1382" s="2"/>
      <c r="D1382" s="10" t="s">
        <v>136</v>
      </c>
      <c r="F1382" s="465" t="s">
        <v>641</v>
      </c>
      <c r="G1382" s="471"/>
      <c r="K1382" s="266">
        <v>0</v>
      </c>
      <c r="L1382" s="129">
        <f t="shared" si="367"/>
        <v>0</v>
      </c>
      <c r="M1382" s="468"/>
      <c r="P1382" s="468">
        <f t="shared" si="368"/>
        <v>0</v>
      </c>
      <c r="Q1382" s="221"/>
    </row>
    <row r="1383" spans="2:17">
      <c r="B1383" s="2"/>
      <c r="C1383" s="2"/>
      <c r="D1383" s="10" t="s">
        <v>132</v>
      </c>
      <c r="F1383" s="465" t="s">
        <v>641</v>
      </c>
      <c r="G1383" s="471"/>
      <c r="K1383" s="266">
        <v>0</v>
      </c>
      <c r="L1383" s="129">
        <f t="shared" si="367"/>
        <v>0</v>
      </c>
      <c r="M1383" s="468"/>
      <c r="P1383" s="468">
        <f t="shared" si="368"/>
        <v>0</v>
      </c>
      <c r="Q1383" s="221"/>
    </row>
    <row r="1384" spans="2:17">
      <c r="B1384" s="2"/>
      <c r="C1384" s="2"/>
      <c r="D1384" s="10" t="s">
        <v>133</v>
      </c>
      <c r="F1384" s="465" t="s">
        <v>641</v>
      </c>
      <c r="G1384" s="471"/>
      <c r="K1384" s="266">
        <v>0</v>
      </c>
      <c r="L1384" s="129">
        <f t="shared" si="367"/>
        <v>0</v>
      </c>
      <c r="M1384" s="468"/>
      <c r="P1384" s="468">
        <f t="shared" si="368"/>
        <v>0</v>
      </c>
      <c r="Q1384" s="221"/>
    </row>
    <row r="1385" spans="2:17">
      <c r="B1385" s="2"/>
      <c r="C1385" s="2"/>
      <c r="D1385" s="10" t="s">
        <v>137</v>
      </c>
      <c r="F1385" s="465" t="s">
        <v>641</v>
      </c>
      <c r="G1385" s="471"/>
      <c r="K1385" s="266">
        <v>0</v>
      </c>
      <c r="L1385" s="129">
        <f t="shared" si="367"/>
        <v>0</v>
      </c>
      <c r="M1385" s="468"/>
      <c r="P1385" s="468">
        <f t="shared" si="368"/>
        <v>0</v>
      </c>
      <c r="Q1385" s="221"/>
    </row>
    <row r="1386" spans="2:17">
      <c r="B1386" s="2"/>
      <c r="C1386" s="2"/>
      <c r="D1386" s="10" t="s">
        <v>1721</v>
      </c>
      <c r="F1386" s="465" t="s">
        <v>641</v>
      </c>
      <c r="G1386" s="471"/>
      <c r="K1386" s="266">
        <v>0</v>
      </c>
      <c r="L1386" s="129">
        <f t="shared" si="367"/>
        <v>0</v>
      </c>
      <c r="M1386" s="468"/>
      <c r="P1386" s="468">
        <f t="shared" si="368"/>
        <v>0</v>
      </c>
      <c r="Q1386" s="221"/>
    </row>
    <row r="1387" spans="2:17">
      <c r="B1387" s="2"/>
      <c r="C1387" s="2"/>
      <c r="D1387" s="10" t="s">
        <v>138</v>
      </c>
      <c r="F1387" s="465" t="s">
        <v>641</v>
      </c>
      <c r="G1387" s="471"/>
      <c r="K1387" s="266">
        <v>0</v>
      </c>
      <c r="L1387" s="129">
        <f t="shared" si="367"/>
        <v>0</v>
      </c>
      <c r="M1387" s="468"/>
      <c r="P1387" s="468">
        <f t="shared" si="368"/>
        <v>0</v>
      </c>
      <c r="Q1387" s="221"/>
    </row>
    <row r="1388" spans="2:17">
      <c r="B1388" s="2"/>
      <c r="C1388" s="2"/>
      <c r="D1388" s="10" t="s">
        <v>134</v>
      </c>
      <c r="F1388" s="465" t="s">
        <v>641</v>
      </c>
      <c r="G1388" s="471"/>
      <c r="K1388" s="266">
        <v>0</v>
      </c>
      <c r="L1388" s="129">
        <f t="shared" si="367"/>
        <v>0</v>
      </c>
      <c r="M1388" s="468"/>
      <c r="P1388" s="468">
        <f t="shared" si="368"/>
        <v>0</v>
      </c>
      <c r="Q1388" s="221"/>
    </row>
    <row r="1389" spans="2:17">
      <c r="B1389" s="2"/>
      <c r="C1389" s="2"/>
      <c r="D1389" s="10" t="s">
        <v>1434</v>
      </c>
      <c r="F1389" s="465" t="s">
        <v>641</v>
      </c>
      <c r="G1389" s="471"/>
      <c r="K1389" s="266">
        <v>0</v>
      </c>
      <c r="L1389" s="129">
        <f t="shared" si="367"/>
        <v>0</v>
      </c>
      <c r="M1389" s="468"/>
      <c r="P1389" s="468">
        <f t="shared" si="368"/>
        <v>0</v>
      </c>
      <c r="Q1389" s="221"/>
    </row>
    <row r="1390" spans="2:17">
      <c r="B1390" s="2"/>
      <c r="C1390" s="2"/>
      <c r="D1390" s="10" t="s">
        <v>139</v>
      </c>
      <c r="F1390" s="465" t="s">
        <v>641</v>
      </c>
      <c r="G1390" s="471"/>
      <c r="K1390" s="266">
        <v>0</v>
      </c>
      <c r="L1390" s="129">
        <f t="shared" si="367"/>
        <v>0</v>
      </c>
      <c r="M1390" s="468"/>
      <c r="P1390" s="468">
        <f t="shared" si="368"/>
        <v>0</v>
      </c>
      <c r="Q1390" s="221"/>
    </row>
    <row r="1391" spans="2:17">
      <c r="B1391" s="2"/>
      <c r="C1391" s="2"/>
      <c r="D1391" s="10" t="s">
        <v>140</v>
      </c>
      <c r="E1391" s="49">
        <v>0</v>
      </c>
      <c r="F1391" s="472" t="s">
        <v>1878</v>
      </c>
      <c r="G1391" s="473">
        <v>0</v>
      </c>
      <c r="K1391" s="266">
        <v>0</v>
      </c>
      <c r="L1391" s="129">
        <f t="shared" si="367"/>
        <v>0</v>
      </c>
      <c r="M1391" s="468"/>
      <c r="P1391" s="468">
        <f t="shared" si="368"/>
        <v>0</v>
      </c>
      <c r="Q1391" s="221"/>
    </row>
    <row r="1392" spans="2:17" ht="15" customHeight="1">
      <c r="B1392" s="2"/>
      <c r="C1392" s="2" t="s">
        <v>1932</v>
      </c>
      <c r="D1392" s="14"/>
      <c r="G1392" s="211"/>
      <c r="I1392" s="15"/>
      <c r="J1392" s="20"/>
      <c r="K1392" s="15">
        <f t="shared" ref="K1392:P1392" si="369">SUM(K1292:K1391)</f>
        <v>0</v>
      </c>
      <c r="L1392" s="15">
        <f>G1392+I1392+K1392</f>
        <v>0</v>
      </c>
      <c r="M1392" s="680">
        <f>SUM(L1292:L1391)</f>
        <v>0</v>
      </c>
      <c r="N1392" s="15">
        <f t="shared" si="369"/>
        <v>0</v>
      </c>
      <c r="O1392" s="15">
        <f t="shared" si="369"/>
        <v>0</v>
      </c>
      <c r="P1392" s="680">
        <f t="shared" si="369"/>
        <v>0</v>
      </c>
      <c r="Q1392" s="221"/>
    </row>
    <row r="1393" spans="1:75" ht="15" customHeight="1">
      <c r="B1393" s="2"/>
      <c r="C1393" s="2"/>
      <c r="D1393" s="14"/>
      <c r="G1393" s="20"/>
      <c r="I1393" s="20"/>
      <c r="J1393" s="20"/>
      <c r="K1393" s="20"/>
      <c r="L1393" s="20"/>
      <c r="M1393" s="678"/>
      <c r="N1393" s="20"/>
      <c r="O1393" s="20"/>
      <c r="P1393" s="678"/>
      <c r="Q1393" s="221"/>
    </row>
    <row r="1394" spans="1:75" ht="15" customHeight="1">
      <c r="B1394" s="2" t="s">
        <v>1805</v>
      </c>
      <c r="C1394" s="2" t="s">
        <v>1358</v>
      </c>
      <c r="D1394" s="14"/>
      <c r="G1394" s="20"/>
      <c r="I1394" s="20"/>
      <c r="K1394" s="266"/>
      <c r="L1394" s="20"/>
      <c r="M1394" s="678"/>
      <c r="N1394" s="20"/>
      <c r="O1394" s="20"/>
      <c r="P1394" s="678"/>
      <c r="Q1394" s="221"/>
    </row>
    <row r="1395" spans="1:75" s="763" customFormat="1" ht="12.75" customHeight="1">
      <c r="A1395" s="762"/>
      <c r="B1395" s="634"/>
      <c r="C1395" s="634"/>
      <c r="D1395" s="627" t="s">
        <v>1638</v>
      </c>
      <c r="E1395" s="426"/>
      <c r="F1395" s="354"/>
      <c r="G1395" s="129"/>
      <c r="H1395" s="354"/>
      <c r="I1395" s="129"/>
      <c r="J1395" s="354"/>
      <c r="K1395" s="776"/>
      <c r="L1395" s="129">
        <f>G1395+I1395+K1395</f>
        <v>0</v>
      </c>
      <c r="M1395" s="710"/>
      <c r="N1395" s="129"/>
      <c r="O1395" s="129"/>
      <c r="P1395" s="710">
        <f>SUM(L1395-N1395-O1395)</f>
        <v>0</v>
      </c>
      <c r="Q1395" s="765" t="s">
        <v>2051</v>
      </c>
      <c r="R1395" s="764"/>
      <c r="S1395" s="764"/>
      <c r="T1395" s="764"/>
      <c r="U1395" s="764"/>
      <c r="V1395" s="764"/>
      <c r="W1395" s="764"/>
      <c r="X1395" s="764"/>
      <c r="Y1395" s="764"/>
      <c r="Z1395" s="764"/>
      <c r="AA1395" s="764"/>
      <c r="AB1395" s="764"/>
      <c r="AC1395" s="764"/>
      <c r="AD1395" s="764"/>
      <c r="AE1395" s="764"/>
      <c r="AF1395" s="764"/>
      <c r="AG1395" s="764"/>
      <c r="AH1395" s="764"/>
      <c r="AI1395" s="764"/>
      <c r="AJ1395" s="764"/>
      <c r="AK1395" s="764"/>
      <c r="AL1395" s="764"/>
      <c r="AM1395" s="764"/>
      <c r="AN1395" s="764"/>
      <c r="AO1395" s="764"/>
      <c r="AP1395" s="764"/>
      <c r="AQ1395" s="764"/>
      <c r="AR1395" s="764"/>
      <c r="AS1395" s="764"/>
      <c r="AT1395" s="764"/>
      <c r="AU1395" s="764"/>
      <c r="AV1395" s="764"/>
      <c r="AW1395" s="764"/>
      <c r="AX1395" s="764"/>
      <c r="AY1395" s="764"/>
      <c r="AZ1395" s="764"/>
      <c r="BA1395" s="764"/>
      <c r="BB1395" s="764"/>
      <c r="BC1395" s="764"/>
      <c r="BD1395" s="764"/>
      <c r="BE1395" s="764"/>
      <c r="BF1395" s="764"/>
      <c r="BG1395" s="764"/>
      <c r="BH1395" s="764"/>
      <c r="BI1395" s="764"/>
      <c r="BJ1395" s="764"/>
      <c r="BK1395" s="764"/>
      <c r="BL1395" s="764"/>
      <c r="BM1395" s="764"/>
      <c r="BN1395" s="764"/>
      <c r="BO1395" s="764"/>
      <c r="BP1395" s="764"/>
      <c r="BQ1395" s="764"/>
      <c r="BR1395" s="764"/>
      <c r="BS1395" s="764"/>
      <c r="BT1395" s="764"/>
      <c r="BU1395" s="764"/>
      <c r="BV1395" s="764"/>
      <c r="BW1395" s="764"/>
    </row>
    <row r="1396" spans="1:75" ht="12.75" customHeight="1">
      <c r="B1396" s="2"/>
      <c r="C1396" s="2"/>
      <c r="K1396" s="266"/>
      <c r="M1396" s="468"/>
      <c r="P1396" s="468"/>
      <c r="Q1396" s="221"/>
    </row>
    <row r="1397" spans="1:75" ht="12.75" customHeight="1">
      <c r="B1397" s="2"/>
      <c r="C1397" s="2"/>
      <c r="K1397" s="266"/>
      <c r="M1397" s="468"/>
      <c r="P1397" s="468"/>
      <c r="Q1397" s="221"/>
    </row>
    <row r="1398" spans="1:75">
      <c r="B1398" s="2"/>
      <c r="C1398" s="2" t="s">
        <v>1932</v>
      </c>
      <c r="D1398" s="14"/>
      <c r="G1398" s="20">
        <f>SUM(G1395:G1396)</f>
        <v>0</v>
      </c>
      <c r="I1398" s="15">
        <f>SUM(I1395:I1397)</f>
        <v>0</v>
      </c>
      <c r="K1398" s="15">
        <f>SUM(K1395:K1397)</f>
        <v>0</v>
      </c>
      <c r="L1398" s="15">
        <f>I1398+K1398</f>
        <v>0</v>
      </c>
      <c r="M1398" s="680">
        <f>SUM(L1395:L1397)</f>
        <v>0</v>
      </c>
      <c r="N1398" s="15">
        <f>SUM(N1395:N1397)</f>
        <v>0</v>
      </c>
      <c r="O1398" s="15">
        <f>SUM(O1395:O1397)</f>
        <v>0</v>
      </c>
      <c r="P1398" s="680">
        <f>SUM(P1395:P1397)</f>
        <v>0</v>
      </c>
      <c r="Q1398" s="221"/>
    </row>
    <row r="1399" spans="1:75" ht="19.5" customHeight="1">
      <c r="B1399" s="2" t="s">
        <v>479</v>
      </c>
      <c r="C1399" s="2" t="s">
        <v>85</v>
      </c>
      <c r="G1399" s="461" t="s">
        <v>1243</v>
      </c>
      <c r="K1399" s="95"/>
      <c r="L1399" s="4"/>
      <c r="M1399" s="468"/>
      <c r="P1399" s="468"/>
      <c r="Q1399" s="220" t="s">
        <v>1340</v>
      </c>
    </row>
    <row r="1400" spans="1:75" s="627" customFormat="1">
      <c r="A1400" s="766"/>
      <c r="B1400" s="634"/>
      <c r="C1400" s="634"/>
      <c r="D1400" s="627" t="s">
        <v>1639</v>
      </c>
      <c r="E1400" s="426"/>
      <c r="F1400" s="354"/>
      <c r="G1400" s="814"/>
      <c r="H1400" s="354"/>
      <c r="I1400" s="129"/>
      <c r="J1400" s="354"/>
      <c r="K1400" s="816">
        <v>0</v>
      </c>
      <c r="L1400" s="129">
        <f>G1400+I1400+K1400</f>
        <v>0</v>
      </c>
      <c r="M1400" s="710"/>
      <c r="N1400" s="129"/>
      <c r="O1400" s="129"/>
      <c r="P1400" s="710">
        <f>SUM(L1400-N1400-O1400)</f>
        <v>0</v>
      </c>
      <c r="Q1400" s="815"/>
      <c r="R1400" s="354"/>
      <c r="S1400" s="354"/>
      <c r="T1400" s="354"/>
      <c r="U1400" s="354"/>
      <c r="V1400" s="354"/>
      <c r="W1400" s="354"/>
      <c r="X1400" s="354"/>
      <c r="Y1400" s="354"/>
      <c r="Z1400" s="354"/>
      <c r="AA1400" s="354"/>
      <c r="AB1400" s="354"/>
      <c r="AC1400" s="354"/>
      <c r="AD1400" s="354"/>
      <c r="AE1400" s="354"/>
      <c r="AF1400" s="354"/>
      <c r="AG1400" s="354"/>
      <c r="AH1400" s="354"/>
      <c r="AI1400" s="354"/>
      <c r="AJ1400" s="354"/>
      <c r="AK1400" s="354"/>
      <c r="AL1400" s="354"/>
      <c r="AM1400" s="354"/>
      <c r="AN1400" s="354"/>
      <c r="AO1400" s="354"/>
      <c r="AP1400" s="354"/>
      <c r="AQ1400" s="354"/>
      <c r="AR1400" s="354"/>
      <c r="AS1400" s="354"/>
      <c r="AT1400" s="354"/>
      <c r="AU1400" s="354"/>
      <c r="AV1400" s="354"/>
      <c r="AW1400" s="354"/>
      <c r="AX1400" s="354"/>
      <c r="AY1400" s="354"/>
      <c r="AZ1400" s="354"/>
      <c r="BA1400" s="354"/>
      <c r="BB1400" s="354"/>
      <c r="BC1400" s="354"/>
      <c r="BD1400" s="354"/>
      <c r="BE1400" s="354"/>
      <c r="BF1400" s="354"/>
      <c r="BG1400" s="354"/>
      <c r="BH1400" s="354"/>
      <c r="BI1400" s="354"/>
      <c r="BJ1400" s="354"/>
      <c r="BK1400" s="354"/>
      <c r="BL1400" s="354"/>
      <c r="BM1400" s="354"/>
      <c r="BN1400" s="354"/>
      <c r="BO1400" s="354"/>
      <c r="BP1400" s="354"/>
      <c r="BQ1400" s="354"/>
      <c r="BR1400" s="354"/>
      <c r="BS1400" s="354"/>
      <c r="BT1400" s="354"/>
      <c r="BU1400" s="354"/>
      <c r="BV1400" s="354"/>
      <c r="BW1400" s="354"/>
    </row>
    <row r="1401" spans="1:75" ht="15" customHeight="1">
      <c r="B1401" s="2" t="s">
        <v>549</v>
      </c>
      <c r="C1401" s="2" t="s">
        <v>180</v>
      </c>
      <c r="G1401" s="7"/>
      <c r="K1401" s="265"/>
      <c r="M1401" s="468"/>
      <c r="P1401" s="468"/>
      <c r="Q1401" s="236" t="s">
        <v>1912</v>
      </c>
    </row>
    <row r="1402" spans="1:75" ht="12.75" customHeight="1">
      <c r="B1402" s="2"/>
      <c r="C1402" s="2"/>
      <c r="D1402" s="10" t="s">
        <v>143</v>
      </c>
      <c r="E1402" s="49">
        <v>0</v>
      </c>
      <c r="F1402" s="466" t="s">
        <v>144</v>
      </c>
      <c r="G1402" s="467">
        <v>0</v>
      </c>
      <c r="H1402" s="6">
        <v>0</v>
      </c>
      <c r="I1402" s="11">
        <f>H1402*G1402</f>
        <v>0</v>
      </c>
      <c r="J1402" s="6">
        <v>0</v>
      </c>
      <c r="K1402" s="266">
        <f>J1402*G1402</f>
        <v>0</v>
      </c>
      <c r="L1402" s="129">
        <f t="shared" ref="L1402:L1404" si="370">G1402+I1402+K1402</f>
        <v>0</v>
      </c>
      <c r="M1402" s="468"/>
      <c r="P1402" s="468">
        <f>SUM(L1402-N1402-O1402)</f>
        <v>0</v>
      </c>
      <c r="Q1402" s="724" t="s">
        <v>2051</v>
      </c>
    </row>
    <row r="1403" spans="1:75" ht="12.75" customHeight="1">
      <c r="B1403" s="2"/>
      <c r="C1403" s="2"/>
      <c r="D1403" s="10" t="s">
        <v>1903</v>
      </c>
      <c r="F1403" s="465" t="s">
        <v>2106</v>
      </c>
      <c r="G1403" s="468">
        <v>0</v>
      </c>
      <c r="H1403" s="6">
        <v>0</v>
      </c>
      <c r="I1403" s="11">
        <f>H1403*G1403</f>
        <v>0</v>
      </c>
      <c r="J1403" s="6">
        <v>0</v>
      </c>
      <c r="K1403" s="266">
        <f>J1403*G1403</f>
        <v>0</v>
      </c>
      <c r="L1403" s="129">
        <f t="shared" si="370"/>
        <v>0</v>
      </c>
      <c r="M1403" s="468"/>
      <c r="P1403" s="468">
        <f>SUM(L1403-N1403-O1403)</f>
        <v>0</v>
      </c>
      <c r="Q1403" s="718" t="s">
        <v>754</v>
      </c>
    </row>
    <row r="1404" spans="1:75" ht="12.75" customHeight="1">
      <c r="B1404" s="2"/>
      <c r="C1404" s="2"/>
      <c r="D1404" s="10" t="s">
        <v>145</v>
      </c>
      <c r="F1404" s="472" t="s">
        <v>1390</v>
      </c>
      <c r="G1404" s="469">
        <v>0</v>
      </c>
      <c r="H1404" s="6">
        <v>0</v>
      </c>
      <c r="I1404" s="11">
        <f>H1404*G1404</f>
        <v>0</v>
      </c>
      <c r="J1404" s="6">
        <v>0</v>
      </c>
      <c r="K1404" s="266">
        <f>J1404*G1404</f>
        <v>0</v>
      </c>
      <c r="L1404" s="129">
        <f t="shared" si="370"/>
        <v>0</v>
      </c>
      <c r="M1404" s="468"/>
      <c r="P1404" s="468">
        <f>SUM(L1404-N1404-O1404)</f>
        <v>0</v>
      </c>
      <c r="Q1404" s="720" t="s">
        <v>751</v>
      </c>
    </row>
    <row r="1405" spans="1:75" ht="12.75" customHeight="1">
      <c r="B1405" s="2"/>
      <c r="C1405" s="2"/>
      <c r="G1405" s="7"/>
      <c r="K1405" s="266"/>
      <c r="M1405" s="468"/>
      <c r="P1405" s="468"/>
      <c r="Q1405" s="221"/>
    </row>
    <row r="1406" spans="1:75" ht="12.75" customHeight="1">
      <c r="B1406" s="2" t="s">
        <v>550</v>
      </c>
      <c r="C1406" s="2" t="s">
        <v>527</v>
      </c>
      <c r="G1406" s="7"/>
      <c r="K1406" s="266"/>
      <c r="M1406" s="468"/>
      <c r="P1406" s="468"/>
      <c r="Q1406" s="221"/>
    </row>
    <row r="1407" spans="1:75" ht="12.75" customHeight="1">
      <c r="B1407" s="2"/>
      <c r="C1407" s="2"/>
      <c r="D1407" s="10" t="s">
        <v>1442</v>
      </c>
      <c r="F1407" s="466" t="s">
        <v>1502</v>
      </c>
      <c r="G1407" s="467">
        <v>0</v>
      </c>
      <c r="H1407" s="6">
        <v>0</v>
      </c>
      <c r="I1407" s="11">
        <f>H1407*G1407</f>
        <v>0</v>
      </c>
      <c r="J1407" s="6">
        <v>0</v>
      </c>
      <c r="K1407" s="266">
        <f>J1407*G1407</f>
        <v>0</v>
      </c>
      <c r="L1407" s="129">
        <f t="shared" ref="L1407:L1420" si="371">G1407+I1407+K1407</f>
        <v>0</v>
      </c>
      <c r="M1407" s="468"/>
      <c r="P1407" s="468">
        <f t="shared" ref="P1407:P1420" si="372">SUM(L1407-N1407-O1407)</f>
        <v>0</v>
      </c>
      <c r="Q1407" s="724" t="s">
        <v>2152</v>
      </c>
    </row>
    <row r="1408" spans="1:75" ht="12.75" customHeight="1">
      <c r="B1408" s="2"/>
      <c r="C1408" s="2"/>
      <c r="D1408" s="10" t="s">
        <v>1443</v>
      </c>
      <c r="F1408" s="465" t="s">
        <v>1502</v>
      </c>
      <c r="G1408" s="468"/>
      <c r="H1408" s="6">
        <v>0</v>
      </c>
      <c r="I1408" s="11">
        <f t="shared" ref="I1408:I1420" si="373">H1408*G1408</f>
        <v>0</v>
      </c>
      <c r="J1408" s="6">
        <v>0</v>
      </c>
      <c r="K1408" s="266">
        <f t="shared" ref="K1408:K1420" si="374">J1408*G1408</f>
        <v>0</v>
      </c>
      <c r="L1408" s="129">
        <f t="shared" si="371"/>
        <v>0</v>
      </c>
      <c r="M1408" s="468"/>
      <c r="P1408" s="468">
        <f t="shared" si="372"/>
        <v>0</v>
      </c>
      <c r="Q1408" s="221"/>
    </row>
    <row r="1409" spans="2:17" ht="12.75" customHeight="1">
      <c r="B1409" s="2"/>
      <c r="C1409" s="2"/>
      <c r="D1409" s="10" t="s">
        <v>1444</v>
      </c>
      <c r="F1409" s="465" t="s">
        <v>641</v>
      </c>
      <c r="G1409" s="468"/>
      <c r="H1409" s="6">
        <v>0</v>
      </c>
      <c r="I1409" s="11">
        <f t="shared" si="373"/>
        <v>0</v>
      </c>
      <c r="J1409" s="6">
        <v>0</v>
      </c>
      <c r="K1409" s="266">
        <f t="shared" si="374"/>
        <v>0</v>
      </c>
      <c r="L1409" s="129">
        <f t="shared" si="371"/>
        <v>0</v>
      </c>
      <c r="M1409" s="468"/>
      <c r="P1409" s="468">
        <f t="shared" si="372"/>
        <v>0</v>
      </c>
      <c r="Q1409" s="221"/>
    </row>
    <row r="1410" spans="2:17" ht="12.75" customHeight="1">
      <c r="B1410" s="2"/>
      <c r="C1410" s="2"/>
      <c r="D1410" s="10" t="s">
        <v>1444</v>
      </c>
      <c r="E1410" s="49">
        <v>0</v>
      </c>
      <c r="F1410" s="465" t="s">
        <v>641</v>
      </c>
      <c r="G1410" s="468">
        <v>0</v>
      </c>
      <c r="H1410" s="6">
        <v>0</v>
      </c>
      <c r="I1410" s="11">
        <f t="shared" si="373"/>
        <v>0</v>
      </c>
      <c r="J1410" s="6">
        <v>0</v>
      </c>
      <c r="K1410" s="266">
        <f t="shared" si="374"/>
        <v>0</v>
      </c>
      <c r="L1410" s="129">
        <f t="shared" si="371"/>
        <v>0</v>
      </c>
      <c r="M1410" s="468"/>
      <c r="P1410" s="468">
        <f t="shared" si="372"/>
        <v>0</v>
      </c>
      <c r="Q1410" s="221"/>
    </row>
    <row r="1411" spans="2:17" ht="12.75" customHeight="1">
      <c r="B1411" s="2"/>
      <c r="C1411" s="2"/>
      <c r="D1411" s="10" t="s">
        <v>1526</v>
      </c>
      <c r="F1411" s="465" t="s">
        <v>641</v>
      </c>
      <c r="G1411" s="468"/>
      <c r="H1411" s="6">
        <v>0</v>
      </c>
      <c r="I1411" s="11">
        <f t="shared" si="373"/>
        <v>0</v>
      </c>
      <c r="J1411" s="6">
        <v>0</v>
      </c>
      <c r="K1411" s="266">
        <f t="shared" si="374"/>
        <v>0</v>
      </c>
      <c r="L1411" s="129">
        <f t="shared" si="371"/>
        <v>0</v>
      </c>
      <c r="M1411" s="468"/>
      <c r="P1411" s="468">
        <f t="shared" si="372"/>
        <v>0</v>
      </c>
      <c r="Q1411" s="718" t="s">
        <v>952</v>
      </c>
    </row>
    <row r="1412" spans="2:17" ht="12.75" customHeight="1">
      <c r="B1412" s="2"/>
      <c r="C1412" s="2"/>
      <c r="D1412" s="10" t="s">
        <v>1259</v>
      </c>
      <c r="F1412" s="465" t="s">
        <v>641</v>
      </c>
      <c r="G1412" s="468"/>
      <c r="H1412" s="6">
        <v>0</v>
      </c>
      <c r="I1412" s="11">
        <f t="shared" si="373"/>
        <v>0</v>
      </c>
      <c r="J1412" s="6">
        <v>0</v>
      </c>
      <c r="K1412" s="266">
        <f t="shared" si="374"/>
        <v>0</v>
      </c>
      <c r="L1412" s="129">
        <f t="shared" si="371"/>
        <v>0</v>
      </c>
      <c r="M1412" s="468"/>
      <c r="P1412" s="468">
        <f t="shared" si="372"/>
        <v>0</v>
      </c>
      <c r="Q1412" s="719" t="s">
        <v>953</v>
      </c>
    </row>
    <row r="1413" spans="2:17" ht="12.75" customHeight="1">
      <c r="B1413" s="2"/>
      <c r="C1413" s="2"/>
      <c r="D1413" s="10" t="s">
        <v>1101</v>
      </c>
      <c r="F1413" s="465" t="s">
        <v>641</v>
      </c>
      <c r="G1413" s="468"/>
      <c r="H1413" s="6">
        <v>0</v>
      </c>
      <c r="I1413" s="11">
        <f t="shared" si="373"/>
        <v>0</v>
      </c>
      <c r="J1413" s="6">
        <v>0</v>
      </c>
      <c r="K1413" s="266">
        <f t="shared" si="374"/>
        <v>0</v>
      </c>
      <c r="L1413" s="129">
        <f t="shared" si="371"/>
        <v>0</v>
      </c>
      <c r="M1413" s="468"/>
      <c r="P1413" s="468">
        <f t="shared" si="372"/>
        <v>0</v>
      </c>
      <c r="Q1413" s="720" t="s">
        <v>94</v>
      </c>
    </row>
    <row r="1414" spans="2:17" ht="12.75" customHeight="1">
      <c r="B1414" s="2"/>
      <c r="C1414" s="2"/>
      <c r="D1414" s="10" t="s">
        <v>1445</v>
      </c>
      <c r="F1414" s="465" t="s">
        <v>641</v>
      </c>
      <c r="G1414" s="468"/>
      <c r="H1414" s="6">
        <v>0</v>
      </c>
      <c r="I1414" s="11">
        <f t="shared" si="373"/>
        <v>0</v>
      </c>
      <c r="J1414" s="6">
        <v>0</v>
      </c>
      <c r="K1414" s="266">
        <f t="shared" si="374"/>
        <v>0</v>
      </c>
      <c r="L1414" s="129">
        <f t="shared" si="371"/>
        <v>0</v>
      </c>
      <c r="M1414" s="468"/>
      <c r="P1414" s="468">
        <f t="shared" si="372"/>
        <v>0</v>
      </c>
      <c r="Q1414" s="221"/>
    </row>
    <row r="1415" spans="2:17" ht="12.75" customHeight="1">
      <c r="B1415" s="2"/>
      <c r="C1415" s="2"/>
      <c r="D1415" s="10" t="s">
        <v>1446</v>
      </c>
      <c r="F1415" s="465" t="s">
        <v>641</v>
      </c>
      <c r="G1415" s="468"/>
      <c r="H1415" s="6">
        <v>0</v>
      </c>
      <c r="I1415" s="11">
        <f t="shared" si="373"/>
        <v>0</v>
      </c>
      <c r="J1415" s="6">
        <v>0</v>
      </c>
      <c r="K1415" s="266">
        <f t="shared" si="374"/>
        <v>0</v>
      </c>
      <c r="L1415" s="129">
        <f t="shared" si="371"/>
        <v>0</v>
      </c>
      <c r="M1415" s="468"/>
      <c r="P1415" s="468">
        <f t="shared" si="372"/>
        <v>0</v>
      </c>
      <c r="Q1415" s="221"/>
    </row>
    <row r="1416" spans="2:17" ht="12.75" customHeight="1">
      <c r="B1416" s="2"/>
      <c r="C1416" s="2"/>
      <c r="D1416" s="10" t="s">
        <v>1447</v>
      </c>
      <c r="F1416" s="465" t="s">
        <v>641</v>
      </c>
      <c r="G1416" s="468"/>
      <c r="H1416" s="6">
        <v>0</v>
      </c>
      <c r="I1416" s="11">
        <f t="shared" si="373"/>
        <v>0</v>
      </c>
      <c r="J1416" s="6">
        <v>0</v>
      </c>
      <c r="K1416" s="266">
        <f t="shared" si="374"/>
        <v>0</v>
      </c>
      <c r="L1416" s="129">
        <f t="shared" si="371"/>
        <v>0</v>
      </c>
      <c r="M1416" s="468"/>
      <c r="P1416" s="468">
        <f t="shared" si="372"/>
        <v>0</v>
      </c>
      <c r="Q1416" s="221"/>
    </row>
    <row r="1417" spans="2:17" ht="12.75" customHeight="1">
      <c r="B1417" s="2"/>
      <c r="C1417" s="2"/>
      <c r="D1417" s="10" t="s">
        <v>1448</v>
      </c>
      <c r="F1417" s="465" t="s">
        <v>641</v>
      </c>
      <c r="G1417" s="468"/>
      <c r="H1417" s="6">
        <v>0</v>
      </c>
      <c r="I1417" s="11">
        <f t="shared" si="373"/>
        <v>0</v>
      </c>
      <c r="J1417" s="6">
        <v>0</v>
      </c>
      <c r="K1417" s="266">
        <f t="shared" si="374"/>
        <v>0</v>
      </c>
      <c r="L1417" s="129">
        <f t="shared" si="371"/>
        <v>0</v>
      </c>
      <c r="M1417" s="468"/>
      <c r="P1417" s="468">
        <f t="shared" si="372"/>
        <v>0</v>
      </c>
      <c r="Q1417" s="221"/>
    </row>
    <row r="1418" spans="2:17" ht="12.75" customHeight="1">
      <c r="B1418" s="2"/>
      <c r="C1418" s="2"/>
      <c r="D1418" s="10" t="s">
        <v>1359</v>
      </c>
      <c r="F1418" s="465" t="s">
        <v>1502</v>
      </c>
      <c r="G1418" s="468"/>
      <c r="H1418" s="6">
        <v>0</v>
      </c>
      <c r="I1418" s="11">
        <f t="shared" si="373"/>
        <v>0</v>
      </c>
      <c r="J1418" s="6">
        <v>0</v>
      </c>
      <c r="K1418" s="266">
        <f t="shared" si="374"/>
        <v>0</v>
      </c>
      <c r="L1418" s="129">
        <f t="shared" si="371"/>
        <v>0</v>
      </c>
      <c r="M1418" s="468"/>
      <c r="P1418" s="468">
        <f t="shared" si="372"/>
        <v>0</v>
      </c>
      <c r="Q1418" s="221"/>
    </row>
    <row r="1419" spans="2:17" ht="12.75" customHeight="1">
      <c r="B1419" s="2"/>
      <c r="C1419" s="2"/>
      <c r="D1419" s="10" t="s">
        <v>2153</v>
      </c>
      <c r="F1419" s="465" t="s">
        <v>641</v>
      </c>
      <c r="G1419" s="468"/>
      <c r="H1419" s="6">
        <v>0</v>
      </c>
      <c r="I1419" s="11">
        <f t="shared" si="373"/>
        <v>0</v>
      </c>
      <c r="J1419" s="6">
        <v>0</v>
      </c>
      <c r="K1419" s="266">
        <f t="shared" si="374"/>
        <v>0</v>
      </c>
      <c r="L1419" s="129">
        <f t="shared" si="371"/>
        <v>0</v>
      </c>
      <c r="M1419" s="468"/>
      <c r="P1419" s="468">
        <f t="shared" si="372"/>
        <v>0</v>
      </c>
      <c r="Q1419" s="221"/>
    </row>
    <row r="1420" spans="2:17" ht="12.75" customHeight="1">
      <c r="B1420" s="2"/>
      <c r="C1420" s="2"/>
      <c r="D1420" s="10" t="s">
        <v>2154</v>
      </c>
      <c r="F1420" s="472" t="s">
        <v>641</v>
      </c>
      <c r="G1420" s="469"/>
      <c r="H1420" s="6">
        <v>0</v>
      </c>
      <c r="I1420" s="11">
        <f t="shared" si="373"/>
        <v>0</v>
      </c>
      <c r="J1420" s="6">
        <v>0</v>
      </c>
      <c r="K1420" s="266">
        <f t="shared" si="374"/>
        <v>0</v>
      </c>
      <c r="L1420" s="129">
        <f t="shared" si="371"/>
        <v>0</v>
      </c>
      <c r="M1420" s="468"/>
      <c r="O1420" s="11">
        <f>L1420</f>
        <v>0</v>
      </c>
      <c r="P1420" s="468">
        <f t="shared" si="372"/>
        <v>0</v>
      </c>
      <c r="Q1420" s="221"/>
    </row>
    <row r="1421" spans="2:17" ht="12.75" customHeight="1">
      <c r="B1421" s="2"/>
      <c r="C1421" s="2"/>
      <c r="G1421" s="7"/>
      <c r="K1421" s="266"/>
      <c r="M1421" s="468"/>
      <c r="P1421" s="468"/>
      <c r="Q1421" s="221"/>
    </row>
    <row r="1422" spans="2:17" ht="12.75" customHeight="1">
      <c r="B1422" s="2" t="s">
        <v>551</v>
      </c>
      <c r="C1422" s="2" t="s">
        <v>528</v>
      </c>
      <c r="G1422" s="7"/>
      <c r="K1422" s="266"/>
      <c r="M1422" s="468"/>
      <c r="P1422" s="468"/>
      <c r="Q1422" s="221"/>
    </row>
    <row r="1423" spans="2:17" ht="12.75" customHeight="1">
      <c r="B1423" s="2"/>
      <c r="C1423" s="2"/>
      <c r="D1423" s="10" t="s">
        <v>1503</v>
      </c>
      <c r="F1423" s="466" t="s">
        <v>641</v>
      </c>
      <c r="G1423" s="467"/>
      <c r="H1423" s="6">
        <v>0</v>
      </c>
      <c r="I1423" s="11">
        <f>H1423*G1423</f>
        <v>0</v>
      </c>
      <c r="J1423" s="6">
        <v>0</v>
      </c>
      <c r="K1423" s="266">
        <f>J1423*G1423</f>
        <v>0</v>
      </c>
      <c r="L1423" s="129">
        <f t="shared" ref="L1423:L1435" si="375">G1423+I1423+K1423</f>
        <v>0</v>
      </c>
      <c r="M1423" s="468"/>
      <c r="P1423" s="468">
        <f t="shared" ref="P1423:P1443" si="376">SUM(L1423-N1423-O1423)</f>
        <v>0</v>
      </c>
      <c r="Q1423" s="724" t="s">
        <v>2152</v>
      </c>
    </row>
    <row r="1424" spans="2:17" ht="12.75" customHeight="1">
      <c r="B1424" s="2"/>
      <c r="C1424" s="2"/>
      <c r="D1424" s="10" t="s">
        <v>1504</v>
      </c>
      <c r="E1424" s="49">
        <v>0</v>
      </c>
      <c r="F1424" s="465" t="s">
        <v>641</v>
      </c>
      <c r="G1424" s="468">
        <v>0</v>
      </c>
      <c r="H1424" s="6">
        <v>0</v>
      </c>
      <c r="I1424" s="11">
        <f>H1424*G1424</f>
        <v>0</v>
      </c>
      <c r="J1424" s="6">
        <v>0</v>
      </c>
      <c r="K1424" s="266">
        <f>J1424*G1424</f>
        <v>0</v>
      </c>
      <c r="L1424" s="129">
        <f t="shared" si="375"/>
        <v>0</v>
      </c>
      <c r="M1424" s="468"/>
      <c r="P1424" s="468">
        <f t="shared" si="376"/>
        <v>0</v>
      </c>
      <c r="Q1424" s="221"/>
    </row>
    <row r="1425" spans="2:18" ht="12.75" customHeight="1">
      <c r="B1425" s="2"/>
      <c r="C1425" s="2"/>
      <c r="D1425" s="10" t="s">
        <v>1449</v>
      </c>
      <c r="F1425" s="465" t="s">
        <v>641</v>
      </c>
      <c r="G1425" s="468"/>
      <c r="H1425" s="6">
        <v>0</v>
      </c>
      <c r="I1425" s="11">
        <f>H1425*G1425</f>
        <v>0</v>
      </c>
      <c r="J1425" s="6">
        <v>0</v>
      </c>
      <c r="K1425" s="266">
        <f>J1425*G1425</f>
        <v>0</v>
      </c>
      <c r="L1425" s="129">
        <f t="shared" si="375"/>
        <v>0</v>
      </c>
      <c r="M1425" s="468"/>
      <c r="P1425" s="468">
        <f t="shared" si="376"/>
        <v>0</v>
      </c>
      <c r="Q1425" s="221"/>
    </row>
    <row r="1426" spans="2:18" ht="12.75" customHeight="1">
      <c r="B1426" s="2"/>
      <c r="C1426" s="2"/>
      <c r="D1426" s="10" t="s">
        <v>1102</v>
      </c>
      <c r="F1426" s="465" t="s">
        <v>641</v>
      </c>
      <c r="G1426" s="468"/>
      <c r="H1426" s="6">
        <v>0</v>
      </c>
      <c r="I1426" s="11">
        <f>H1426*G1426</f>
        <v>0</v>
      </c>
      <c r="J1426" s="6">
        <v>0</v>
      </c>
      <c r="K1426" s="266">
        <f>J1426*G1426</f>
        <v>0</v>
      </c>
      <c r="L1426" s="129">
        <f t="shared" si="375"/>
        <v>0</v>
      </c>
      <c r="M1426" s="468"/>
      <c r="P1426" s="468">
        <f t="shared" si="376"/>
        <v>0</v>
      </c>
      <c r="Q1426" s="221"/>
    </row>
    <row r="1427" spans="2:18" ht="12.75" customHeight="1" thickBot="1">
      <c r="B1427" s="2"/>
      <c r="C1427" s="2"/>
      <c r="D1427" s="10" t="s">
        <v>563</v>
      </c>
      <c r="F1427" s="472" t="s">
        <v>641</v>
      </c>
      <c r="G1427" s="469"/>
      <c r="H1427" s="6">
        <v>0</v>
      </c>
      <c r="I1427" s="11">
        <f>H1427*G1427</f>
        <v>0</v>
      </c>
      <c r="J1427" s="6">
        <v>0</v>
      </c>
      <c r="K1427" s="266">
        <f>J1427*G1427</f>
        <v>0</v>
      </c>
      <c r="L1427" s="129">
        <f t="shared" si="375"/>
        <v>0</v>
      </c>
      <c r="M1427" s="468"/>
      <c r="P1427" s="468">
        <f t="shared" si="376"/>
        <v>0</v>
      </c>
      <c r="Q1427" s="221"/>
    </row>
    <row r="1428" spans="2:18" ht="12.75" customHeight="1" thickBot="1">
      <c r="B1428" s="2"/>
      <c r="C1428" s="2"/>
      <c r="D1428" s="10" t="s">
        <v>914</v>
      </c>
      <c r="G1428" s="7"/>
      <c r="K1428" s="266">
        <v>0</v>
      </c>
      <c r="L1428" s="129">
        <f t="shared" si="375"/>
        <v>0</v>
      </c>
      <c r="M1428" s="468"/>
      <c r="P1428" s="793">
        <f>SUM(L1428-N1428-O1428)</f>
        <v>0</v>
      </c>
      <c r="Q1428" s="808" t="s">
        <v>2179</v>
      </c>
      <c r="R1428" s="354"/>
    </row>
    <row r="1429" spans="2:18" ht="12.75" customHeight="1">
      <c r="B1429" s="2"/>
      <c r="C1429" s="2"/>
      <c r="D1429" s="10" t="s">
        <v>1421</v>
      </c>
      <c r="F1429" s="466" t="s">
        <v>641</v>
      </c>
      <c r="G1429" s="467"/>
      <c r="H1429" s="6">
        <v>0</v>
      </c>
      <c r="I1429" s="11">
        <f t="shared" ref="I1429:I1435" si="377">H1429*G1429</f>
        <v>0</v>
      </c>
      <c r="J1429" s="6">
        <v>0</v>
      </c>
      <c r="K1429" s="266">
        <f t="shared" ref="K1429:K1435" si="378">J1429*G1429</f>
        <v>0</v>
      </c>
      <c r="L1429" s="129">
        <f t="shared" si="375"/>
        <v>0</v>
      </c>
      <c r="M1429" s="468"/>
      <c r="P1429" s="468">
        <f t="shared" si="376"/>
        <v>0</v>
      </c>
      <c r="Q1429" s="724" t="s">
        <v>2152</v>
      </c>
    </row>
    <row r="1430" spans="2:18" ht="12.75" customHeight="1">
      <c r="B1430" s="2"/>
      <c r="C1430" s="2"/>
      <c r="D1430" s="10" t="s">
        <v>1422</v>
      </c>
      <c r="F1430" s="465" t="s">
        <v>641</v>
      </c>
      <c r="G1430" s="468"/>
      <c r="H1430" s="6">
        <v>0</v>
      </c>
      <c r="I1430" s="11">
        <f t="shared" si="377"/>
        <v>0</v>
      </c>
      <c r="J1430" s="6">
        <v>0</v>
      </c>
      <c r="K1430" s="266">
        <f t="shared" si="378"/>
        <v>0</v>
      </c>
      <c r="L1430" s="129">
        <f t="shared" si="375"/>
        <v>0</v>
      </c>
      <c r="M1430" s="468"/>
      <c r="P1430" s="468">
        <f t="shared" si="376"/>
        <v>0</v>
      </c>
      <c r="Q1430" s="221"/>
    </row>
    <row r="1431" spans="2:18" ht="12.75" customHeight="1">
      <c r="B1431" s="2"/>
      <c r="C1431" s="2"/>
      <c r="D1431" s="10" t="s">
        <v>1423</v>
      </c>
      <c r="F1431" s="465" t="s">
        <v>641</v>
      </c>
      <c r="G1431" s="468"/>
      <c r="H1431" s="6">
        <v>0</v>
      </c>
      <c r="I1431" s="11">
        <f t="shared" si="377"/>
        <v>0</v>
      </c>
      <c r="J1431" s="6">
        <v>0</v>
      </c>
      <c r="K1431" s="266">
        <f t="shared" si="378"/>
        <v>0</v>
      </c>
      <c r="L1431" s="129">
        <f t="shared" si="375"/>
        <v>0</v>
      </c>
      <c r="M1431" s="468"/>
      <c r="P1431" s="468">
        <f t="shared" si="376"/>
        <v>0</v>
      </c>
      <c r="Q1431" s="221"/>
    </row>
    <row r="1432" spans="2:18" ht="12.75" customHeight="1">
      <c r="B1432" s="2"/>
      <c r="C1432" s="2"/>
      <c r="D1432" s="10" t="s">
        <v>1424</v>
      </c>
      <c r="F1432" s="465" t="s">
        <v>641</v>
      </c>
      <c r="G1432" s="468"/>
      <c r="H1432" s="6">
        <v>0</v>
      </c>
      <c r="I1432" s="11">
        <f t="shared" si="377"/>
        <v>0</v>
      </c>
      <c r="J1432" s="6">
        <v>0</v>
      </c>
      <c r="K1432" s="266">
        <f t="shared" si="378"/>
        <v>0</v>
      </c>
      <c r="L1432" s="129">
        <f t="shared" si="375"/>
        <v>0</v>
      </c>
      <c r="M1432" s="468"/>
      <c r="P1432" s="468">
        <f t="shared" si="376"/>
        <v>0</v>
      </c>
      <c r="Q1432" s="221"/>
    </row>
    <row r="1433" spans="2:18" ht="12.75" customHeight="1">
      <c r="B1433" s="2"/>
      <c r="C1433" s="2"/>
      <c r="D1433" s="10" t="s">
        <v>1324</v>
      </c>
      <c r="F1433" s="465" t="s">
        <v>641</v>
      </c>
      <c r="G1433" s="468"/>
      <c r="H1433" s="6">
        <v>0</v>
      </c>
      <c r="I1433" s="11">
        <f t="shared" si="377"/>
        <v>0</v>
      </c>
      <c r="J1433" s="6">
        <v>0</v>
      </c>
      <c r="K1433" s="266">
        <f t="shared" si="378"/>
        <v>0</v>
      </c>
      <c r="L1433" s="129">
        <f t="shared" si="375"/>
        <v>0</v>
      </c>
      <c r="M1433" s="468"/>
      <c r="P1433" s="468">
        <f t="shared" si="376"/>
        <v>0</v>
      </c>
      <c r="Q1433" s="221" t="s">
        <v>1360</v>
      </c>
    </row>
    <row r="1434" spans="2:18" ht="12.75" customHeight="1">
      <c r="B1434" s="2"/>
      <c r="C1434" s="2"/>
      <c r="D1434" s="10" t="s">
        <v>1207</v>
      </c>
      <c r="F1434" s="465" t="s">
        <v>641</v>
      </c>
      <c r="G1434" s="468"/>
      <c r="H1434" s="6">
        <v>0</v>
      </c>
      <c r="I1434" s="11">
        <f t="shared" si="377"/>
        <v>0</v>
      </c>
      <c r="J1434" s="6">
        <v>0</v>
      </c>
      <c r="K1434" s="266">
        <f t="shared" si="378"/>
        <v>0</v>
      </c>
      <c r="L1434" s="129">
        <f t="shared" si="375"/>
        <v>0</v>
      </c>
      <c r="M1434" s="468"/>
      <c r="P1434" s="468">
        <f t="shared" si="376"/>
        <v>0</v>
      </c>
      <c r="Q1434" s="221"/>
    </row>
    <row r="1435" spans="2:18" ht="12.75" customHeight="1">
      <c r="B1435" s="2"/>
      <c r="C1435" s="2"/>
      <c r="D1435" s="10" t="s">
        <v>1425</v>
      </c>
      <c r="F1435" s="472" t="s">
        <v>641</v>
      </c>
      <c r="G1435" s="469"/>
      <c r="H1435" s="6">
        <v>0</v>
      </c>
      <c r="I1435" s="11">
        <f t="shared" si="377"/>
        <v>0</v>
      </c>
      <c r="J1435" s="6">
        <v>0</v>
      </c>
      <c r="K1435" s="266">
        <f t="shared" si="378"/>
        <v>0</v>
      </c>
      <c r="L1435" s="129">
        <f t="shared" si="375"/>
        <v>0</v>
      </c>
      <c r="M1435" s="468"/>
      <c r="P1435" s="468">
        <f t="shared" si="376"/>
        <v>0</v>
      </c>
      <c r="Q1435" s="221"/>
    </row>
    <row r="1436" spans="2:18" ht="12.75" customHeight="1">
      <c r="B1436" s="2"/>
      <c r="C1436" s="2"/>
      <c r="G1436" s="7"/>
      <c r="K1436" s="266"/>
      <c r="M1436" s="468"/>
      <c r="P1436" s="468">
        <f t="shared" si="376"/>
        <v>0</v>
      </c>
      <c r="Q1436" s="221"/>
    </row>
    <row r="1437" spans="2:18" ht="12.75" customHeight="1">
      <c r="B1437" s="2" t="s">
        <v>552</v>
      </c>
      <c r="C1437" s="2" t="s">
        <v>529</v>
      </c>
      <c r="G1437" s="7"/>
      <c r="K1437" s="266"/>
      <c r="M1437" s="468"/>
      <c r="P1437" s="468">
        <f t="shared" si="376"/>
        <v>0</v>
      </c>
      <c r="Q1437" s="221"/>
    </row>
    <row r="1438" spans="2:18" ht="12.75" customHeight="1">
      <c r="B1438" s="2"/>
      <c r="C1438" s="2"/>
      <c r="D1438" s="10" t="s">
        <v>566</v>
      </c>
      <c r="E1438" s="49">
        <v>0</v>
      </c>
      <c r="F1438" s="466" t="s">
        <v>2106</v>
      </c>
      <c r="G1438" s="467">
        <v>0</v>
      </c>
      <c r="H1438" s="6">
        <v>0</v>
      </c>
      <c r="I1438" s="11">
        <f>H1438*G1438</f>
        <v>0</v>
      </c>
      <c r="J1438" s="6">
        <v>0</v>
      </c>
      <c r="K1438" s="266">
        <f>J1438*G1438</f>
        <v>0</v>
      </c>
      <c r="L1438" s="129">
        <f t="shared" ref="L1438:L1439" si="379">G1438+I1438+K1438</f>
        <v>0</v>
      </c>
      <c r="M1438" s="468"/>
      <c r="P1438" s="468">
        <f t="shared" si="376"/>
        <v>0</v>
      </c>
      <c r="Q1438" s="221"/>
    </row>
    <row r="1439" spans="2:18" ht="12.75" customHeight="1">
      <c r="B1439" s="2"/>
      <c r="C1439" s="2"/>
      <c r="D1439" s="10" t="s">
        <v>1450</v>
      </c>
      <c r="F1439" s="472" t="s">
        <v>2106</v>
      </c>
      <c r="G1439" s="469"/>
      <c r="H1439" s="6">
        <v>0</v>
      </c>
      <c r="I1439" s="11">
        <f>H1439*G1439</f>
        <v>0</v>
      </c>
      <c r="J1439" s="6">
        <v>0</v>
      </c>
      <c r="K1439" s="266">
        <f>J1439*G1439</f>
        <v>0</v>
      </c>
      <c r="L1439" s="129">
        <f t="shared" si="379"/>
        <v>0</v>
      </c>
      <c r="M1439" s="468"/>
      <c r="P1439" s="468">
        <f t="shared" si="376"/>
        <v>0</v>
      </c>
      <c r="Q1439" s="221"/>
    </row>
    <row r="1440" spans="2:18" ht="12.75" customHeight="1">
      <c r="B1440" s="2"/>
      <c r="C1440" s="2"/>
      <c r="G1440" s="7"/>
      <c r="K1440" s="266"/>
      <c r="M1440" s="468"/>
      <c r="P1440" s="468">
        <f t="shared" si="376"/>
        <v>0</v>
      </c>
      <c r="Q1440" s="221"/>
    </row>
    <row r="1441" spans="2:17" ht="12.75" customHeight="1">
      <c r="B1441" s="2" t="s">
        <v>553</v>
      </c>
      <c r="C1441" s="2" t="s">
        <v>502</v>
      </c>
      <c r="G1441" s="7"/>
      <c r="K1441" s="266"/>
      <c r="M1441" s="468"/>
      <c r="P1441" s="468">
        <f t="shared" si="376"/>
        <v>0</v>
      </c>
      <c r="Q1441" s="221"/>
    </row>
    <row r="1442" spans="2:17" ht="12.75" customHeight="1">
      <c r="B1442" s="2"/>
      <c r="C1442" s="2"/>
      <c r="D1442" s="10" t="s">
        <v>1458</v>
      </c>
      <c r="G1442" s="7"/>
      <c r="K1442" s="266">
        <v>0</v>
      </c>
      <c r="L1442" s="129">
        <f t="shared" ref="L1442:L1443" si="380">G1442+I1442+K1442</f>
        <v>0</v>
      </c>
      <c r="M1442" s="468"/>
      <c r="P1442" s="468">
        <f t="shared" si="376"/>
        <v>0</v>
      </c>
      <c r="Q1442" s="221"/>
    </row>
    <row r="1443" spans="2:17" ht="12.75" customHeight="1">
      <c r="B1443" s="2"/>
      <c r="C1443" s="2"/>
      <c r="E1443" s="49">
        <v>0</v>
      </c>
      <c r="G1443" s="11">
        <v>0</v>
      </c>
      <c r="K1443" s="266">
        <f>E1443*G1443</f>
        <v>0</v>
      </c>
      <c r="L1443" s="129">
        <f t="shared" si="380"/>
        <v>0</v>
      </c>
      <c r="M1443" s="468"/>
      <c r="P1443" s="468">
        <f t="shared" si="376"/>
        <v>0</v>
      </c>
      <c r="Q1443" s="222" t="s">
        <v>1537</v>
      </c>
    </row>
    <row r="1444" spans="2:17" ht="15" customHeight="1">
      <c r="B1444" s="2"/>
      <c r="C1444" s="2" t="s">
        <v>1932</v>
      </c>
      <c r="D1444" s="14"/>
      <c r="G1444" s="7"/>
      <c r="I1444" s="15">
        <f>SUM(I1402:I1443)</f>
        <v>0</v>
      </c>
      <c r="K1444" s="267">
        <f>SUM(K1402:K1443)</f>
        <v>0</v>
      </c>
      <c r="L1444" s="15">
        <f>I1444+K1444</f>
        <v>0</v>
      </c>
      <c r="M1444" s="680">
        <f>SUM(L1402:L1443)</f>
        <v>0</v>
      </c>
      <c r="N1444" s="15">
        <f>SUM(N1402:N1443)</f>
        <v>0</v>
      </c>
      <c r="O1444" s="15">
        <f>SUM(O1402:O1443)</f>
        <v>0</v>
      </c>
      <c r="P1444" s="680">
        <f>SUM(P1402:P1443)</f>
        <v>0</v>
      </c>
      <c r="Q1444" s="221"/>
    </row>
    <row r="1445" spans="2:17" ht="18.75" customHeight="1">
      <c r="B1445" s="2" t="s">
        <v>240</v>
      </c>
      <c r="C1445" s="2" t="s">
        <v>1706</v>
      </c>
      <c r="M1445" s="468"/>
      <c r="P1445" s="468"/>
      <c r="Q1445" s="221"/>
    </row>
    <row r="1446" spans="2:17" ht="12.75" customHeight="1">
      <c r="B1446" s="2"/>
      <c r="C1446" s="2"/>
      <c r="D1446" s="10" t="s">
        <v>279</v>
      </c>
      <c r="G1446" s="11">
        <v>0</v>
      </c>
      <c r="K1446" s="11">
        <v>0</v>
      </c>
      <c r="L1446" s="129">
        <f t="shared" ref="L1446:L1464" si="381">G1446+I1446+K1446</f>
        <v>0</v>
      </c>
      <c r="M1446" s="468"/>
      <c r="P1446" s="468">
        <f t="shared" ref="P1446:P1464" si="382">SUM(L1446-N1446-O1446)</f>
        <v>0</v>
      </c>
      <c r="Q1446" s="724" t="s">
        <v>2155</v>
      </c>
    </row>
    <row r="1447" spans="2:17" ht="12.75" customHeight="1">
      <c r="B1447" s="2"/>
      <c r="C1447" s="2"/>
      <c r="D1447" s="10" t="s">
        <v>1761</v>
      </c>
      <c r="G1447" s="11">
        <v>0</v>
      </c>
      <c r="K1447" s="11">
        <v>0</v>
      </c>
      <c r="L1447" s="129">
        <f t="shared" si="381"/>
        <v>0</v>
      </c>
      <c r="M1447" s="468"/>
      <c r="P1447" s="468">
        <f>SUM(L1447-N1447-O1447)</f>
        <v>0</v>
      </c>
      <c r="Q1447" s="221"/>
    </row>
    <row r="1448" spans="2:17" ht="12.75" customHeight="1">
      <c r="B1448" s="2"/>
      <c r="C1448" s="2"/>
      <c r="D1448" s="10" t="s">
        <v>1760</v>
      </c>
      <c r="G1448" s="11">
        <v>0</v>
      </c>
      <c r="K1448" s="11">
        <v>0</v>
      </c>
      <c r="L1448" s="129">
        <f t="shared" si="381"/>
        <v>0</v>
      </c>
      <c r="M1448" s="468"/>
      <c r="O1448" s="11">
        <f>L1448</f>
        <v>0</v>
      </c>
      <c r="P1448" s="468">
        <f>SUM(L1448-N1448-O1448)</f>
        <v>0</v>
      </c>
      <c r="Q1448" s="221"/>
    </row>
    <row r="1449" spans="2:17" ht="12.75" customHeight="1">
      <c r="B1449" s="2"/>
      <c r="C1449" s="2"/>
      <c r="D1449" s="10" t="s">
        <v>280</v>
      </c>
      <c r="G1449" s="11">
        <v>0</v>
      </c>
      <c r="K1449" s="11">
        <v>0</v>
      </c>
      <c r="L1449" s="129">
        <f t="shared" si="381"/>
        <v>0</v>
      </c>
      <c r="M1449" s="468"/>
      <c r="P1449" s="468">
        <f t="shared" si="382"/>
        <v>0</v>
      </c>
      <c r="Q1449" s="221"/>
    </row>
    <row r="1450" spans="2:17" ht="12.75" customHeight="1">
      <c r="B1450" s="2"/>
      <c r="C1450" s="2"/>
      <c r="D1450" s="10" t="s">
        <v>116</v>
      </c>
      <c r="G1450" s="11">
        <v>0</v>
      </c>
      <c r="K1450" s="11">
        <v>0</v>
      </c>
      <c r="L1450" s="129">
        <f t="shared" si="381"/>
        <v>0</v>
      </c>
      <c r="M1450" s="468"/>
      <c r="P1450" s="468">
        <f t="shared" si="382"/>
        <v>0</v>
      </c>
      <c r="Q1450" s="221"/>
    </row>
    <row r="1451" spans="2:17" ht="12.75" customHeight="1">
      <c r="B1451" s="2"/>
      <c r="C1451" s="2"/>
      <c r="D1451" s="10" t="s">
        <v>1992</v>
      </c>
      <c r="G1451" s="11">
        <v>0</v>
      </c>
      <c r="K1451" s="11">
        <v>0</v>
      </c>
      <c r="L1451" s="129">
        <f t="shared" si="381"/>
        <v>0</v>
      </c>
      <c r="M1451" s="468"/>
      <c r="P1451" s="468">
        <f t="shared" si="382"/>
        <v>0</v>
      </c>
      <c r="Q1451" s="221"/>
    </row>
    <row r="1452" spans="2:17" ht="12.75" customHeight="1">
      <c r="B1452" s="2"/>
      <c r="C1452" s="2"/>
      <c r="D1452" s="10" t="s">
        <v>1993</v>
      </c>
      <c r="G1452" s="11">
        <v>0</v>
      </c>
      <c r="K1452" s="11">
        <v>0</v>
      </c>
      <c r="L1452" s="129">
        <f t="shared" si="381"/>
        <v>0</v>
      </c>
      <c r="M1452" s="468"/>
      <c r="P1452" s="468">
        <f t="shared" si="382"/>
        <v>0</v>
      </c>
      <c r="Q1452" s="221"/>
    </row>
    <row r="1453" spans="2:17" ht="12.75" customHeight="1">
      <c r="B1453" s="2"/>
      <c r="C1453" s="2"/>
      <c r="D1453" s="10" t="s">
        <v>400</v>
      </c>
      <c r="G1453" s="11">
        <v>0</v>
      </c>
      <c r="K1453" s="11">
        <v>0</v>
      </c>
      <c r="L1453" s="129">
        <f t="shared" si="381"/>
        <v>0</v>
      </c>
      <c r="M1453" s="468"/>
      <c r="P1453" s="468">
        <f t="shared" si="382"/>
        <v>0</v>
      </c>
      <c r="Q1453" s="724" t="s">
        <v>2152</v>
      </c>
    </row>
    <row r="1454" spans="2:17" ht="12.75" customHeight="1">
      <c r="B1454" s="2"/>
      <c r="C1454" s="2"/>
      <c r="D1454" s="10" t="s">
        <v>1752</v>
      </c>
      <c r="G1454" s="11">
        <v>0</v>
      </c>
      <c r="K1454" s="11">
        <v>0</v>
      </c>
      <c r="L1454" s="129">
        <f t="shared" si="381"/>
        <v>0</v>
      </c>
      <c r="M1454" s="468"/>
      <c r="P1454" s="468">
        <f t="shared" si="382"/>
        <v>0</v>
      </c>
      <c r="Q1454" s="692"/>
    </row>
    <row r="1455" spans="2:17" ht="12.75" customHeight="1">
      <c r="B1455" s="2"/>
      <c r="C1455" s="2"/>
      <c r="D1455" s="10" t="s">
        <v>1994</v>
      </c>
      <c r="G1455" s="11">
        <v>0</v>
      </c>
      <c r="K1455" s="11">
        <v>0</v>
      </c>
      <c r="L1455" s="129">
        <f t="shared" si="381"/>
        <v>0</v>
      </c>
      <c r="M1455" s="468"/>
      <c r="P1455" s="468">
        <f t="shared" si="382"/>
        <v>0</v>
      </c>
      <c r="Q1455" s="692"/>
    </row>
    <row r="1456" spans="2:17" ht="12.75" customHeight="1">
      <c r="B1456" s="2"/>
      <c r="C1456" s="2"/>
      <c r="D1456" s="10" t="s">
        <v>1995</v>
      </c>
      <c r="G1456" s="11">
        <v>0</v>
      </c>
      <c r="K1456" s="11">
        <v>0</v>
      </c>
      <c r="L1456" s="129">
        <f t="shared" si="381"/>
        <v>0</v>
      </c>
      <c r="M1456" s="468"/>
      <c r="P1456" s="468">
        <f t="shared" si="382"/>
        <v>0</v>
      </c>
      <c r="Q1456" s="724" t="s">
        <v>2152</v>
      </c>
    </row>
    <row r="1457" spans="2:17" ht="12.75" customHeight="1">
      <c r="B1457" s="2"/>
      <c r="C1457" s="2"/>
      <c r="D1457" s="10" t="s">
        <v>1788</v>
      </c>
      <c r="G1457" s="11">
        <v>0</v>
      </c>
      <c r="K1457" s="11">
        <v>0</v>
      </c>
      <c r="L1457" s="129">
        <f t="shared" si="381"/>
        <v>0</v>
      </c>
      <c r="M1457" s="468"/>
      <c r="P1457" s="468">
        <f t="shared" si="382"/>
        <v>0</v>
      </c>
      <c r="Q1457" s="692"/>
    </row>
    <row r="1458" spans="2:17" ht="12.75" customHeight="1">
      <c r="B1458" s="2"/>
      <c r="C1458" s="2"/>
      <c r="D1458" s="10" t="s">
        <v>1789</v>
      </c>
      <c r="G1458" s="11">
        <v>0</v>
      </c>
      <c r="K1458" s="11">
        <v>0</v>
      </c>
      <c r="L1458" s="129">
        <f t="shared" si="381"/>
        <v>0</v>
      </c>
      <c r="M1458" s="468"/>
      <c r="P1458" s="468">
        <f t="shared" si="382"/>
        <v>0</v>
      </c>
      <c r="Q1458" s="692"/>
    </row>
    <row r="1459" spans="2:17" ht="12.75" customHeight="1">
      <c r="B1459" s="2"/>
      <c r="C1459" s="2"/>
      <c r="D1459" s="10" t="s">
        <v>1220</v>
      </c>
      <c r="G1459" s="11">
        <v>0</v>
      </c>
      <c r="K1459" s="11">
        <v>0</v>
      </c>
      <c r="L1459" s="129">
        <f t="shared" si="381"/>
        <v>0</v>
      </c>
      <c r="M1459" s="468"/>
      <c r="P1459" s="468">
        <f t="shared" si="382"/>
        <v>0</v>
      </c>
      <c r="Q1459" s="692"/>
    </row>
    <row r="1460" spans="2:17" ht="12.75" customHeight="1">
      <c r="B1460" s="2"/>
      <c r="C1460" s="2"/>
      <c r="D1460" s="10" t="s">
        <v>1221</v>
      </c>
      <c r="G1460" s="11">
        <v>0</v>
      </c>
      <c r="K1460" s="11">
        <v>0</v>
      </c>
      <c r="L1460" s="129">
        <f t="shared" si="381"/>
        <v>0</v>
      </c>
      <c r="M1460" s="468"/>
      <c r="P1460" s="468">
        <f t="shared" si="382"/>
        <v>0</v>
      </c>
      <c r="Q1460" s="692"/>
    </row>
    <row r="1461" spans="2:17" ht="12.75" customHeight="1">
      <c r="B1461" s="2"/>
      <c r="C1461" s="2"/>
      <c r="D1461" s="10" t="s">
        <v>1222</v>
      </c>
      <c r="G1461" s="11">
        <v>0</v>
      </c>
      <c r="K1461" s="11">
        <v>0</v>
      </c>
      <c r="L1461" s="129">
        <f t="shared" si="381"/>
        <v>0</v>
      </c>
      <c r="M1461" s="468"/>
      <c r="P1461" s="468">
        <f t="shared" si="382"/>
        <v>0</v>
      </c>
      <c r="Q1461" s="692"/>
    </row>
    <row r="1462" spans="2:17" ht="12.75" customHeight="1">
      <c r="B1462" s="2"/>
      <c r="C1462" s="2"/>
      <c r="D1462" s="10" t="s">
        <v>401</v>
      </c>
      <c r="G1462" s="11">
        <v>0</v>
      </c>
      <c r="K1462" s="11">
        <v>0</v>
      </c>
      <c r="L1462" s="129">
        <f t="shared" si="381"/>
        <v>0</v>
      </c>
      <c r="M1462" s="468"/>
      <c r="P1462" s="468">
        <f t="shared" si="382"/>
        <v>0</v>
      </c>
      <c r="Q1462" s="221"/>
    </row>
    <row r="1463" spans="2:17" ht="12.75" customHeight="1">
      <c r="B1463" s="2"/>
      <c r="C1463" s="2"/>
      <c r="D1463" s="10" t="s">
        <v>402</v>
      </c>
      <c r="G1463" s="11">
        <v>0</v>
      </c>
      <c r="K1463" s="11">
        <v>0</v>
      </c>
      <c r="L1463" s="129">
        <f t="shared" si="381"/>
        <v>0</v>
      </c>
      <c r="M1463" s="468"/>
      <c r="P1463" s="468">
        <f t="shared" si="382"/>
        <v>0</v>
      </c>
      <c r="Q1463" s="221"/>
    </row>
    <row r="1464" spans="2:17" ht="12.75" customHeight="1">
      <c r="B1464" s="2"/>
      <c r="C1464" s="2"/>
      <c r="D1464" s="10" t="s">
        <v>403</v>
      </c>
      <c r="G1464" s="11">
        <v>0</v>
      </c>
      <c r="K1464" s="11">
        <v>0</v>
      </c>
      <c r="L1464" s="129">
        <f t="shared" si="381"/>
        <v>0</v>
      </c>
      <c r="M1464" s="468"/>
      <c r="P1464" s="468">
        <f t="shared" si="382"/>
        <v>0</v>
      </c>
      <c r="Q1464" s="221"/>
    </row>
    <row r="1465" spans="2:17" ht="12.75" customHeight="1">
      <c r="B1465" s="2"/>
      <c r="C1465" s="2"/>
      <c r="M1465" s="468"/>
      <c r="P1465" s="468"/>
      <c r="Q1465" s="221"/>
    </row>
    <row r="1466" spans="2:17" ht="12.75" customHeight="1">
      <c r="B1466" s="2"/>
      <c r="C1466" s="2"/>
      <c r="D1466" s="2" t="s">
        <v>517</v>
      </c>
      <c r="M1466" s="468"/>
      <c r="P1466" s="468"/>
      <c r="Q1466" s="221"/>
    </row>
    <row r="1467" spans="2:17" ht="12.75" customHeight="1">
      <c r="B1467" s="2"/>
      <c r="C1467" s="2"/>
      <c r="D1467" s="10" t="s">
        <v>117</v>
      </c>
      <c r="G1467" s="11">
        <v>0</v>
      </c>
      <c r="K1467" s="11">
        <v>0</v>
      </c>
      <c r="L1467" s="129">
        <f>G1467+I1467+K1467</f>
        <v>0</v>
      </c>
      <c r="M1467" s="468"/>
      <c r="P1467" s="468">
        <f>SUM(L1467-N1467-O1467)</f>
        <v>0</v>
      </c>
      <c r="Q1467" s="724" t="s">
        <v>2155</v>
      </c>
    </row>
    <row r="1468" spans="2:17" ht="12.75" customHeight="1">
      <c r="B1468" s="2"/>
      <c r="C1468" s="2"/>
      <c r="D1468" s="14" t="s">
        <v>1459</v>
      </c>
      <c r="G1468" s="11">
        <v>0</v>
      </c>
      <c r="M1468" s="468"/>
      <c r="P1468" s="468">
        <f>SUM(L1468-N1468-O1468)</f>
        <v>0</v>
      </c>
      <c r="Q1468" s="221"/>
    </row>
    <row r="1469" spans="2:17" ht="12.75" customHeight="1">
      <c r="B1469" s="2"/>
      <c r="C1469" s="2"/>
      <c r="D1469" s="856" t="s">
        <v>1946</v>
      </c>
      <c r="G1469" s="11">
        <v>0</v>
      </c>
      <c r="K1469" s="11">
        <v>0</v>
      </c>
      <c r="L1469" s="129">
        <f t="shared" ref="L1469:L1471" si="383">G1469+I1469+K1469</f>
        <v>0</v>
      </c>
      <c r="M1469" s="468"/>
      <c r="P1469" s="468">
        <f>SUM(L1469-N1469-O1469)</f>
        <v>0</v>
      </c>
      <c r="Q1469" s="221"/>
    </row>
    <row r="1470" spans="2:17" ht="12.75" customHeight="1">
      <c r="B1470" s="2"/>
      <c r="C1470" s="2"/>
      <c r="D1470" s="856" t="s">
        <v>1078</v>
      </c>
      <c r="G1470" s="11">
        <v>0</v>
      </c>
      <c r="K1470" s="11">
        <v>0</v>
      </c>
      <c r="L1470" s="129">
        <f t="shared" si="383"/>
        <v>0</v>
      </c>
      <c r="M1470" s="468"/>
      <c r="P1470" s="468">
        <f>SUM(L1470-N1470-O1470)</f>
        <v>0</v>
      </c>
      <c r="Q1470" s="221"/>
    </row>
    <row r="1471" spans="2:17" ht="12.75" customHeight="1">
      <c r="B1471" s="2"/>
      <c r="C1471" s="2"/>
      <c r="D1471" s="10" t="s">
        <v>118</v>
      </c>
      <c r="G1471" s="11">
        <v>0</v>
      </c>
      <c r="K1471" s="11">
        <v>0</v>
      </c>
      <c r="L1471" s="129">
        <f t="shared" si="383"/>
        <v>0</v>
      </c>
      <c r="M1471" s="468"/>
      <c r="P1471" s="468">
        <f>SUM(L1471-N1471-O1471)</f>
        <v>0</v>
      </c>
      <c r="Q1471" s="221"/>
    </row>
    <row r="1472" spans="2:17" ht="12.75" customHeight="1">
      <c r="B1472" s="2"/>
      <c r="C1472" s="2"/>
      <c r="M1472" s="468"/>
      <c r="P1472" s="468"/>
      <c r="Q1472" s="221"/>
    </row>
    <row r="1473" spans="2:19" ht="12.75" customHeight="1">
      <c r="B1473" s="2"/>
      <c r="C1473" s="2"/>
      <c r="D1473" s="2" t="s">
        <v>518</v>
      </c>
      <c r="L1473" s="10"/>
      <c r="M1473" s="468"/>
      <c r="P1473" s="468"/>
      <c r="Q1473" s="221"/>
    </row>
    <row r="1474" spans="2:19" ht="12.75" customHeight="1">
      <c r="B1474" s="2"/>
      <c r="C1474" s="2"/>
      <c r="D1474" s="10" t="s">
        <v>117</v>
      </c>
      <c r="G1474" s="11">
        <v>0</v>
      </c>
      <c r="K1474" s="11">
        <v>0</v>
      </c>
      <c r="L1474" s="129">
        <f t="shared" ref="L1474:L1478" si="384">G1474+I1474+K1474</f>
        <v>0</v>
      </c>
      <c r="M1474" s="468"/>
      <c r="N1474" s="11">
        <f>L1474</f>
        <v>0</v>
      </c>
      <c r="P1474" s="468">
        <f>SUM(L1474-N1474-O1474)</f>
        <v>0</v>
      </c>
      <c r="Q1474" s="724" t="s">
        <v>2155</v>
      </c>
    </row>
    <row r="1475" spans="2:19" ht="12.75" customHeight="1">
      <c r="B1475" s="2"/>
      <c r="C1475" s="2"/>
      <c r="D1475" s="14" t="s">
        <v>1459</v>
      </c>
      <c r="G1475" s="11">
        <v>0</v>
      </c>
      <c r="L1475" s="129">
        <f t="shared" si="384"/>
        <v>0</v>
      </c>
      <c r="M1475" s="468"/>
      <c r="N1475" s="11">
        <f>L1475</f>
        <v>0</v>
      </c>
      <c r="P1475" s="468">
        <f>SUM(L1475-N1475-O1475)</f>
        <v>0</v>
      </c>
      <c r="Q1475" s="221"/>
    </row>
    <row r="1476" spans="2:19" ht="12.75" customHeight="1">
      <c r="B1476" s="2"/>
      <c r="C1476" s="2"/>
      <c r="D1476" s="856" t="s">
        <v>1946</v>
      </c>
      <c r="G1476" s="11">
        <v>0</v>
      </c>
      <c r="K1476" s="11">
        <v>0</v>
      </c>
      <c r="L1476" s="129">
        <f t="shared" si="384"/>
        <v>0</v>
      </c>
      <c r="M1476" s="468"/>
      <c r="N1476" s="11">
        <f>L1476</f>
        <v>0</v>
      </c>
      <c r="P1476" s="468">
        <f>SUM(L1476-N1476-O1476)</f>
        <v>0</v>
      </c>
      <c r="Q1476" s="221"/>
    </row>
    <row r="1477" spans="2:19" ht="12.75" customHeight="1">
      <c r="B1477" s="2"/>
      <c r="C1477" s="2"/>
      <c r="D1477" s="856" t="s">
        <v>1078</v>
      </c>
      <c r="G1477" s="11">
        <v>0</v>
      </c>
      <c r="K1477" s="11">
        <v>0</v>
      </c>
      <c r="L1477" s="129">
        <f t="shared" si="384"/>
        <v>0</v>
      </c>
      <c r="M1477" s="468"/>
      <c r="N1477" s="11">
        <f>L1477</f>
        <v>0</v>
      </c>
      <c r="P1477" s="468">
        <f>SUM(L1477-N1477-O1477)</f>
        <v>0</v>
      </c>
      <c r="Q1477" s="221"/>
    </row>
    <row r="1478" spans="2:19" ht="12.75" customHeight="1">
      <c r="B1478" s="2"/>
      <c r="C1478" s="2"/>
      <c r="D1478" s="10" t="s">
        <v>118</v>
      </c>
      <c r="G1478" s="11">
        <v>0</v>
      </c>
      <c r="K1478" s="11">
        <v>0</v>
      </c>
      <c r="L1478" s="129">
        <f t="shared" si="384"/>
        <v>0</v>
      </c>
      <c r="M1478" s="468"/>
      <c r="N1478" s="11">
        <f>L1478</f>
        <v>0</v>
      </c>
      <c r="P1478" s="468">
        <f>SUM(L1478-N1478-O1478)</f>
        <v>0</v>
      </c>
      <c r="Q1478" s="221"/>
    </row>
    <row r="1479" spans="2:19" ht="12.75" customHeight="1">
      <c r="B1479" s="2"/>
      <c r="C1479" s="2"/>
      <c r="M1479" s="468"/>
      <c r="P1479" s="468"/>
      <c r="Q1479" s="221"/>
    </row>
    <row r="1480" spans="2:19">
      <c r="B1480" s="2"/>
      <c r="C1480" s="2" t="s">
        <v>1932</v>
      </c>
      <c r="D1480" s="14"/>
      <c r="G1480" s="15">
        <f>SUM(G1446:G1479)</f>
        <v>0</v>
      </c>
      <c r="I1480" s="15">
        <f>SUM(I1446:I1479)</f>
        <v>0</v>
      </c>
      <c r="K1480" s="15">
        <f t="shared" ref="K1480:P1480" si="385">SUM(K1446:K1479)</f>
        <v>0</v>
      </c>
      <c r="L1480" s="15">
        <f t="shared" si="385"/>
        <v>0</v>
      </c>
      <c r="M1480" s="680">
        <f>SUM(L1446:L1479)</f>
        <v>0</v>
      </c>
      <c r="N1480" s="15">
        <f t="shared" si="385"/>
        <v>0</v>
      </c>
      <c r="O1480" s="15">
        <f t="shared" si="385"/>
        <v>0</v>
      </c>
      <c r="P1480" s="680">
        <f t="shared" si="385"/>
        <v>0</v>
      </c>
      <c r="Q1480" s="857"/>
    </row>
    <row r="1481" spans="2:19" ht="16.5" customHeight="1">
      <c r="B1481" s="2" t="s">
        <v>293</v>
      </c>
      <c r="C1481" s="2" t="s">
        <v>1339</v>
      </c>
      <c r="D1481" s="14"/>
      <c r="G1481" s="20"/>
      <c r="H1481" s="20"/>
      <c r="I1481" s="20"/>
      <c r="J1481" s="20"/>
      <c r="K1481" s="20"/>
      <c r="L1481" s="20"/>
      <c r="M1481" s="678"/>
      <c r="P1481" s="468"/>
      <c r="Q1481" s="221"/>
      <c r="R1481" s="693"/>
      <c r="S1481" s="693"/>
    </row>
    <row r="1482" spans="2:19" ht="12.75" customHeight="1">
      <c r="B1482" s="2"/>
      <c r="C1482" s="2"/>
      <c r="D1482" s="10" t="s">
        <v>20</v>
      </c>
      <c r="G1482" s="11">
        <v>0</v>
      </c>
      <c r="K1482" s="11">
        <v>0</v>
      </c>
      <c r="L1482" s="129">
        <f t="shared" ref="L1482:L1491" si="386">G1482+I1482+K1482</f>
        <v>0</v>
      </c>
      <c r="M1482" s="678"/>
      <c r="P1482" s="468">
        <f t="shared" ref="P1482:P1491" si="387">SUM(L1482-N1482-O1482)</f>
        <v>0</v>
      </c>
      <c r="Q1482" s="729" t="s">
        <v>970</v>
      </c>
      <c r="R1482" s="693"/>
      <c r="S1482" s="693"/>
    </row>
    <row r="1483" spans="2:19" ht="12.75" customHeight="1" thickBot="1">
      <c r="D1483" s="10" t="s">
        <v>1806</v>
      </c>
      <c r="G1483" s="11">
        <v>0</v>
      </c>
      <c r="K1483" s="11">
        <v>0</v>
      </c>
      <c r="L1483" s="129">
        <f t="shared" si="386"/>
        <v>0</v>
      </c>
      <c r="M1483" s="468"/>
      <c r="P1483" s="468">
        <f t="shared" si="387"/>
        <v>0</v>
      </c>
      <c r="Q1483" s="730" t="s">
        <v>2060</v>
      </c>
      <c r="R1483" s="694"/>
      <c r="S1483" s="694"/>
    </row>
    <row r="1484" spans="2:19" ht="12.75" customHeight="1" thickBot="1">
      <c r="B1484" s="2"/>
      <c r="C1484" s="2"/>
      <c r="D1484" s="10" t="s">
        <v>1807</v>
      </c>
      <c r="G1484" s="11">
        <v>0</v>
      </c>
      <c r="K1484" s="11">
        <v>0</v>
      </c>
      <c r="L1484" s="129">
        <f t="shared" si="386"/>
        <v>0</v>
      </c>
      <c r="M1484" s="468"/>
      <c r="P1484" s="793">
        <f>SUM(L1484-N1484-O1484)</f>
        <v>0</v>
      </c>
      <c r="Q1484" s="808" t="s">
        <v>2179</v>
      </c>
    </row>
    <row r="1485" spans="2:19" ht="12.75" customHeight="1">
      <c r="B1485" s="2"/>
      <c r="C1485" s="2"/>
      <c r="D1485" s="10" t="s">
        <v>1583</v>
      </c>
      <c r="G1485" s="11">
        <v>0</v>
      </c>
      <c r="H1485" s="7"/>
      <c r="I1485" s="7"/>
      <c r="J1485" s="7"/>
      <c r="K1485" s="7">
        <v>0</v>
      </c>
      <c r="L1485" s="129">
        <f t="shared" si="386"/>
        <v>0</v>
      </c>
      <c r="M1485" s="678"/>
      <c r="N1485" s="20"/>
      <c r="O1485" s="20"/>
      <c r="P1485" s="468">
        <f t="shared" si="387"/>
        <v>0</v>
      </c>
      <c r="Q1485" s="221"/>
    </row>
    <row r="1486" spans="2:19" ht="12.75" customHeight="1">
      <c r="B1486" s="2"/>
      <c r="C1486" s="2"/>
      <c r="D1486" s="10" t="s">
        <v>2092</v>
      </c>
      <c r="G1486" s="11">
        <v>0</v>
      </c>
      <c r="H1486" s="7"/>
      <c r="I1486" s="7"/>
      <c r="J1486" s="7"/>
      <c r="K1486" s="7">
        <v>0</v>
      </c>
      <c r="L1486" s="129">
        <f t="shared" si="386"/>
        <v>0</v>
      </c>
      <c r="M1486" s="678"/>
      <c r="N1486" s="20"/>
      <c r="O1486" s="20"/>
      <c r="P1486" s="468">
        <f t="shared" si="387"/>
        <v>0</v>
      </c>
      <c r="Q1486" s="221"/>
    </row>
    <row r="1487" spans="2:19" ht="12.75" customHeight="1">
      <c r="B1487" s="2"/>
      <c r="C1487" s="2"/>
      <c r="D1487" s="10" t="s">
        <v>2093</v>
      </c>
      <c r="G1487" s="11">
        <v>0</v>
      </c>
      <c r="H1487" s="7"/>
      <c r="I1487" s="7"/>
      <c r="J1487" s="7"/>
      <c r="K1487" s="7">
        <v>0</v>
      </c>
      <c r="L1487" s="129">
        <f t="shared" si="386"/>
        <v>0</v>
      </c>
      <c r="M1487" s="678"/>
      <c r="N1487" s="20"/>
      <c r="O1487" s="20"/>
      <c r="P1487" s="468">
        <f t="shared" si="387"/>
        <v>0</v>
      </c>
      <c r="Q1487" s="221"/>
    </row>
    <row r="1488" spans="2:19" ht="12.75" customHeight="1">
      <c r="B1488" s="2"/>
      <c r="C1488" s="2"/>
      <c r="D1488" s="10" t="s">
        <v>148</v>
      </c>
      <c r="G1488" s="11">
        <v>0</v>
      </c>
      <c r="H1488" s="7"/>
      <c r="I1488" s="7"/>
      <c r="J1488" s="7"/>
      <c r="K1488" s="7">
        <v>0</v>
      </c>
      <c r="L1488" s="129">
        <f t="shared" si="386"/>
        <v>0</v>
      </c>
      <c r="M1488" s="678"/>
      <c r="N1488" s="20"/>
      <c r="O1488" s="20"/>
      <c r="P1488" s="468">
        <f t="shared" si="387"/>
        <v>0</v>
      </c>
      <c r="Q1488" s="221"/>
    </row>
    <row r="1489" spans="1:75" ht="12.75" customHeight="1">
      <c r="B1489" s="2"/>
      <c r="C1489" s="2"/>
      <c r="D1489" s="10" t="s">
        <v>146</v>
      </c>
      <c r="E1489" s="50" t="s">
        <v>147</v>
      </c>
      <c r="G1489" s="11">
        <v>0</v>
      </c>
      <c r="H1489" s="7"/>
      <c r="I1489" s="7"/>
      <c r="J1489" s="7"/>
      <c r="K1489" s="7">
        <v>0</v>
      </c>
      <c r="L1489" s="129">
        <f t="shared" si="386"/>
        <v>0</v>
      </c>
      <c r="M1489" s="678"/>
      <c r="N1489" s="20"/>
      <c r="O1489" s="20"/>
      <c r="P1489" s="468">
        <f t="shared" si="387"/>
        <v>0</v>
      </c>
      <c r="Q1489" s="358" t="s">
        <v>621</v>
      </c>
    </row>
    <row r="1490" spans="1:75" ht="12.75" customHeight="1">
      <c r="B1490" s="2"/>
      <c r="C1490" s="2"/>
      <c r="D1490" s="10" t="s">
        <v>922</v>
      </c>
      <c r="G1490" s="11">
        <v>0</v>
      </c>
      <c r="H1490" s="7"/>
      <c r="I1490" s="7"/>
      <c r="J1490" s="7"/>
      <c r="K1490" s="7">
        <v>0</v>
      </c>
      <c r="L1490" s="129">
        <f t="shared" si="386"/>
        <v>0</v>
      </c>
      <c r="M1490" s="678"/>
      <c r="N1490" s="7">
        <f>L1490</f>
        <v>0</v>
      </c>
      <c r="P1490" s="468">
        <f t="shared" si="387"/>
        <v>0</v>
      </c>
      <c r="Q1490" s="221" t="s">
        <v>923</v>
      </c>
    </row>
    <row r="1491" spans="1:75" ht="12.75" customHeight="1">
      <c r="B1491" s="2"/>
      <c r="C1491" s="2"/>
      <c r="D1491" s="10" t="s">
        <v>1284</v>
      </c>
      <c r="G1491" s="11">
        <v>0</v>
      </c>
      <c r="H1491" s="7"/>
      <c r="I1491" s="7"/>
      <c r="J1491" s="7"/>
      <c r="K1491" s="7">
        <v>0</v>
      </c>
      <c r="L1491" s="129">
        <f t="shared" si="386"/>
        <v>0</v>
      </c>
      <c r="M1491" s="678"/>
      <c r="N1491" s="7">
        <f>L1491</f>
        <v>0</v>
      </c>
      <c r="P1491" s="468">
        <f t="shared" si="387"/>
        <v>0</v>
      </c>
      <c r="Q1491" s="221"/>
    </row>
    <row r="1492" spans="1:75">
      <c r="B1492" s="2"/>
      <c r="C1492" s="2" t="s">
        <v>1932</v>
      </c>
      <c r="D1492" s="14"/>
      <c r="G1492" s="15">
        <f>SUM(G1482:G1491)</f>
        <v>0</v>
      </c>
      <c r="I1492" s="15">
        <f>SUM(I1482:I1491)</f>
        <v>0</v>
      </c>
      <c r="K1492" s="15">
        <f>SUM(K1482:K1491)</f>
        <v>0</v>
      </c>
      <c r="L1492" s="15">
        <f>G1492+I1492+K1492</f>
        <v>0</v>
      </c>
      <c r="M1492" s="680">
        <f>SUM(L1482:L1491)</f>
        <v>0</v>
      </c>
      <c r="N1492" s="15">
        <f>SUM(N1482:N1491)</f>
        <v>0</v>
      </c>
      <c r="O1492" s="15">
        <f>SUM(O1482:O1491)</f>
        <v>0</v>
      </c>
      <c r="P1492" s="680">
        <f>SUM(P1482:P1491)</f>
        <v>0</v>
      </c>
      <c r="Q1492" s="221"/>
    </row>
    <row r="1493" spans="1:75" ht="15" customHeight="1">
      <c r="B1493" s="2" t="s">
        <v>294</v>
      </c>
      <c r="C1493" s="2" t="s">
        <v>411</v>
      </c>
      <c r="D1493" s="14"/>
      <c r="G1493" s="20"/>
      <c r="H1493" s="20"/>
      <c r="I1493" s="20"/>
      <c r="J1493" s="20"/>
      <c r="K1493" s="20"/>
      <c r="L1493" s="20"/>
      <c r="M1493" s="678"/>
      <c r="N1493" s="20"/>
      <c r="O1493" s="20"/>
      <c r="P1493" s="678"/>
      <c r="Q1493" s="221"/>
    </row>
    <row r="1494" spans="1:75" ht="12.75" customHeight="1">
      <c r="B1494" s="2"/>
      <c r="C1494" s="2"/>
      <c r="D1494" s="10" t="s">
        <v>149</v>
      </c>
      <c r="E1494" s="50" t="s">
        <v>150</v>
      </c>
      <c r="G1494" s="11">
        <v>0</v>
      </c>
      <c r="H1494" s="7"/>
      <c r="I1494" s="7"/>
      <c r="J1494" s="7"/>
      <c r="K1494" s="7">
        <v>0</v>
      </c>
      <c r="L1494" s="129">
        <f t="shared" ref="L1494:L1499" si="388">G1494+I1494+K1494</f>
        <v>0</v>
      </c>
      <c r="M1494" s="678"/>
      <c r="N1494" s="20"/>
      <c r="O1494" s="20"/>
      <c r="P1494" s="468">
        <f t="shared" ref="P1494:P1499" si="389">SUM(L1494-N1494-O1494)</f>
        <v>0</v>
      </c>
      <c r="Q1494" s="724" t="s">
        <v>2152</v>
      </c>
    </row>
    <row r="1495" spans="1:75" ht="12.75" customHeight="1" thickBot="1">
      <c r="D1495" s="10" t="s">
        <v>1270</v>
      </c>
      <c r="G1495" s="11">
        <v>0</v>
      </c>
      <c r="K1495" s="11">
        <v>0</v>
      </c>
      <c r="L1495" s="129">
        <f t="shared" si="388"/>
        <v>0</v>
      </c>
      <c r="M1495" s="468"/>
      <c r="P1495" s="468">
        <f t="shared" si="389"/>
        <v>0</v>
      </c>
      <c r="Q1495" s="221" t="s">
        <v>622</v>
      </c>
    </row>
    <row r="1496" spans="1:75" ht="12.75" customHeight="1" thickBot="1">
      <c r="D1496" s="10" t="s">
        <v>440</v>
      </c>
      <c r="G1496" s="11">
        <v>0</v>
      </c>
      <c r="H1496" s="7"/>
      <c r="I1496" s="7"/>
      <c r="J1496" s="7"/>
      <c r="K1496" s="7">
        <v>0</v>
      </c>
      <c r="L1496" s="129">
        <f t="shared" si="388"/>
        <v>0</v>
      </c>
      <c r="M1496" s="678"/>
      <c r="P1496" s="793">
        <f t="shared" si="389"/>
        <v>0</v>
      </c>
      <c r="Q1496" s="808" t="s">
        <v>2179</v>
      </c>
    </row>
    <row r="1497" spans="1:75" ht="12.75" customHeight="1">
      <c r="B1497" s="2"/>
      <c r="C1497" s="2"/>
      <c r="D1497" s="10" t="s">
        <v>1762</v>
      </c>
      <c r="G1497" s="11">
        <v>0</v>
      </c>
      <c r="K1497" s="11">
        <v>0</v>
      </c>
      <c r="L1497" s="129">
        <f t="shared" si="388"/>
        <v>0</v>
      </c>
      <c r="M1497" s="468"/>
      <c r="N1497" s="20"/>
      <c r="O1497" s="20"/>
      <c r="P1497" s="468">
        <f t="shared" si="389"/>
        <v>0</v>
      </c>
      <c r="Q1497" s="221" t="s">
        <v>32</v>
      </c>
    </row>
    <row r="1498" spans="1:75" ht="12.75" customHeight="1">
      <c r="B1498" s="2"/>
      <c r="C1498" s="2"/>
      <c r="D1498" s="10" t="s">
        <v>151</v>
      </c>
      <c r="G1498" s="11">
        <v>0</v>
      </c>
      <c r="H1498" s="20"/>
      <c r="I1498" s="20"/>
      <c r="J1498" s="20"/>
      <c r="K1498" s="7">
        <v>0</v>
      </c>
      <c r="L1498" s="129">
        <f t="shared" si="388"/>
        <v>0</v>
      </c>
      <c r="M1498" s="678"/>
      <c r="N1498" s="20"/>
      <c r="O1498" s="20"/>
      <c r="P1498" s="468">
        <f t="shared" si="389"/>
        <v>0</v>
      </c>
      <c r="Q1498" s="221"/>
    </row>
    <row r="1499" spans="1:75" ht="12.75" customHeight="1">
      <c r="B1499" s="2"/>
      <c r="C1499" s="2"/>
      <c r="D1499" s="10" t="s">
        <v>156</v>
      </c>
      <c r="G1499" s="11">
        <v>0</v>
      </c>
      <c r="H1499" s="7"/>
      <c r="I1499" s="7"/>
      <c r="J1499" s="7"/>
      <c r="K1499" s="7">
        <v>0</v>
      </c>
      <c r="L1499" s="129">
        <f t="shared" si="388"/>
        <v>0</v>
      </c>
      <c r="M1499" s="678"/>
      <c r="N1499" s="20"/>
      <c r="O1499" s="20"/>
      <c r="P1499" s="468">
        <f t="shared" si="389"/>
        <v>0</v>
      </c>
      <c r="Q1499" s="221"/>
    </row>
    <row r="1500" spans="1:75">
      <c r="B1500" s="2"/>
      <c r="C1500" s="2" t="s">
        <v>1932</v>
      </c>
      <c r="D1500" s="14"/>
      <c r="G1500" s="15">
        <f>SUM(G1494:G1499)</f>
        <v>0</v>
      </c>
      <c r="I1500" s="15">
        <f>SUM(I1494:I1499)</f>
        <v>0</v>
      </c>
      <c r="K1500" s="15">
        <f>SUM(K1494:K1499)</f>
        <v>0</v>
      </c>
      <c r="L1500" s="15">
        <f t="shared" ref="L1500" si="390">G1500+I1500+K1500</f>
        <v>0</v>
      </c>
      <c r="M1500" s="680">
        <f>SUM(L1494:L1499)</f>
        <v>0</v>
      </c>
      <c r="N1500" s="15">
        <f>SUM(N1494:N1499)</f>
        <v>0</v>
      </c>
      <c r="O1500" s="15">
        <f>SUM(O1494:O1499)</f>
        <v>0</v>
      </c>
      <c r="P1500" s="680">
        <f>SUM(P1494:P1499)</f>
        <v>0</v>
      </c>
      <c r="Q1500" s="221"/>
    </row>
    <row r="1501" spans="1:75" ht="19.5" customHeight="1" thickBot="1">
      <c r="B1501" s="2"/>
      <c r="C1501" s="212" t="s">
        <v>112</v>
      </c>
      <c r="D1501" s="196"/>
      <c r="E1501" s="455"/>
      <c r="F1501" s="194"/>
      <c r="G1501" s="195"/>
      <c r="H1501" s="194"/>
      <c r="I1501" s="195"/>
      <c r="J1501" s="194"/>
      <c r="K1501" s="195"/>
      <c r="L1501" s="195"/>
      <c r="M1501" s="687">
        <f>SUM(M1186:M1500)</f>
        <v>0</v>
      </c>
      <c r="N1501" s="20">
        <f>N1227+N1264+N1287+N1392+N1398+N1444+N1480+N1492+N1500</f>
        <v>0</v>
      </c>
      <c r="O1501" s="20">
        <f>O1227+O1264+O1287+O1392+O1398+O1444+O1480+O1492+O1500</f>
        <v>0</v>
      </c>
      <c r="P1501" s="20">
        <f>P1227+P1264+P1287+P1392+P1398+P1444+P1480+P1492+P1500</f>
        <v>0</v>
      </c>
      <c r="Q1501" s="221"/>
    </row>
    <row r="1502" spans="1:75" ht="19.5" customHeight="1" thickBot="1">
      <c r="B1502" s="2"/>
      <c r="C1502" s="212"/>
      <c r="D1502" s="196"/>
      <c r="E1502" s="455"/>
      <c r="F1502" s="194"/>
      <c r="G1502" s="195"/>
      <c r="H1502" s="194"/>
      <c r="I1502" s="195"/>
      <c r="J1502" s="194"/>
      <c r="K1502" s="195"/>
      <c r="L1502" s="195"/>
      <c r="M1502" s="687"/>
      <c r="N1502" s="795" t="s">
        <v>972</v>
      </c>
      <c r="O1502" s="796"/>
      <c r="P1502" s="797">
        <f>SUM(N1501:P1501)</f>
        <v>0</v>
      </c>
      <c r="Q1502" s="701" t="s">
        <v>984</v>
      </c>
    </row>
    <row r="1503" spans="1:75" ht="19.5" customHeight="1">
      <c r="B1503" s="2"/>
      <c r="C1503" s="212"/>
      <c r="D1503" s="196"/>
      <c r="E1503" s="455"/>
      <c r="F1503" s="194"/>
      <c r="G1503" s="195"/>
      <c r="H1503" s="194"/>
      <c r="I1503" s="195"/>
      <c r="J1503" s="194"/>
      <c r="K1503" s="195"/>
      <c r="L1503" s="195"/>
      <c r="M1503" s="687"/>
      <c r="N1503" s="20"/>
      <c r="O1503" s="20"/>
      <c r="P1503" s="678"/>
      <c r="Q1503" s="221"/>
    </row>
    <row r="1504" spans="1:75" s="24" customFormat="1" ht="18" customHeight="1" thickBot="1">
      <c r="A1504" s="244"/>
      <c r="B1504" s="25"/>
      <c r="C1504" s="365" t="s">
        <v>1812</v>
      </c>
      <c r="E1504" s="49"/>
      <c r="F1504" s="28"/>
      <c r="G1504" s="245"/>
      <c r="H1504" s="28"/>
      <c r="I1504" s="245"/>
      <c r="J1504" s="28"/>
      <c r="K1504" s="245"/>
      <c r="L1504" s="366"/>
      <c r="M1504" s="681">
        <f>M1182+M1501</f>
        <v>0</v>
      </c>
      <c r="N1504" s="366">
        <f>N1182+N1501</f>
        <v>0</v>
      </c>
      <c r="O1504" s="366">
        <f>O1182+O1501</f>
        <v>0</v>
      </c>
      <c r="P1504" s="689">
        <f>P1182+P1501</f>
        <v>0</v>
      </c>
      <c r="Q1504" s="247"/>
      <c r="R1504" s="28"/>
      <c r="S1504" s="28"/>
      <c r="T1504" s="28"/>
      <c r="U1504" s="28"/>
      <c r="V1504" s="28"/>
      <c r="W1504" s="28"/>
      <c r="X1504" s="28"/>
      <c r="Y1504" s="28"/>
      <c r="Z1504" s="28"/>
      <c r="AA1504" s="28"/>
      <c r="AB1504" s="28"/>
      <c r="AC1504" s="28"/>
      <c r="AD1504" s="28"/>
      <c r="AE1504" s="28"/>
      <c r="AF1504" s="28"/>
      <c r="AG1504" s="28"/>
      <c r="AH1504" s="28"/>
      <c r="AI1504" s="28"/>
      <c r="AJ1504" s="28"/>
      <c r="AK1504" s="28"/>
      <c r="AL1504" s="28"/>
      <c r="AM1504" s="28"/>
      <c r="AN1504" s="28"/>
      <c r="AO1504" s="28"/>
      <c r="AP1504" s="28"/>
      <c r="AQ1504" s="28"/>
      <c r="AR1504" s="28"/>
      <c r="AS1504" s="28"/>
      <c r="AT1504" s="28"/>
      <c r="AU1504" s="28"/>
      <c r="AV1504" s="28"/>
      <c r="AW1504" s="28"/>
      <c r="AX1504" s="28"/>
      <c r="AY1504" s="28"/>
      <c r="AZ1504" s="28"/>
      <c r="BA1504" s="28"/>
      <c r="BB1504" s="28"/>
      <c r="BC1504" s="28"/>
      <c r="BD1504" s="28"/>
      <c r="BE1504" s="28"/>
      <c r="BF1504" s="28"/>
      <c r="BG1504" s="28"/>
      <c r="BH1504" s="28"/>
      <c r="BI1504" s="28"/>
      <c r="BJ1504" s="28"/>
      <c r="BK1504" s="28"/>
      <c r="BL1504" s="28"/>
      <c r="BM1504" s="28"/>
      <c r="BN1504" s="28"/>
      <c r="BO1504" s="28"/>
      <c r="BP1504" s="28"/>
      <c r="BQ1504" s="28"/>
      <c r="BR1504" s="28"/>
      <c r="BS1504" s="28"/>
      <c r="BT1504" s="28"/>
      <c r="BU1504" s="28"/>
      <c r="BV1504" s="28"/>
      <c r="BW1504" s="28"/>
    </row>
    <row r="1505" spans="1:76" s="24" customFormat="1" ht="18" customHeight="1" thickBot="1">
      <c r="A1505" s="244"/>
      <c r="B1505" s="25"/>
      <c r="C1505" s="365"/>
      <c r="E1505" s="49"/>
      <c r="F1505" s="28"/>
      <c r="G1505" s="245"/>
      <c r="H1505" s="28"/>
      <c r="I1505" s="245"/>
      <c r="J1505" s="28"/>
      <c r="K1505" s="245"/>
      <c r="L1505" s="366"/>
      <c r="M1505" s="681"/>
      <c r="N1505" s="795" t="s">
        <v>972</v>
      </c>
      <c r="O1505" s="796"/>
      <c r="P1505" s="797">
        <f>SUM(N1504:P1504)</f>
        <v>0</v>
      </c>
      <c r="Q1505" s="701" t="s">
        <v>2061</v>
      </c>
      <c r="R1505" s="28"/>
      <c r="S1505" s="28"/>
      <c r="T1505" s="28"/>
      <c r="U1505" s="28"/>
      <c r="V1505" s="28"/>
      <c r="W1505" s="28"/>
      <c r="X1505" s="28"/>
      <c r="Y1505" s="28"/>
      <c r="Z1505" s="28"/>
      <c r="AA1505" s="28"/>
      <c r="AB1505" s="28"/>
      <c r="AC1505" s="28"/>
      <c r="AD1505" s="28"/>
      <c r="AE1505" s="28"/>
      <c r="AF1505" s="28"/>
      <c r="AG1505" s="28"/>
      <c r="AH1505" s="28"/>
      <c r="AI1505" s="28"/>
      <c r="AJ1505" s="28"/>
      <c r="AK1505" s="28"/>
      <c r="AL1505" s="28"/>
      <c r="AM1505" s="28"/>
      <c r="AN1505" s="28"/>
      <c r="AO1505" s="28"/>
      <c r="AP1505" s="28"/>
      <c r="AQ1505" s="28"/>
      <c r="AR1505" s="28"/>
      <c r="AS1505" s="28"/>
      <c r="AT1505" s="28"/>
      <c r="AU1505" s="28"/>
      <c r="AV1505" s="28"/>
      <c r="AW1505" s="28"/>
      <c r="AX1505" s="28"/>
      <c r="AY1505" s="28"/>
      <c r="AZ1505" s="28"/>
      <c r="BA1505" s="28"/>
      <c r="BB1505" s="28"/>
      <c r="BC1505" s="28"/>
      <c r="BD1505" s="28"/>
      <c r="BE1505" s="28"/>
      <c r="BF1505" s="28"/>
      <c r="BG1505" s="28"/>
      <c r="BH1505" s="28"/>
      <c r="BI1505" s="28"/>
      <c r="BJ1505" s="28"/>
      <c r="BK1505" s="28"/>
      <c r="BL1505" s="28"/>
      <c r="BM1505" s="28"/>
      <c r="BN1505" s="28"/>
      <c r="BO1505" s="28"/>
      <c r="BP1505" s="28"/>
      <c r="BQ1505" s="28"/>
      <c r="BR1505" s="28"/>
      <c r="BS1505" s="28"/>
      <c r="BT1505" s="28"/>
      <c r="BU1505" s="28"/>
      <c r="BV1505" s="28"/>
      <c r="BW1505" s="28"/>
    </row>
    <row r="1506" spans="1:76" s="24" customFormat="1" ht="18" customHeight="1">
      <c r="A1506" s="244"/>
      <c r="B1506" s="25"/>
      <c r="C1506" s="365"/>
      <c r="E1506" s="49"/>
      <c r="F1506" s="28"/>
      <c r="G1506" s="245"/>
      <c r="H1506" s="28"/>
      <c r="I1506" s="245"/>
      <c r="J1506" s="28"/>
      <c r="K1506" s="245"/>
      <c r="L1506" s="366"/>
      <c r="M1506" s="681"/>
      <c r="P1506" s="803"/>
      <c r="Q1506" s="705"/>
      <c r="R1506" s="28"/>
      <c r="S1506" s="28"/>
      <c r="T1506" s="28"/>
      <c r="U1506" s="28"/>
      <c r="V1506" s="28"/>
      <c r="W1506" s="28"/>
      <c r="X1506" s="28"/>
      <c r="Y1506" s="28"/>
      <c r="Z1506" s="28"/>
      <c r="AA1506" s="28"/>
      <c r="AB1506" s="28"/>
      <c r="AC1506" s="28"/>
      <c r="AD1506" s="28"/>
      <c r="AE1506" s="28"/>
      <c r="AF1506" s="28"/>
      <c r="AG1506" s="28"/>
      <c r="AH1506" s="28"/>
      <c r="AI1506" s="28"/>
      <c r="AJ1506" s="28"/>
      <c r="AK1506" s="28"/>
      <c r="AL1506" s="28"/>
      <c r="AM1506" s="28"/>
      <c r="AN1506" s="28"/>
      <c r="AO1506" s="28"/>
      <c r="AP1506" s="28"/>
      <c r="AQ1506" s="28"/>
      <c r="AR1506" s="28"/>
      <c r="AS1506" s="28"/>
      <c r="AT1506" s="28"/>
      <c r="AU1506" s="28"/>
      <c r="AV1506" s="28"/>
      <c r="AW1506" s="28"/>
      <c r="AX1506" s="28"/>
      <c r="AY1506" s="28"/>
      <c r="AZ1506" s="28"/>
      <c r="BA1506" s="28"/>
      <c r="BB1506" s="28"/>
      <c r="BC1506" s="28"/>
      <c r="BD1506" s="28"/>
      <c r="BE1506" s="28"/>
      <c r="BF1506" s="28"/>
      <c r="BG1506" s="28"/>
      <c r="BH1506" s="28"/>
      <c r="BI1506" s="28"/>
      <c r="BJ1506" s="28"/>
      <c r="BK1506" s="28"/>
      <c r="BL1506" s="28"/>
      <c r="BM1506" s="28"/>
      <c r="BN1506" s="28"/>
      <c r="BO1506" s="28"/>
      <c r="BP1506" s="28"/>
      <c r="BQ1506" s="28"/>
      <c r="BR1506" s="28"/>
      <c r="BS1506" s="28"/>
      <c r="BT1506" s="28"/>
      <c r="BU1506" s="28"/>
      <c r="BV1506" s="28"/>
      <c r="BW1506" s="28"/>
    </row>
    <row r="1507" spans="1:76" ht="17.25" customHeight="1">
      <c r="B1507" s="363" t="s">
        <v>1272</v>
      </c>
      <c r="C1507" s="2"/>
      <c r="M1507" s="468"/>
      <c r="P1507" s="468"/>
      <c r="Q1507" s="221"/>
    </row>
    <row r="1508" spans="1:76" ht="14.25" thickBot="1">
      <c r="B1508" s="2" t="s">
        <v>381</v>
      </c>
      <c r="C1508" s="2" t="s">
        <v>295</v>
      </c>
      <c r="M1508" s="468"/>
      <c r="P1508" s="468"/>
      <c r="Q1508" s="221"/>
    </row>
    <row r="1509" spans="1:76" ht="12.75" customHeight="1" thickBot="1">
      <c r="B1509" s="2"/>
      <c r="C1509" s="2"/>
      <c r="D1509" s="10" t="s">
        <v>2115</v>
      </c>
      <c r="G1509" s="11">
        <v>0</v>
      </c>
      <c r="H1509" s="7"/>
      <c r="I1509" s="7"/>
      <c r="J1509" s="7"/>
      <c r="K1509" s="7">
        <v>0</v>
      </c>
      <c r="L1509" s="129">
        <f t="shared" ref="L1509:L1512" si="391">G1509+I1509+K1509</f>
        <v>0</v>
      </c>
      <c r="M1509" s="678"/>
      <c r="P1509" s="793">
        <f>SUM(L1509-N1509-O1509)</f>
        <v>0</v>
      </c>
      <c r="Q1509" s="808" t="s">
        <v>2179</v>
      </c>
      <c r="R1509" s="354"/>
    </row>
    <row r="1510" spans="1:76" ht="12.75" customHeight="1">
      <c r="B1510" s="2"/>
      <c r="C1510" s="2"/>
      <c r="D1510" s="10" t="s">
        <v>2112</v>
      </c>
      <c r="G1510" s="11">
        <v>0</v>
      </c>
      <c r="H1510" s="7"/>
      <c r="I1510" s="7"/>
      <c r="J1510" s="7"/>
      <c r="K1510" s="7">
        <v>0</v>
      </c>
      <c r="L1510" s="129">
        <f t="shared" si="391"/>
        <v>0</v>
      </c>
      <c r="M1510" s="678"/>
      <c r="P1510" s="468">
        <f t="shared" ref="P1510:P1528" si="392">SUM(L1510-N1510-O1510)</f>
        <v>0</v>
      </c>
      <c r="Q1510" s="221"/>
      <c r="R1510" s="354"/>
    </row>
    <row r="1511" spans="1:76" ht="12.75" customHeight="1">
      <c r="B1511" s="2"/>
      <c r="C1511" s="2"/>
      <c r="D1511" s="10" t="s">
        <v>2113</v>
      </c>
      <c r="G1511" s="11">
        <v>0</v>
      </c>
      <c r="H1511" s="7"/>
      <c r="I1511" s="7"/>
      <c r="J1511" s="7"/>
      <c r="K1511" s="7">
        <v>0</v>
      </c>
      <c r="L1511" s="129">
        <f t="shared" si="391"/>
        <v>0</v>
      </c>
      <c r="M1511" s="678"/>
      <c r="P1511" s="468">
        <f t="shared" si="392"/>
        <v>0</v>
      </c>
      <c r="Q1511" s="221"/>
      <c r="R1511" s="354"/>
    </row>
    <row r="1512" spans="1:76" ht="12.75" customHeight="1">
      <c r="B1512" s="2"/>
      <c r="C1512" s="2"/>
      <c r="D1512" s="10" t="s">
        <v>2114</v>
      </c>
      <c r="G1512" s="11">
        <v>0</v>
      </c>
      <c r="H1512" s="7"/>
      <c r="I1512" s="7"/>
      <c r="J1512" s="7"/>
      <c r="K1512" s="7">
        <v>0</v>
      </c>
      <c r="L1512" s="129">
        <f t="shared" si="391"/>
        <v>0</v>
      </c>
      <c r="M1512" s="678"/>
      <c r="N1512" s="802"/>
      <c r="O1512" s="353">
        <f>L1512</f>
        <v>0</v>
      </c>
      <c r="P1512" s="468">
        <f t="shared" si="392"/>
        <v>0</v>
      </c>
      <c r="Q1512" s="726" t="s">
        <v>2052</v>
      </c>
      <c r="R1512" s="354"/>
    </row>
    <row r="1513" spans="1:76" ht="12.75" customHeight="1">
      <c r="B1513" s="2"/>
      <c r="C1513" s="2"/>
      <c r="H1513" s="7"/>
      <c r="I1513" s="7"/>
      <c r="J1513" s="7"/>
      <c r="K1513" s="7"/>
      <c r="M1513" s="678"/>
      <c r="N1513" s="802"/>
      <c r="O1513" s="353"/>
      <c r="P1513" s="468"/>
      <c r="Q1513" s="691"/>
      <c r="R1513" s="354"/>
    </row>
    <row r="1514" spans="1:76" ht="15.75">
      <c r="B1514" s="2"/>
      <c r="C1514" s="2"/>
      <c r="D1514" s="627" t="s">
        <v>480</v>
      </c>
      <c r="E1514" s="426"/>
      <c r="F1514" s="354"/>
      <c r="G1514" s="11">
        <v>0</v>
      </c>
      <c r="H1514" s="7"/>
      <c r="I1514" s="7"/>
      <c r="J1514" s="7"/>
      <c r="K1514" s="7">
        <v>0</v>
      </c>
      <c r="L1514" s="129">
        <f t="shared" ref="L1514:L1515" si="393">G1514+I1514+K1514</f>
        <v>0</v>
      </c>
      <c r="M1514" s="678"/>
      <c r="N1514" s="11">
        <f>L1514</f>
        <v>0</v>
      </c>
      <c r="P1514" s="468"/>
      <c r="Q1514" s="761" t="s">
        <v>481</v>
      </c>
      <c r="R1514" s="10"/>
      <c r="BX1514" s="6"/>
    </row>
    <row r="1515" spans="1:76" ht="15.75">
      <c r="B1515" s="2"/>
      <c r="C1515" s="2"/>
      <c r="D1515" s="627" t="s">
        <v>482</v>
      </c>
      <c r="E1515" s="426"/>
      <c r="F1515" s="354"/>
      <c r="G1515" s="11">
        <v>0</v>
      </c>
      <c r="H1515" s="7"/>
      <c r="I1515" s="7"/>
      <c r="J1515" s="7"/>
      <c r="K1515" s="7">
        <v>0</v>
      </c>
      <c r="L1515" s="129">
        <f t="shared" si="393"/>
        <v>0</v>
      </c>
      <c r="M1515" s="678"/>
      <c r="N1515" s="11">
        <f>L1515</f>
        <v>0</v>
      </c>
      <c r="P1515" s="468">
        <f>SUM(L1515-N1515-O1515)</f>
        <v>0</v>
      </c>
      <c r="Q1515" s="761" t="s">
        <v>1075</v>
      </c>
      <c r="R1515" s="10"/>
      <c r="BX1515" s="6"/>
    </row>
    <row r="1516" spans="1:76" ht="15.75">
      <c r="B1516" s="2"/>
      <c r="C1516" s="2"/>
      <c r="D1516" s="627"/>
      <c r="E1516" s="426"/>
      <c r="F1516" s="354"/>
      <c r="H1516" s="7"/>
      <c r="I1516" s="7"/>
      <c r="J1516" s="7"/>
      <c r="K1516" s="7"/>
      <c r="M1516" s="678"/>
      <c r="P1516" s="468"/>
      <c r="Q1516" s="761"/>
      <c r="R1516" s="10"/>
      <c r="BX1516" s="6"/>
    </row>
    <row r="1517" spans="1:76" ht="12.75" customHeight="1">
      <c r="B1517" s="2"/>
      <c r="C1517" s="2"/>
      <c r="D1517" s="10" t="s">
        <v>1279</v>
      </c>
      <c r="G1517" s="11">
        <v>0</v>
      </c>
      <c r="H1517" s="7"/>
      <c r="I1517" s="7"/>
      <c r="J1517" s="7"/>
      <c r="K1517" s="7">
        <v>0</v>
      </c>
      <c r="L1517" s="129">
        <f t="shared" ref="L1517:L1518" si="394">G1517+I1517+K1517</f>
        <v>0</v>
      </c>
      <c r="M1517" s="678"/>
      <c r="P1517" s="468">
        <f t="shared" si="392"/>
        <v>0</v>
      </c>
      <c r="Q1517" s="221"/>
      <c r="R1517" s="354"/>
    </row>
    <row r="1518" spans="1:76" ht="12.75" customHeight="1">
      <c r="B1518" s="2"/>
      <c r="C1518" s="2"/>
      <c r="D1518" s="10" t="s">
        <v>1841</v>
      </c>
      <c r="G1518" s="11">
        <v>0</v>
      </c>
      <c r="H1518" s="7"/>
      <c r="I1518" s="7"/>
      <c r="J1518" s="7"/>
      <c r="K1518" s="7">
        <v>0</v>
      </c>
      <c r="L1518" s="129">
        <f t="shared" si="394"/>
        <v>0</v>
      </c>
      <c r="M1518" s="678"/>
      <c r="P1518" s="468">
        <f t="shared" si="392"/>
        <v>0</v>
      </c>
      <c r="Q1518" s="221"/>
      <c r="R1518" s="354"/>
    </row>
    <row r="1519" spans="1:76" ht="12.75" customHeight="1">
      <c r="B1519" s="2"/>
      <c r="C1519" s="2"/>
      <c r="H1519" s="7"/>
      <c r="I1519" s="7"/>
      <c r="J1519" s="7"/>
      <c r="K1519" s="7"/>
      <c r="M1519" s="678"/>
      <c r="P1519" s="468"/>
      <c r="Q1519" s="221"/>
      <c r="R1519" s="354"/>
    </row>
    <row r="1520" spans="1:76" ht="12.75" customHeight="1">
      <c r="B1520" s="2"/>
      <c r="C1520" s="2"/>
      <c r="D1520" s="10" t="s">
        <v>2229</v>
      </c>
      <c r="H1520" s="7"/>
      <c r="I1520" s="7"/>
      <c r="J1520" s="7"/>
      <c r="K1520" s="7"/>
      <c r="M1520" s="678"/>
      <c r="P1520" s="468"/>
      <c r="Q1520" s="221"/>
      <c r="R1520" s="354"/>
    </row>
    <row r="1521" spans="2:18" ht="12.75" customHeight="1">
      <c r="B1521" s="2"/>
      <c r="C1521" s="2"/>
      <c r="D1521" s="10" t="s">
        <v>2226</v>
      </c>
      <c r="G1521" s="11">
        <v>0</v>
      </c>
      <c r="H1521" s="7"/>
      <c r="I1521" s="7"/>
      <c r="J1521" s="7"/>
      <c r="K1521" s="7">
        <v>0</v>
      </c>
      <c r="L1521" s="129">
        <f t="shared" ref="L1521:L1523" si="395">G1521+I1521+K1521</f>
        <v>0</v>
      </c>
      <c r="M1521" s="678"/>
      <c r="N1521" s="11">
        <f>L1521</f>
        <v>0</v>
      </c>
      <c r="P1521" s="468">
        <f t="shared" si="392"/>
        <v>0</v>
      </c>
      <c r="Q1521" s="221"/>
      <c r="R1521" s="354"/>
    </row>
    <row r="1522" spans="2:18" ht="12.75" customHeight="1">
      <c r="B1522" s="2"/>
      <c r="C1522" s="2"/>
      <c r="D1522" s="10" t="s">
        <v>2227</v>
      </c>
      <c r="G1522" s="11">
        <v>0</v>
      </c>
      <c r="H1522" s="7"/>
      <c r="I1522" s="7"/>
      <c r="J1522" s="7"/>
      <c r="K1522" s="7">
        <v>0</v>
      </c>
      <c r="L1522" s="129">
        <f t="shared" si="395"/>
        <v>0</v>
      </c>
      <c r="M1522" s="678"/>
      <c r="N1522" s="11">
        <f>L1522</f>
        <v>0</v>
      </c>
      <c r="P1522" s="468">
        <f t="shared" si="392"/>
        <v>0</v>
      </c>
      <c r="Q1522" s="221"/>
      <c r="R1522" s="354"/>
    </row>
    <row r="1523" spans="2:18" ht="12.75" customHeight="1">
      <c r="B1523" s="2"/>
      <c r="C1523" s="2"/>
      <c r="D1523" s="10" t="s">
        <v>2228</v>
      </c>
      <c r="G1523" s="11">
        <v>0</v>
      </c>
      <c r="H1523" s="7"/>
      <c r="I1523" s="7"/>
      <c r="J1523" s="7"/>
      <c r="K1523" s="7">
        <v>0</v>
      </c>
      <c r="L1523" s="129">
        <f t="shared" si="395"/>
        <v>0</v>
      </c>
      <c r="M1523" s="678"/>
      <c r="N1523" s="11">
        <f>L1523</f>
        <v>0</v>
      </c>
      <c r="P1523" s="468">
        <f t="shared" si="392"/>
        <v>0</v>
      </c>
      <c r="Q1523" s="221"/>
      <c r="R1523" s="354"/>
    </row>
    <row r="1524" spans="2:18" ht="12.75" customHeight="1">
      <c r="B1524" s="2"/>
      <c r="C1524" s="2"/>
      <c r="H1524" s="7"/>
      <c r="I1524" s="7"/>
      <c r="J1524" s="7"/>
      <c r="K1524" s="7"/>
      <c r="M1524" s="678"/>
      <c r="P1524" s="468"/>
      <c r="Q1524" s="221"/>
      <c r="R1524" s="354"/>
    </row>
    <row r="1525" spans="2:18" ht="12.75" customHeight="1" thickBot="1">
      <c r="B1525" s="2"/>
      <c r="C1525" s="2"/>
      <c r="D1525" s="10" t="s">
        <v>1273</v>
      </c>
      <c r="G1525" s="11">
        <v>0</v>
      </c>
      <c r="H1525" s="7"/>
      <c r="I1525" s="7"/>
      <c r="J1525" s="7"/>
      <c r="K1525" s="7">
        <v>0</v>
      </c>
      <c r="L1525" s="129">
        <f t="shared" ref="L1525:L1528" si="396">G1525+I1525+K1525</f>
        <v>0</v>
      </c>
      <c r="M1525" s="678"/>
      <c r="P1525" s="468">
        <f t="shared" si="392"/>
        <v>0</v>
      </c>
      <c r="Q1525" s="221"/>
      <c r="R1525" s="354"/>
    </row>
    <row r="1526" spans="2:18" ht="12.75" customHeight="1" thickBot="1">
      <c r="B1526" s="2"/>
      <c r="C1526" s="2"/>
      <c r="D1526" s="10" t="s">
        <v>355</v>
      </c>
      <c r="G1526" s="11">
        <v>0</v>
      </c>
      <c r="H1526" s="7"/>
      <c r="I1526" s="7"/>
      <c r="J1526" s="7"/>
      <c r="K1526" s="7">
        <v>0</v>
      </c>
      <c r="L1526" s="129">
        <f t="shared" si="396"/>
        <v>0</v>
      </c>
      <c r="M1526" s="678"/>
      <c r="P1526" s="793">
        <f t="shared" si="392"/>
        <v>0</v>
      </c>
      <c r="Q1526" s="808" t="s">
        <v>2179</v>
      </c>
      <c r="R1526" s="354"/>
    </row>
    <row r="1527" spans="2:18" ht="12.75" customHeight="1">
      <c r="B1527" s="2"/>
      <c r="C1527" s="2"/>
      <c r="D1527" s="10" t="s">
        <v>1274</v>
      </c>
      <c r="G1527" s="11">
        <v>0</v>
      </c>
      <c r="H1527" s="7"/>
      <c r="I1527" s="7"/>
      <c r="J1527" s="7"/>
      <c r="K1527" s="7">
        <v>0</v>
      </c>
      <c r="L1527" s="129">
        <f t="shared" si="396"/>
        <v>0</v>
      </c>
      <c r="M1527" s="678"/>
      <c r="P1527" s="468">
        <f t="shared" si="392"/>
        <v>0</v>
      </c>
      <c r="Q1527" s="221"/>
      <c r="R1527" s="354"/>
    </row>
    <row r="1528" spans="2:18" ht="12.75" customHeight="1">
      <c r="B1528" s="2"/>
      <c r="C1528" s="2"/>
      <c r="D1528" s="10" t="s">
        <v>1275</v>
      </c>
      <c r="G1528" s="11">
        <v>0</v>
      </c>
      <c r="H1528" s="7"/>
      <c r="I1528" s="7"/>
      <c r="J1528" s="7"/>
      <c r="K1528" s="7">
        <v>0</v>
      </c>
      <c r="L1528" s="129">
        <f t="shared" si="396"/>
        <v>0</v>
      </c>
      <c r="M1528" s="678"/>
      <c r="N1528" s="11">
        <f>L1528</f>
        <v>0</v>
      </c>
      <c r="P1528" s="468">
        <f t="shared" si="392"/>
        <v>0</v>
      </c>
      <c r="Q1528" s="726" t="s">
        <v>2053</v>
      </c>
      <c r="R1528" s="354"/>
    </row>
    <row r="1529" spans="2:18" ht="12.75" customHeight="1">
      <c r="B1529" s="2"/>
      <c r="C1529" s="2"/>
      <c r="M1529" s="468"/>
      <c r="P1529" s="468"/>
      <c r="Q1529" s="221"/>
      <c r="R1529" s="354"/>
    </row>
    <row r="1530" spans="2:18" ht="12.75" customHeight="1" thickBot="1">
      <c r="B1530" s="2"/>
      <c r="C1530" s="2"/>
      <c r="D1530" s="2" t="s">
        <v>2180</v>
      </c>
      <c r="M1530" s="468"/>
      <c r="P1530" s="468"/>
      <c r="Q1530" s="221"/>
      <c r="R1530" s="354"/>
    </row>
    <row r="1531" spans="2:18" ht="12.75" customHeight="1" thickBot="1">
      <c r="B1531" s="2"/>
      <c r="C1531" s="2"/>
      <c r="D1531" s="10" t="s">
        <v>2156</v>
      </c>
      <c r="F1531" s="6" t="s">
        <v>1687</v>
      </c>
      <c r="G1531" s="11">
        <v>0</v>
      </c>
      <c r="H1531" s="7"/>
      <c r="I1531" s="7"/>
      <c r="J1531" s="7"/>
      <c r="K1531" s="7">
        <v>0</v>
      </c>
      <c r="L1531" s="129">
        <f t="shared" ref="L1531:L1532" si="397">G1531+I1531+K1531</f>
        <v>0</v>
      </c>
      <c r="M1531" s="678"/>
      <c r="P1531" s="793">
        <f>SUM(L1531-N1531-O1531)</f>
        <v>0</v>
      </c>
      <c r="Q1531" s="808" t="s">
        <v>2179</v>
      </c>
      <c r="R1531" s="354"/>
    </row>
    <row r="1532" spans="2:18" ht="12.75" customHeight="1">
      <c r="B1532" s="2"/>
      <c r="C1532" s="2"/>
      <c r="D1532" s="10" t="s">
        <v>2157</v>
      </c>
      <c r="G1532" s="11">
        <v>0</v>
      </c>
      <c r="K1532" s="11">
        <v>0</v>
      </c>
      <c r="L1532" s="129">
        <f t="shared" si="397"/>
        <v>0</v>
      </c>
      <c r="M1532" s="468"/>
      <c r="N1532" s="11">
        <f>L1532</f>
        <v>0</v>
      </c>
      <c r="P1532" s="468">
        <f>SUM(L1532-N1532-O1532)</f>
        <v>0</v>
      </c>
      <c r="Q1532" s="221"/>
      <c r="R1532" s="354"/>
    </row>
    <row r="1533" spans="2:18" ht="12.75" customHeight="1">
      <c r="B1533" s="2"/>
      <c r="C1533" s="2"/>
      <c r="M1533" s="468"/>
      <c r="P1533" s="468"/>
      <c r="Q1533" s="221"/>
      <c r="R1533" s="354"/>
    </row>
    <row r="1534" spans="2:18" ht="12.75" customHeight="1">
      <c r="B1534" s="2"/>
      <c r="C1534" s="2"/>
      <c r="D1534" s="10" t="s">
        <v>1712</v>
      </c>
      <c r="G1534" s="11">
        <v>0</v>
      </c>
      <c r="K1534" s="11">
        <v>0</v>
      </c>
      <c r="L1534" s="129">
        <f>G1534+I1534+K1534</f>
        <v>0</v>
      </c>
      <c r="M1534" s="468"/>
      <c r="N1534" s="11">
        <f>L1534</f>
        <v>0</v>
      </c>
      <c r="P1534" s="710">
        <f>SUM(L1534-N1534-O1534)</f>
        <v>0</v>
      </c>
      <c r="Q1534" s="221"/>
      <c r="R1534" s="354"/>
    </row>
    <row r="1535" spans="2:18">
      <c r="B1535" s="2"/>
      <c r="C1535" s="2" t="s">
        <v>1932</v>
      </c>
      <c r="D1535" s="14"/>
      <c r="G1535" s="15">
        <f>SUM(G1509:G1534)</f>
        <v>0</v>
      </c>
      <c r="I1535" s="15">
        <f>SUM(I1509:I1534)</f>
        <v>0</v>
      </c>
      <c r="K1535" s="15">
        <f>SUM(K1509:K1534)</f>
        <v>0</v>
      </c>
      <c r="L1535" s="15">
        <f>G1535+I1535+K1535</f>
        <v>0</v>
      </c>
      <c r="M1535" s="680">
        <f>SUM(L1509:L1534)</f>
        <v>0</v>
      </c>
      <c r="N1535" s="15">
        <f>SUM(N1509:N1534)</f>
        <v>0</v>
      </c>
      <c r="O1535" s="15">
        <f>SUM(O1509:O1534)</f>
        <v>0</v>
      </c>
      <c r="P1535" s="680">
        <f>SUM(P1509:P1534)</f>
        <v>0</v>
      </c>
      <c r="Q1535" s="221"/>
      <c r="R1535" s="354"/>
    </row>
    <row r="1536" spans="2:18" ht="16.5" customHeight="1">
      <c r="B1536" s="2" t="s">
        <v>382</v>
      </c>
      <c r="C1536" s="2" t="s">
        <v>1280</v>
      </c>
      <c r="M1536" s="468"/>
      <c r="P1536" s="468"/>
      <c r="Q1536" s="221"/>
    </row>
    <row r="1537" spans="1:75" ht="12.75" customHeight="1">
      <c r="B1537" s="2"/>
      <c r="C1537" s="2"/>
      <c r="D1537" s="10" t="s">
        <v>2158</v>
      </c>
      <c r="G1537" s="11">
        <v>0</v>
      </c>
      <c r="K1537" s="11">
        <v>0</v>
      </c>
      <c r="L1537" s="129">
        <f t="shared" ref="L1537:L1538" si="398">G1537+I1537+K1537</f>
        <v>0</v>
      </c>
      <c r="M1537" s="468"/>
      <c r="P1537" s="468">
        <f>SUM(L1537-N1537-O1537)</f>
        <v>0</v>
      </c>
      <c r="Q1537" s="726" t="s">
        <v>95</v>
      </c>
    </row>
    <row r="1538" spans="1:75" ht="12.75" customHeight="1">
      <c r="B1538" s="2"/>
      <c r="C1538" s="2"/>
      <c r="D1538" s="10" t="s">
        <v>2159</v>
      </c>
      <c r="G1538" s="11">
        <v>0</v>
      </c>
      <c r="K1538" s="11">
        <v>0</v>
      </c>
      <c r="L1538" s="129">
        <f t="shared" si="398"/>
        <v>0</v>
      </c>
      <c r="M1538" s="468"/>
      <c r="N1538" s="11">
        <f>L1538</f>
        <v>0</v>
      </c>
      <c r="P1538" s="468">
        <f>SUM(L1538-N1538-O1538)</f>
        <v>0</v>
      </c>
      <c r="Q1538" s="221"/>
    </row>
    <row r="1539" spans="1:75">
      <c r="B1539" s="2"/>
      <c r="C1539" s="2" t="s">
        <v>1932</v>
      </c>
      <c r="D1539" s="14"/>
      <c r="G1539" s="15">
        <f>SUM(G1537:G1538)</f>
        <v>0</v>
      </c>
      <c r="I1539" s="15">
        <f>SUM(I1537:I1538)</f>
        <v>0</v>
      </c>
      <c r="K1539" s="15">
        <f>SUM(K1537:K1538)</f>
        <v>0</v>
      </c>
      <c r="L1539" s="15">
        <f>G1539+I1539+K1539</f>
        <v>0</v>
      </c>
      <c r="M1539" s="680">
        <f>SUM(L1537:L1538)</f>
        <v>0</v>
      </c>
      <c r="N1539" s="15">
        <f>SUM(N1537:N1538)</f>
        <v>0</v>
      </c>
      <c r="O1539" s="15">
        <f>SUM(O1537:O1538)</f>
        <v>0</v>
      </c>
      <c r="P1539" s="680">
        <f>SUM(P1537:P1538)</f>
        <v>0</v>
      </c>
      <c r="Q1539" s="221"/>
    </row>
    <row r="1540" spans="1:75" s="24" customFormat="1" ht="17.25" customHeight="1" thickBot="1">
      <c r="A1540" s="244"/>
      <c r="B1540" s="25"/>
      <c r="C1540" s="365" t="s">
        <v>1281</v>
      </c>
      <c r="E1540" s="49"/>
      <c r="F1540" s="28"/>
      <c r="G1540" s="245"/>
      <c r="H1540" s="28"/>
      <c r="I1540" s="245"/>
      <c r="J1540" s="28"/>
      <c r="K1540" s="245"/>
      <c r="L1540" s="246"/>
      <c r="M1540" s="681">
        <f>SUM(M1509:M1539)</f>
        <v>0</v>
      </c>
      <c r="N1540" s="246">
        <f>N1535+N1539</f>
        <v>0</v>
      </c>
      <c r="O1540" s="246">
        <f>O1535+O1539</f>
        <v>0</v>
      </c>
      <c r="P1540" s="689">
        <f>P1535+P1539</f>
        <v>0</v>
      </c>
      <c r="Q1540" s="247"/>
      <c r="R1540" s="28"/>
      <c r="S1540" s="28"/>
      <c r="T1540" s="28"/>
      <c r="U1540" s="28"/>
      <c r="V1540" s="28"/>
      <c r="W1540" s="28"/>
      <c r="X1540" s="28"/>
      <c r="Y1540" s="28"/>
      <c r="Z1540" s="28"/>
      <c r="AA1540" s="28"/>
      <c r="AB1540" s="28"/>
      <c r="AC1540" s="28"/>
      <c r="AD1540" s="28"/>
      <c r="AE1540" s="28"/>
      <c r="AF1540" s="28"/>
      <c r="AG1540" s="28"/>
      <c r="AH1540" s="28"/>
      <c r="AI1540" s="28"/>
      <c r="AJ1540" s="28"/>
      <c r="AK1540" s="28"/>
      <c r="AL1540" s="28"/>
      <c r="AM1540" s="28"/>
      <c r="AN1540" s="28"/>
      <c r="AO1540" s="28"/>
      <c r="AP1540" s="28"/>
      <c r="AQ1540" s="28"/>
      <c r="AR1540" s="28"/>
      <c r="AS1540" s="28"/>
      <c r="AT1540" s="28"/>
      <c r="AU1540" s="28"/>
      <c r="AV1540" s="28"/>
      <c r="AW1540" s="28"/>
      <c r="AX1540" s="28"/>
      <c r="AY1540" s="28"/>
      <c r="AZ1540" s="28"/>
      <c r="BA1540" s="28"/>
      <c r="BB1540" s="28"/>
      <c r="BC1540" s="28"/>
      <c r="BD1540" s="28"/>
      <c r="BE1540" s="28"/>
      <c r="BF1540" s="28"/>
      <c r="BG1540" s="28"/>
      <c r="BH1540" s="28"/>
      <c r="BI1540" s="28"/>
      <c r="BJ1540" s="28"/>
      <c r="BK1540" s="28"/>
      <c r="BL1540" s="28"/>
      <c r="BM1540" s="28"/>
      <c r="BN1540" s="28"/>
      <c r="BO1540" s="28"/>
      <c r="BP1540" s="28"/>
      <c r="BQ1540" s="28"/>
      <c r="BR1540" s="28"/>
      <c r="BS1540" s="28"/>
      <c r="BT1540" s="28"/>
      <c r="BU1540" s="28"/>
      <c r="BV1540" s="28"/>
      <c r="BW1540" s="28"/>
    </row>
    <row r="1541" spans="1:75" s="24" customFormat="1" ht="17.25" customHeight="1" thickBot="1">
      <c r="A1541" s="244"/>
      <c r="B1541" s="25"/>
      <c r="C1541" s="365"/>
      <c r="E1541" s="49"/>
      <c r="F1541" s="28"/>
      <c r="G1541" s="245"/>
      <c r="H1541" s="28"/>
      <c r="I1541" s="245"/>
      <c r="J1541" s="28"/>
      <c r="K1541" s="245"/>
      <c r="L1541" s="246"/>
      <c r="M1541" s="681"/>
      <c r="N1541" s="795" t="s">
        <v>972</v>
      </c>
      <c r="O1541" s="796"/>
      <c r="P1541" s="797">
        <f>SUM(N1540:P1540)</f>
        <v>0</v>
      </c>
      <c r="Q1541" s="701" t="s">
        <v>985</v>
      </c>
      <c r="R1541" s="28"/>
      <c r="S1541" s="28"/>
      <c r="T1541" s="28"/>
      <c r="U1541" s="28"/>
      <c r="V1541" s="28"/>
      <c r="W1541" s="28"/>
      <c r="X1541" s="28"/>
      <c r="Y1541" s="28"/>
      <c r="Z1541" s="28"/>
      <c r="AA1541" s="28"/>
      <c r="AB1541" s="28"/>
      <c r="AC1541" s="28"/>
      <c r="AD1541" s="28"/>
      <c r="AE1541" s="28"/>
      <c r="AF1541" s="28"/>
      <c r="AG1541" s="28"/>
      <c r="AH1541" s="28"/>
      <c r="AI1541" s="28"/>
      <c r="AJ1541" s="28"/>
      <c r="AK1541" s="28"/>
      <c r="AL1541" s="28"/>
      <c r="AM1541" s="28"/>
      <c r="AN1541" s="28"/>
      <c r="AO1541" s="28"/>
      <c r="AP1541" s="28"/>
      <c r="AQ1541" s="28"/>
      <c r="AR1541" s="28"/>
      <c r="AS1541" s="28"/>
      <c r="AT1541" s="28"/>
      <c r="AU1541" s="28"/>
      <c r="AV1541" s="28"/>
      <c r="AW1541" s="28"/>
      <c r="AX1541" s="28"/>
      <c r="AY1541" s="28"/>
      <c r="AZ1541" s="28"/>
      <c r="BA1541" s="28"/>
      <c r="BB1541" s="28"/>
      <c r="BC1541" s="28"/>
      <c r="BD1541" s="28"/>
      <c r="BE1541" s="28"/>
      <c r="BF1541" s="28"/>
      <c r="BG1541" s="28"/>
      <c r="BH1541" s="28"/>
      <c r="BI1541" s="28"/>
      <c r="BJ1541" s="28"/>
      <c r="BK1541" s="28"/>
      <c r="BL1541" s="28"/>
      <c r="BM1541" s="28"/>
      <c r="BN1541" s="28"/>
      <c r="BO1541" s="28"/>
      <c r="BP1541" s="28"/>
      <c r="BQ1541" s="28"/>
      <c r="BR1541" s="28"/>
      <c r="BS1541" s="28"/>
      <c r="BT1541" s="28"/>
      <c r="BU1541" s="28"/>
      <c r="BV1541" s="28"/>
      <c r="BW1541" s="28"/>
    </row>
    <row r="1542" spans="1:75" s="24" customFormat="1" ht="17.25" customHeight="1">
      <c r="A1542" s="244"/>
      <c r="B1542" s="25"/>
      <c r="C1542" s="365"/>
      <c r="E1542" s="49"/>
      <c r="F1542" s="28"/>
      <c r="G1542" s="245"/>
      <c r="H1542" s="28"/>
      <c r="I1542" s="245"/>
      <c r="J1542" s="28"/>
      <c r="K1542" s="245"/>
      <c r="L1542" s="246"/>
      <c r="M1542" s="681"/>
      <c r="N1542" s="246"/>
      <c r="O1542" s="246"/>
      <c r="P1542" s="689"/>
      <c r="Q1542" s="247"/>
      <c r="R1542" s="28"/>
      <c r="S1542" s="28"/>
      <c r="T1542" s="28"/>
      <c r="U1542" s="28"/>
      <c r="V1542" s="28"/>
      <c r="W1542" s="28"/>
      <c r="X1542" s="28"/>
      <c r="Y1542" s="28"/>
      <c r="Z1542" s="28"/>
      <c r="AA1542" s="28"/>
      <c r="AB1542" s="28"/>
      <c r="AC1542" s="28"/>
      <c r="AD1542" s="28"/>
      <c r="AE1542" s="28"/>
      <c r="AF1542" s="28"/>
      <c r="AG1542" s="28"/>
      <c r="AH1542" s="28"/>
      <c r="AI1542" s="28"/>
      <c r="AJ1542" s="28"/>
      <c r="AK1542" s="28"/>
      <c r="AL1542" s="28"/>
      <c r="AM1542" s="28"/>
      <c r="AN1542" s="28"/>
      <c r="AO1542" s="28"/>
      <c r="AP1542" s="28"/>
      <c r="AQ1542" s="28"/>
      <c r="AR1542" s="28"/>
      <c r="AS1542" s="28"/>
      <c r="AT1542" s="28"/>
      <c r="AU1542" s="28"/>
      <c r="AV1542" s="28"/>
      <c r="AW1542" s="28"/>
      <c r="AX1542" s="28"/>
      <c r="AY1542" s="28"/>
      <c r="AZ1542" s="28"/>
      <c r="BA1542" s="28"/>
      <c r="BB1542" s="28"/>
      <c r="BC1542" s="28"/>
      <c r="BD1542" s="28"/>
      <c r="BE1542" s="28"/>
      <c r="BF1542" s="28"/>
      <c r="BG1542" s="28"/>
      <c r="BH1542" s="28"/>
      <c r="BI1542" s="28"/>
      <c r="BJ1542" s="28"/>
      <c r="BK1542" s="28"/>
      <c r="BL1542" s="28"/>
      <c r="BM1542" s="28"/>
      <c r="BN1542" s="28"/>
      <c r="BO1542" s="28"/>
      <c r="BP1542" s="28"/>
      <c r="BQ1542" s="28"/>
      <c r="BR1542" s="28"/>
      <c r="BS1542" s="28"/>
      <c r="BT1542" s="28"/>
      <c r="BU1542" s="28"/>
      <c r="BV1542" s="28"/>
      <c r="BW1542" s="28"/>
    </row>
    <row r="1543" spans="1:75">
      <c r="B1543" s="2"/>
      <c r="C1543" s="2"/>
      <c r="M1543" s="468"/>
      <c r="P1543" s="468"/>
      <c r="Q1543" s="221"/>
    </row>
    <row r="1544" spans="1:75" s="24" customFormat="1" ht="16.5" customHeight="1" thickBot="1">
      <c r="A1544" s="244"/>
      <c r="B1544" s="26" t="s">
        <v>1954</v>
      </c>
      <c r="C1544" s="25"/>
      <c r="E1544" s="49"/>
      <c r="F1544" s="28"/>
      <c r="G1544" s="11"/>
      <c r="H1544" s="28"/>
      <c r="I1544" s="245"/>
      <c r="J1544" s="28"/>
      <c r="K1544" s="245"/>
      <c r="L1544" s="246"/>
      <c r="M1544" s="689">
        <f>M183+M1504+M1540</f>
        <v>0</v>
      </c>
      <c r="N1544" s="366">
        <f>N183+N1504+N1540</f>
        <v>0</v>
      </c>
      <c r="O1544" s="366">
        <f>O183+O1504+O1540</f>
        <v>0</v>
      </c>
      <c r="P1544" s="689">
        <f>P183+P1504+P1540</f>
        <v>0</v>
      </c>
      <c r="Q1544" s="247"/>
      <c r="R1544" s="28"/>
      <c r="S1544" s="28"/>
      <c r="T1544" s="28"/>
      <c r="U1544" s="28"/>
      <c r="V1544" s="28"/>
      <c r="W1544" s="28"/>
      <c r="X1544" s="28"/>
      <c r="Y1544" s="28"/>
      <c r="Z1544" s="28"/>
      <c r="AA1544" s="28"/>
      <c r="AB1544" s="28"/>
      <c r="AC1544" s="28"/>
      <c r="AD1544" s="28"/>
      <c r="AE1544" s="28"/>
      <c r="AF1544" s="28"/>
      <c r="AG1544" s="28"/>
      <c r="AH1544" s="28"/>
      <c r="AI1544" s="28"/>
      <c r="AJ1544" s="28"/>
      <c r="AK1544" s="28"/>
      <c r="AL1544" s="28"/>
      <c r="AM1544" s="28"/>
      <c r="AN1544" s="28"/>
      <c r="AO1544" s="28"/>
      <c r="AP1544" s="28"/>
      <c r="AQ1544" s="28"/>
      <c r="AR1544" s="28"/>
      <c r="AS1544" s="28"/>
      <c r="AT1544" s="28"/>
      <c r="AU1544" s="28"/>
      <c r="AV1544" s="28"/>
      <c r="AW1544" s="28"/>
      <c r="AX1544" s="28"/>
      <c r="AY1544" s="28"/>
      <c r="AZ1544" s="28"/>
      <c r="BA1544" s="28"/>
      <c r="BB1544" s="28"/>
      <c r="BC1544" s="28"/>
      <c r="BD1544" s="28"/>
      <c r="BE1544" s="28"/>
      <c r="BF1544" s="28"/>
      <c r="BG1544" s="28"/>
      <c r="BH1544" s="28"/>
      <c r="BI1544" s="28"/>
      <c r="BJ1544" s="28"/>
      <c r="BK1544" s="28"/>
      <c r="BL1544" s="28"/>
      <c r="BM1544" s="28"/>
      <c r="BN1544" s="28"/>
      <c r="BO1544" s="28"/>
      <c r="BP1544" s="28"/>
      <c r="BQ1544" s="28"/>
      <c r="BR1544" s="28"/>
      <c r="BS1544" s="28"/>
      <c r="BT1544" s="28"/>
      <c r="BU1544" s="28"/>
      <c r="BV1544" s="28"/>
      <c r="BW1544" s="28"/>
    </row>
    <row r="1545" spans="1:75" s="24" customFormat="1" ht="16.5" customHeight="1" thickBot="1">
      <c r="A1545" s="244"/>
      <c r="B1545" s="26"/>
      <c r="C1545" s="25"/>
      <c r="E1545" s="49"/>
      <c r="F1545" s="28"/>
      <c r="G1545" s="11"/>
      <c r="H1545" s="28"/>
      <c r="I1545" s="245"/>
      <c r="J1545" s="28"/>
      <c r="K1545" s="245"/>
      <c r="L1545" s="246"/>
      <c r="M1545" s="689"/>
      <c r="N1545" s="795" t="s">
        <v>972</v>
      </c>
      <c r="O1545" s="796"/>
      <c r="P1545" s="797">
        <f>SUM(N1544:P1544)</f>
        <v>0</v>
      </c>
      <c r="Q1545" s="701" t="s">
        <v>986</v>
      </c>
      <c r="R1545" s="28"/>
      <c r="S1545" s="28"/>
      <c r="T1545" s="28"/>
      <c r="U1545" s="28"/>
      <c r="V1545" s="28"/>
      <c r="W1545" s="28"/>
      <c r="X1545" s="28"/>
      <c r="Y1545" s="28"/>
      <c r="Z1545" s="28"/>
      <c r="AA1545" s="28"/>
      <c r="AB1545" s="28"/>
      <c r="AC1545" s="28"/>
      <c r="AD1545" s="28"/>
      <c r="AE1545" s="28"/>
      <c r="AF1545" s="28"/>
      <c r="AG1545" s="28"/>
      <c r="AH1545" s="28"/>
      <c r="AI1545" s="28"/>
      <c r="AJ1545" s="28"/>
      <c r="AK1545" s="28"/>
      <c r="AL1545" s="28"/>
      <c r="AM1545" s="28"/>
      <c r="AN1545" s="28"/>
      <c r="AO1545" s="28"/>
      <c r="AP1545" s="28"/>
      <c r="AQ1545" s="28"/>
      <c r="AR1545" s="28"/>
      <c r="AS1545" s="28"/>
      <c r="AT1545" s="28"/>
      <c r="AU1545" s="28"/>
      <c r="AV1545" s="28"/>
      <c r="AW1545" s="28"/>
      <c r="AX1545" s="28"/>
      <c r="AY1545" s="28"/>
      <c r="AZ1545" s="28"/>
      <c r="BA1545" s="28"/>
      <c r="BB1545" s="28"/>
      <c r="BC1545" s="28"/>
      <c r="BD1545" s="28"/>
      <c r="BE1545" s="28"/>
      <c r="BF1545" s="28"/>
      <c r="BG1545" s="28"/>
      <c r="BH1545" s="28"/>
      <c r="BI1545" s="28"/>
      <c r="BJ1545" s="28"/>
      <c r="BK1545" s="28"/>
      <c r="BL1545" s="28"/>
      <c r="BM1545" s="28"/>
      <c r="BN1545" s="28"/>
      <c r="BO1545" s="28"/>
      <c r="BP1545" s="28"/>
      <c r="BQ1545" s="28"/>
      <c r="BR1545" s="28"/>
      <c r="BS1545" s="28"/>
      <c r="BT1545" s="28"/>
      <c r="BU1545" s="28"/>
      <c r="BV1545" s="28"/>
      <c r="BW1545" s="28"/>
    </row>
    <row r="1546" spans="1:75" s="24" customFormat="1" ht="16.5" customHeight="1" thickBot="1">
      <c r="A1546" s="244"/>
      <c r="B1546" s="26"/>
      <c r="C1546" s="25"/>
      <c r="E1546" s="49"/>
      <c r="F1546" s="28"/>
      <c r="G1546" s="11"/>
      <c r="H1546" s="28"/>
      <c r="I1546" s="245"/>
      <c r="J1546" s="28"/>
      <c r="K1546" s="245"/>
      <c r="L1546" s="246"/>
      <c r="M1546" s="689"/>
      <c r="N1546" s="246"/>
      <c r="O1546" s="246"/>
      <c r="P1546" s="689"/>
      <c r="Q1546" s="221" t="s">
        <v>857</v>
      </c>
      <c r="R1546" s="28"/>
      <c r="S1546" s="28"/>
      <c r="T1546" s="28"/>
      <c r="U1546" s="28"/>
      <c r="V1546" s="28"/>
      <c r="W1546" s="28"/>
      <c r="X1546" s="28"/>
      <c r="Y1546" s="28"/>
      <c r="Z1546" s="28"/>
      <c r="AA1546" s="28"/>
      <c r="AB1546" s="28"/>
      <c r="AC1546" s="28"/>
      <c r="AD1546" s="28"/>
      <c r="AE1546" s="28"/>
      <c r="AF1546" s="28"/>
      <c r="AG1546" s="28"/>
      <c r="AH1546" s="28"/>
      <c r="AI1546" s="28"/>
      <c r="AJ1546" s="28"/>
      <c r="AK1546" s="28"/>
      <c r="AL1546" s="28"/>
      <c r="AM1546" s="28"/>
      <c r="AN1546" s="28"/>
      <c r="AO1546" s="28"/>
      <c r="AP1546" s="28"/>
      <c r="AQ1546" s="28"/>
      <c r="AR1546" s="28"/>
      <c r="AS1546" s="28"/>
      <c r="AT1546" s="28"/>
      <c r="AU1546" s="28"/>
      <c r="AV1546" s="28"/>
      <c r="AW1546" s="28"/>
      <c r="AX1546" s="28"/>
      <c r="AY1546" s="28"/>
      <c r="AZ1546" s="28"/>
      <c r="BA1546" s="28"/>
      <c r="BB1546" s="28"/>
      <c r="BC1546" s="28"/>
      <c r="BD1546" s="28"/>
      <c r="BE1546" s="28"/>
      <c r="BF1546" s="28"/>
      <c r="BG1546" s="28"/>
      <c r="BH1546" s="28"/>
      <c r="BI1546" s="28"/>
      <c r="BJ1546" s="28"/>
      <c r="BK1546" s="28"/>
      <c r="BL1546" s="28"/>
      <c r="BM1546" s="28"/>
      <c r="BN1546" s="28"/>
      <c r="BO1546" s="28"/>
      <c r="BP1546" s="28"/>
      <c r="BQ1546" s="28"/>
      <c r="BR1546" s="28"/>
      <c r="BS1546" s="28"/>
      <c r="BT1546" s="28"/>
      <c r="BU1546" s="28"/>
      <c r="BV1546" s="28"/>
      <c r="BW1546" s="28"/>
    </row>
    <row r="1547" spans="1:75" ht="19.5" customHeight="1" thickBot="1">
      <c r="B1547" s="2"/>
      <c r="C1547" s="2" t="s">
        <v>801</v>
      </c>
      <c r="E1547" s="458"/>
      <c r="F1547" s="6" t="s">
        <v>802</v>
      </c>
      <c r="G1547" s="237">
        <f>M183+M1504</f>
        <v>0</v>
      </c>
      <c r="H1547" s="6" t="s">
        <v>2063</v>
      </c>
      <c r="I1547" s="11">
        <f>G1547*E1547</f>
        <v>0</v>
      </c>
      <c r="L1547" s="11">
        <f>I1547</f>
        <v>0</v>
      </c>
      <c r="M1547" s="678"/>
      <c r="P1547" s="793">
        <f>SUM(L1547-N1547-O1547)</f>
        <v>0</v>
      </c>
      <c r="Q1547" s="808" t="s">
        <v>2179</v>
      </c>
    </row>
    <row r="1548" spans="1:75" ht="12.75" customHeight="1">
      <c r="B1548" s="2"/>
      <c r="C1548" s="2"/>
      <c r="E1548" s="459"/>
      <c r="G1548" s="17"/>
      <c r="M1548" s="678"/>
      <c r="N1548" s="3"/>
      <c r="O1548" s="3"/>
      <c r="P1548" s="678"/>
      <c r="Q1548" s="221" t="s">
        <v>858</v>
      </c>
    </row>
    <row r="1549" spans="1:75" ht="28.5" customHeight="1">
      <c r="B1549" s="2"/>
      <c r="C1549" s="2"/>
      <c r="E1549" s="459"/>
      <c r="G1549" s="17"/>
      <c r="M1549" s="678"/>
      <c r="N1549" s="3"/>
      <c r="O1549" s="3"/>
      <c r="P1549" s="678"/>
      <c r="Q1549" s="731" t="s">
        <v>971</v>
      </c>
    </row>
    <row r="1550" spans="1:75">
      <c r="B1550" s="2"/>
      <c r="C1550" s="2" t="s">
        <v>803</v>
      </c>
      <c r="E1550" s="784">
        <f>Cover!E41</f>
        <v>0.1</v>
      </c>
      <c r="F1550" s="6" t="s">
        <v>412</v>
      </c>
      <c r="G1550" s="237">
        <f>M1504</f>
        <v>0</v>
      </c>
      <c r="H1550" s="6" t="s">
        <v>2063</v>
      </c>
      <c r="I1550" s="11">
        <f>G1550*E1550</f>
        <v>0</v>
      </c>
      <c r="L1550" s="11">
        <f>I1550</f>
        <v>0</v>
      </c>
      <c r="M1550" s="678"/>
      <c r="N1550" s="804">
        <f>L1550</f>
        <v>0</v>
      </c>
      <c r="O1550" s="353"/>
      <c r="P1550" s="468">
        <f>SUM(L1550-N1550-O1550)</f>
        <v>0</v>
      </c>
      <c r="Q1550" s="221" t="s">
        <v>1704</v>
      </c>
    </row>
    <row r="1551" spans="1:75">
      <c r="B1551" s="2"/>
      <c r="C1551" s="2" t="s">
        <v>1932</v>
      </c>
      <c r="G1551" s="20"/>
      <c r="I1551" s="15">
        <f>SUM(I1547:I1550)</f>
        <v>0</v>
      </c>
      <c r="K1551" s="20"/>
      <c r="L1551" s="15">
        <f>I1551</f>
        <v>0</v>
      </c>
      <c r="M1551" s="678">
        <f>SUM(L1547:L1550)</f>
        <v>0</v>
      </c>
      <c r="N1551" s="15">
        <f>SUM(N1547:N1550)</f>
        <v>0</v>
      </c>
      <c r="O1551" s="15">
        <f>SUM(O1547:O1550)</f>
        <v>0</v>
      </c>
      <c r="P1551" s="680">
        <f>SUM(P1547:P1550)</f>
        <v>0</v>
      </c>
      <c r="Q1551" s="221" t="s">
        <v>833</v>
      </c>
    </row>
    <row r="1552" spans="1:75" ht="18.75" customHeight="1">
      <c r="B1552" s="2"/>
      <c r="C1552" s="25" t="s">
        <v>2064</v>
      </c>
      <c r="M1552" s="678"/>
      <c r="N1552" s="3"/>
      <c r="O1552" s="3"/>
      <c r="P1552" s="678"/>
      <c r="Q1552" s="222"/>
    </row>
    <row r="1553" spans="1:75">
      <c r="B1553" s="2"/>
      <c r="C1553" s="2"/>
      <c r="D1553" s="2" t="s">
        <v>1196</v>
      </c>
      <c r="F1553" s="354"/>
      <c r="G1553" s="11">
        <v>0</v>
      </c>
      <c r="L1553" s="129">
        <f t="shared" ref="L1553:L1555" si="399">G1553+I1553+K1553</f>
        <v>0</v>
      </c>
      <c r="M1553" s="678"/>
      <c r="N1553" s="11">
        <f t="shared" ref="N1553:N1557" si="400">L1553</f>
        <v>0</v>
      </c>
      <c r="O1553" s="3"/>
      <c r="P1553" s="468">
        <f>SUM(L1553-N1553-O1553)</f>
        <v>0</v>
      </c>
      <c r="Q1553" s="221" t="s">
        <v>1197</v>
      </c>
    </row>
    <row r="1554" spans="1:75">
      <c r="B1554" s="2"/>
      <c r="C1554" s="2" t="s">
        <v>804</v>
      </c>
      <c r="D1554" s="2" t="s">
        <v>2160</v>
      </c>
      <c r="G1554" s="11">
        <v>0</v>
      </c>
      <c r="L1554" s="129">
        <f t="shared" si="399"/>
        <v>0</v>
      </c>
      <c r="M1554" s="678"/>
      <c r="N1554" s="11">
        <f t="shared" si="400"/>
        <v>0</v>
      </c>
      <c r="O1554" s="3"/>
      <c r="P1554" s="468">
        <f>SUM(L1554-N1554-O1554)</f>
        <v>0</v>
      </c>
      <c r="Q1554" s="221"/>
    </row>
    <row r="1555" spans="1:75">
      <c r="B1555" s="2"/>
      <c r="C1555" s="2" t="s">
        <v>805</v>
      </c>
      <c r="D1555" s="627"/>
      <c r="E1555" s="777"/>
      <c r="F1555" s="354" t="s">
        <v>802</v>
      </c>
      <c r="G1555" s="778">
        <v>0</v>
      </c>
      <c r="H1555" s="354"/>
      <c r="I1555" s="129">
        <f>E1555*G1555</f>
        <v>0</v>
      </c>
      <c r="J1555" s="354"/>
      <c r="K1555" s="129"/>
      <c r="L1555" s="129">
        <f t="shared" si="399"/>
        <v>0</v>
      </c>
      <c r="M1555" s="715">
        <f>SUM(L1553:L1555)</f>
        <v>0</v>
      </c>
      <c r="N1555" s="11">
        <f t="shared" si="400"/>
        <v>0</v>
      </c>
      <c r="O1555" s="3"/>
      <c r="P1555" s="468">
        <f>SUM(L1555-N1555-O1555)</f>
        <v>0</v>
      </c>
      <c r="Q1555" s="221" t="s">
        <v>371</v>
      </c>
    </row>
    <row r="1556" spans="1:75">
      <c r="B1556" s="2"/>
      <c r="C1556" s="2" t="s">
        <v>2055</v>
      </c>
      <c r="D1556" s="627"/>
      <c r="E1556" s="780"/>
      <c r="F1556" s="354"/>
      <c r="G1556" s="353"/>
      <c r="H1556" s="354"/>
      <c r="I1556" s="129"/>
      <c r="J1556" s="354"/>
      <c r="K1556" s="129"/>
      <c r="L1556" s="779">
        <f>SUM(L1553:L1555)</f>
        <v>0</v>
      </c>
      <c r="M1556" s="715"/>
      <c r="N1556" s="800">
        <f t="shared" si="400"/>
        <v>0</v>
      </c>
      <c r="O1556" s="15"/>
      <c r="P1556" s="680"/>
      <c r="Q1556" s="221"/>
    </row>
    <row r="1557" spans="1:75">
      <c r="B1557" s="2"/>
      <c r="C1557" s="2" t="s">
        <v>2094</v>
      </c>
      <c r="D1557" s="627"/>
      <c r="E1557" s="781"/>
      <c r="F1557" s="354"/>
      <c r="G1557" s="129">
        <v>0</v>
      </c>
      <c r="H1557" s="354"/>
      <c r="I1557" s="129">
        <v>0</v>
      </c>
      <c r="J1557" s="354"/>
      <c r="K1557" s="129">
        <f>'13.Mktg'!I80</f>
        <v>0</v>
      </c>
      <c r="L1557" s="129">
        <v>0</v>
      </c>
      <c r="M1557" s="715">
        <f>L1557</f>
        <v>0</v>
      </c>
      <c r="N1557" s="3">
        <f t="shared" si="400"/>
        <v>0</v>
      </c>
      <c r="O1557" s="3"/>
      <c r="P1557" s="468">
        <f>SUM(L1557-N1557-O1557)</f>
        <v>0</v>
      </c>
      <c r="Q1557" s="358" t="s">
        <v>2231</v>
      </c>
    </row>
    <row r="1558" spans="1:75">
      <c r="B1558" s="2"/>
      <c r="C1558" s="2" t="s">
        <v>1676</v>
      </c>
      <c r="E1558" s="458"/>
      <c r="F1558" s="7" t="s">
        <v>702</v>
      </c>
      <c r="G1558" s="237">
        <v>0</v>
      </c>
      <c r="I1558" s="129">
        <f>E1558*G1558</f>
        <v>0</v>
      </c>
      <c r="L1558" s="12">
        <f>I1558</f>
        <v>0</v>
      </c>
      <c r="M1558" s="678">
        <f>SUM(L1558:L1558)</f>
        <v>0</v>
      </c>
      <c r="N1558" s="3"/>
      <c r="O1558" s="3"/>
      <c r="P1558" s="468">
        <f>SUM(L1558-N1558-O1558)</f>
        <v>0</v>
      </c>
      <c r="Q1558" s="221" t="s">
        <v>371</v>
      </c>
    </row>
    <row r="1559" spans="1:75">
      <c r="B1559" s="2"/>
      <c r="C1559" s="2"/>
      <c r="E1559" s="458"/>
      <c r="F1559" s="7"/>
      <c r="G1559" s="7"/>
      <c r="I1559" s="129"/>
      <c r="L1559" s="7"/>
      <c r="M1559" s="678"/>
      <c r="N1559" s="15">
        <f>SUM(N1557:N1558)</f>
        <v>0</v>
      </c>
      <c r="O1559" s="15">
        <f>SUM(O1557:O1558)</f>
        <v>0</v>
      </c>
      <c r="P1559" s="680">
        <f>SUM(P1557:P1558)</f>
        <v>0</v>
      </c>
      <c r="Q1559" s="221"/>
    </row>
    <row r="1560" spans="1:75">
      <c r="B1560" s="2"/>
      <c r="C1560" s="2"/>
      <c r="M1560" s="678"/>
      <c r="N1560" s="3"/>
      <c r="O1560" s="3"/>
      <c r="P1560" s="678"/>
      <c r="Q1560" s="221"/>
    </row>
    <row r="1561" spans="1:75" s="213" customFormat="1" ht="27.75" customHeight="1" thickBot="1">
      <c r="A1561" s="248"/>
      <c r="B1561" s="364" t="s">
        <v>806</v>
      </c>
      <c r="C1561" s="214"/>
      <c r="E1561" s="49"/>
      <c r="F1561" s="249"/>
      <c r="G1561" s="215"/>
      <c r="H1561" s="249"/>
      <c r="I1561" s="215"/>
      <c r="J1561" s="249"/>
      <c r="K1561" s="215"/>
      <c r="L1561" s="216"/>
      <c r="M1561" s="745">
        <f>SUM(M1544:M1560)</f>
        <v>0</v>
      </c>
      <c r="N1561" s="805">
        <f>N1544+N1551+N1556+N1559</f>
        <v>0</v>
      </c>
      <c r="O1561" s="805">
        <f>O1544+O1551+O1556+O1559</f>
        <v>0</v>
      </c>
      <c r="P1561" s="806">
        <f>P1544+P1551+P1556+P1559</f>
        <v>0</v>
      </c>
      <c r="Q1561" s="464" t="s">
        <v>1741</v>
      </c>
      <c r="R1561" s="249"/>
      <c r="S1561" s="249"/>
      <c r="T1561" s="249"/>
      <c r="U1561" s="249"/>
      <c r="V1561" s="249"/>
      <c r="W1561" s="249"/>
      <c r="X1561" s="249"/>
      <c r="Y1561" s="249"/>
      <c r="Z1561" s="249"/>
      <c r="AA1561" s="249"/>
      <c r="AB1561" s="249"/>
      <c r="AC1561" s="249"/>
      <c r="AD1561" s="249"/>
      <c r="AE1561" s="249"/>
      <c r="AF1561" s="249"/>
      <c r="AG1561" s="249"/>
      <c r="AH1561" s="249"/>
      <c r="AI1561" s="249"/>
      <c r="AJ1561" s="249"/>
      <c r="AK1561" s="249"/>
      <c r="AL1561" s="249"/>
      <c r="AM1561" s="249"/>
      <c r="AN1561" s="249"/>
      <c r="AO1561" s="249"/>
      <c r="AP1561" s="249"/>
      <c r="AQ1561" s="249"/>
      <c r="AR1561" s="249"/>
      <c r="AS1561" s="249"/>
      <c r="AT1561" s="249"/>
      <c r="AU1561" s="249"/>
      <c r="AV1561" s="249"/>
      <c r="AW1561" s="249"/>
      <c r="AX1561" s="249"/>
      <c r="AY1561" s="249"/>
      <c r="AZ1561" s="249"/>
      <c r="BA1561" s="249"/>
      <c r="BB1561" s="249"/>
      <c r="BC1561" s="249"/>
      <c r="BD1561" s="249"/>
      <c r="BE1561" s="249"/>
      <c r="BF1561" s="249"/>
      <c r="BG1561" s="249"/>
      <c r="BH1561" s="249"/>
      <c r="BI1561" s="249"/>
      <c r="BJ1561" s="249"/>
      <c r="BK1561" s="249"/>
      <c r="BL1561" s="249"/>
      <c r="BM1561" s="249"/>
      <c r="BN1561" s="249"/>
      <c r="BO1561" s="249"/>
      <c r="BP1561" s="249"/>
      <c r="BQ1561" s="249"/>
      <c r="BR1561" s="249"/>
      <c r="BS1561" s="249"/>
      <c r="BT1561" s="249"/>
      <c r="BU1561" s="249"/>
      <c r="BV1561" s="249"/>
      <c r="BW1561" s="249"/>
    </row>
    <row r="1562" spans="1:75" ht="19.5" customHeight="1" thickBot="1">
      <c r="N1562" s="795" t="s">
        <v>972</v>
      </c>
      <c r="O1562" s="796"/>
      <c r="P1562" s="797">
        <f>SUM(N1561:P1561)</f>
        <v>0</v>
      </c>
      <c r="Q1562" s="701" t="s">
        <v>987</v>
      </c>
      <c r="R1562" s="5"/>
      <c r="U1562" s="7"/>
      <c r="V1562" s="7"/>
    </row>
    <row r="1563" spans="1:75">
      <c r="N1563" s="18" t="s">
        <v>1440</v>
      </c>
      <c r="P1563" s="7" t="b">
        <f>M1561=(N1561+O1561+P1561)</f>
        <v>1</v>
      </c>
    </row>
    <row r="1564" spans="1:75">
      <c r="O1564" s="438"/>
      <c r="P1564" s="7"/>
    </row>
    <row r="1565" spans="1:75">
      <c r="P1565" s="7"/>
    </row>
    <row r="1566" spans="1:75">
      <c r="P1566" s="7"/>
    </row>
    <row r="1567" spans="1:75">
      <c r="P1567" s="7"/>
    </row>
    <row r="1568" spans="1:75">
      <c r="P1568" s="7"/>
    </row>
    <row r="1569" spans="16:16">
      <c r="P1569" s="7"/>
    </row>
    <row r="1570" spans="16:16">
      <c r="P1570" s="7"/>
    </row>
    <row r="1571" spans="16:16">
      <c r="P1571" s="7"/>
    </row>
    <row r="1572" spans="16:16">
      <c r="P1572" s="7"/>
    </row>
    <row r="1573" spans="16:16">
      <c r="P1573" s="7"/>
    </row>
    <row r="1574" spans="16:16">
      <c r="P1574" s="7"/>
    </row>
    <row r="1575" spans="16:16">
      <c r="P1575" s="7"/>
    </row>
    <row r="1576" spans="16:16">
      <c r="P1576" s="7"/>
    </row>
    <row r="1577" spans="16:16">
      <c r="P1577" s="7"/>
    </row>
    <row r="1578" spans="16:16">
      <c r="P1578" s="7"/>
    </row>
    <row r="1579" spans="16:16">
      <c r="P1579" s="7"/>
    </row>
    <row r="1580" spans="16:16">
      <c r="P1580" s="7"/>
    </row>
    <row r="1581" spans="16:16">
      <c r="P1581" s="7"/>
    </row>
    <row r="1582" spans="16:16">
      <c r="P1582" s="7"/>
    </row>
    <row r="1583" spans="16:16">
      <c r="P1583" s="7"/>
    </row>
    <row r="1584" spans="16:16">
      <c r="P1584" s="7"/>
    </row>
    <row r="1585" spans="16:16">
      <c r="P1585" s="7"/>
    </row>
    <row r="1586" spans="16:16">
      <c r="P1586" s="7"/>
    </row>
    <row r="1587" spans="16:16">
      <c r="P1587" s="7"/>
    </row>
    <row r="1588" spans="16:16">
      <c r="P1588" s="7"/>
    </row>
    <row r="1589" spans="16:16">
      <c r="P1589" s="7"/>
    </row>
    <row r="1590" spans="16:16">
      <c r="P1590" s="7"/>
    </row>
    <row r="1591" spans="16:16">
      <c r="P1591" s="7"/>
    </row>
  </sheetData>
  <mergeCells count="3">
    <mergeCell ref="B1:E1"/>
    <mergeCell ref="E1221:F1221"/>
    <mergeCell ref="C4:L4"/>
  </mergeCells>
  <phoneticPr fontId="3" type="noConversion"/>
  <hyperlinks>
    <hyperlink ref="Q1268" r:id="rId1" xr:uid="{00000000-0004-0000-0200-000000000000}"/>
    <hyperlink ref="Q1110" r:id="rId2" xr:uid="{00000000-0004-0000-0200-000001000000}"/>
    <hyperlink ref="Q1066" r:id="rId3" xr:uid="{00000000-0004-0000-0200-000002000000}"/>
    <hyperlink ref="Q1016" r:id="rId4" xr:uid="{00000000-0004-0000-0200-000003000000}"/>
    <hyperlink ref="Q964" r:id="rId5" xr:uid="{00000000-0004-0000-0200-000004000000}"/>
    <hyperlink ref="Q535" r:id="rId6" xr:uid="{00000000-0004-0000-0200-000005000000}"/>
    <hyperlink ref="Q156" r:id="rId7" xr:uid="{00000000-0004-0000-0200-000006000000}"/>
    <hyperlink ref="Q134" r:id="rId8" xr:uid="{00000000-0004-0000-0200-000007000000}"/>
    <hyperlink ref="Q115" r:id="rId9" xr:uid="{00000000-0004-0000-0200-000008000000}"/>
    <hyperlink ref="Q68" r:id="rId10" xr:uid="{00000000-0004-0000-0200-000009000000}"/>
  </hyperlinks>
  <printOptions gridLines="1" gridLinesSet="0"/>
  <pageMargins left="0.27559055118110237" right="0.23622047244094491" top="0.35433070866141736" bottom="0.55118110236220474" header="0.31496062992125984" footer="0.35433070866141736"/>
  <pageSetup paperSize="9" scale="60" fitToHeight="25" orientation="portrait" r:id="rId11"/>
  <headerFooter alignWithMargins="0">
    <oddFooter>&amp;C&amp;"Arial,Regular"&amp;8&amp;F</oddFooter>
  </headerFooter>
  <rowBreaks count="5" manualBreakCount="5">
    <brk id="1184" max="15" man="1"/>
    <brk id="1264" max="15" man="1"/>
    <brk id="1348" max="15" man="1"/>
    <brk id="1436" max="15" man="1"/>
    <brk id="1506" max="15" man="1"/>
  </rowBreaks>
  <ignoredErrors>
    <ignoredError sqref="M148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8"/>
  </sheetPr>
  <dimension ref="A1:V108"/>
  <sheetViews>
    <sheetView view="pageBreakPreview" topLeftCell="A31" zoomScaleSheetLayoutView="100" workbookViewId="0">
      <selection activeCell="D8" sqref="D8"/>
    </sheetView>
  </sheetViews>
  <sheetFormatPr defaultColWidth="8.7109375" defaultRowHeight="12.75"/>
  <cols>
    <col min="1" max="1" width="9.140625" style="519" customWidth="1"/>
    <col min="2" max="2" width="21.140625" style="519" customWidth="1"/>
    <col min="3" max="3" width="26" style="519" customWidth="1"/>
    <col min="4" max="4" width="13.7109375" style="519" customWidth="1"/>
    <col min="5" max="5" width="15.42578125" style="512" customWidth="1"/>
    <col min="6" max="6" width="11.42578125" style="700" bestFit="1" customWidth="1"/>
    <col min="7" max="7" width="10.42578125" style="700" customWidth="1"/>
    <col min="8" max="8" width="10.140625" style="700" customWidth="1"/>
    <col min="9" max="9" width="14.140625" style="512" hidden="1" customWidth="1"/>
    <col min="10" max="10" width="14" style="512" hidden="1" customWidth="1"/>
    <col min="11" max="11" width="18" style="519" hidden="1" customWidth="1"/>
    <col min="12" max="12" width="9.140625" style="530" hidden="1" customWidth="1"/>
    <col min="13" max="13" width="0" style="519" hidden="1" customWidth="1"/>
    <col min="14" max="16384" width="8.7109375" style="519"/>
  </cols>
  <sheetData>
    <row r="1" spans="1:12" ht="24.75" customHeight="1">
      <c r="A1" s="527" t="s">
        <v>728</v>
      </c>
      <c r="B1" s="528"/>
      <c r="C1" s="527" t="str">
        <f>Cover!D3</f>
        <v>Project title</v>
      </c>
      <c r="D1" s="528"/>
      <c r="E1" s="527"/>
      <c r="F1" s="695"/>
      <c r="G1" s="695"/>
      <c r="H1" s="695"/>
      <c r="I1" s="527"/>
      <c r="J1" s="527"/>
      <c r="K1" s="529" t="s">
        <v>417</v>
      </c>
    </row>
    <row r="2" spans="1:12" ht="16.5" customHeight="1">
      <c r="A2" s="758"/>
      <c r="B2" s="531" t="s">
        <v>729</v>
      </c>
      <c r="C2" s="532" t="s">
        <v>2039</v>
      </c>
      <c r="D2" s="1325" t="s">
        <v>399</v>
      </c>
      <c r="E2" s="1325"/>
      <c r="F2" s="696"/>
      <c r="G2" s="696"/>
      <c r="H2" s="696"/>
      <c r="I2" s="1325" t="s">
        <v>415</v>
      </c>
      <c r="J2" s="1325"/>
      <c r="K2" s="533" t="s">
        <v>2024</v>
      </c>
    </row>
    <row r="3" spans="1:12" ht="39.75" customHeight="1">
      <c r="A3" s="534"/>
      <c r="B3" s="535" t="s">
        <v>635</v>
      </c>
      <c r="C3" s="536" t="str">
        <f>Cover!D47</f>
        <v>Name</v>
      </c>
      <c r="D3" s="537" t="s">
        <v>731</v>
      </c>
      <c r="E3" s="672" t="s">
        <v>1584</v>
      </c>
      <c r="F3" s="734" t="s">
        <v>955</v>
      </c>
      <c r="G3" s="735" t="s">
        <v>2161</v>
      </c>
      <c r="H3" s="736" t="s">
        <v>1586</v>
      </c>
      <c r="I3" s="538" t="s">
        <v>416</v>
      </c>
      <c r="J3" s="539">
        <f>Cover!G39</f>
        <v>0</v>
      </c>
      <c r="K3" s="533" t="s">
        <v>2023</v>
      </c>
      <c r="L3" s="643" t="s">
        <v>1698</v>
      </c>
    </row>
    <row r="4" spans="1:12" ht="24.75" customHeight="1">
      <c r="A4" s="540" t="s">
        <v>2066</v>
      </c>
      <c r="B4" s="512"/>
      <c r="D4" s="541"/>
      <c r="E4" s="542"/>
      <c r="F4" s="737"/>
      <c r="G4" s="697"/>
      <c r="H4" s="732"/>
      <c r="I4" s="542"/>
      <c r="J4" s="542"/>
      <c r="K4" s="543" t="s">
        <v>2025</v>
      </c>
    </row>
    <row r="5" spans="1:12" ht="15.75" customHeight="1">
      <c r="A5" s="544" t="s">
        <v>1438</v>
      </c>
      <c r="B5" s="519" t="s">
        <v>1439</v>
      </c>
      <c r="C5" s="519" t="s">
        <v>807</v>
      </c>
      <c r="D5" s="716">
        <f>Budget!M27</f>
        <v>0</v>
      </c>
      <c r="E5" s="717"/>
      <c r="F5" s="738">
        <f>Budget!N27</f>
        <v>0</v>
      </c>
      <c r="G5" s="699">
        <f>Budget!O27</f>
        <v>0</v>
      </c>
      <c r="H5" s="739">
        <f>Budget!P27</f>
        <v>0</v>
      </c>
      <c r="I5" s="545">
        <f>D5*J$3</f>
        <v>0</v>
      </c>
      <c r="J5" s="542"/>
      <c r="K5" s="546"/>
    </row>
    <row r="6" spans="1:12" ht="15.75" customHeight="1">
      <c r="A6" s="544" t="s">
        <v>1933</v>
      </c>
      <c r="B6" s="519" t="s">
        <v>1931</v>
      </c>
      <c r="C6" s="519" t="s">
        <v>807</v>
      </c>
      <c r="D6" s="547">
        <f>Budget!M62</f>
        <v>0</v>
      </c>
      <c r="E6" s="548">
        <f>D5+D6</f>
        <v>0</v>
      </c>
      <c r="F6" s="737">
        <f>Budget!N62</f>
        <v>0</v>
      </c>
      <c r="G6" s="697">
        <f>Budget!O62</f>
        <v>0</v>
      </c>
      <c r="H6" s="732">
        <f>Budget!P62</f>
        <v>0</v>
      </c>
      <c r="I6" s="547">
        <f>D6*J$3</f>
        <v>0</v>
      </c>
      <c r="J6" s="548">
        <f>I5+I6</f>
        <v>0</v>
      </c>
      <c r="K6" s="546"/>
    </row>
    <row r="7" spans="1:12" ht="15.75" customHeight="1">
      <c r="A7" s="544" t="s">
        <v>1779</v>
      </c>
      <c r="B7" s="519" t="s">
        <v>1780</v>
      </c>
      <c r="C7" s="519" t="s">
        <v>807</v>
      </c>
      <c r="D7" s="545">
        <f>Budget!M100</f>
        <v>0</v>
      </c>
      <c r="E7" s="542"/>
      <c r="F7" s="737">
        <f>Budget!N100</f>
        <v>0</v>
      </c>
      <c r="G7" s="697">
        <f>Budget!O100</f>
        <v>0</v>
      </c>
      <c r="H7" s="732">
        <f>Budget!P100</f>
        <v>0</v>
      </c>
      <c r="I7" s="545">
        <f>D7*J$3</f>
        <v>0</v>
      </c>
      <c r="J7" s="542"/>
      <c r="K7" s="546"/>
    </row>
    <row r="8" spans="1:12" ht="15.75" customHeight="1">
      <c r="A8" s="544" t="s">
        <v>1784</v>
      </c>
      <c r="B8" s="519" t="s">
        <v>1785</v>
      </c>
      <c r="C8" s="519" t="s">
        <v>807</v>
      </c>
      <c r="D8" s="547">
        <f>Budget!M129</f>
        <v>0</v>
      </c>
      <c r="E8" s="548">
        <f>D7+D8</f>
        <v>0</v>
      </c>
      <c r="F8" s="737">
        <f>Budget!N129</f>
        <v>0</v>
      </c>
      <c r="G8" s="697">
        <f>Budget!O129</f>
        <v>0</v>
      </c>
      <c r="H8" s="732">
        <f>Budget!P129</f>
        <v>0</v>
      </c>
      <c r="I8" s="547">
        <f>D8*J3</f>
        <v>0</v>
      </c>
      <c r="J8" s="548">
        <f>I7+I8</f>
        <v>0</v>
      </c>
      <c r="K8" s="546"/>
    </row>
    <row r="9" spans="1:12" ht="15.75" customHeight="1">
      <c r="A9" s="544" t="s">
        <v>436</v>
      </c>
      <c r="B9" s="24" t="s">
        <v>2067</v>
      </c>
      <c r="C9" s="519" t="s">
        <v>807</v>
      </c>
      <c r="D9" s="541"/>
      <c r="E9" s="542">
        <f>Budget!M172</f>
        <v>0</v>
      </c>
      <c r="F9" s="737">
        <f>Budget!N172</f>
        <v>0</v>
      </c>
      <c r="G9" s="697">
        <f>Budget!O172</f>
        <v>0</v>
      </c>
      <c r="H9" s="732">
        <f>Budget!P172</f>
        <v>0</v>
      </c>
      <c r="I9" s="541"/>
      <c r="J9" s="542">
        <f>E9*J$3</f>
        <v>0</v>
      </c>
      <c r="K9" s="546"/>
    </row>
    <row r="10" spans="1:12" ht="15.75" customHeight="1">
      <c r="A10" s="544"/>
      <c r="B10" s="24" t="s">
        <v>2212</v>
      </c>
      <c r="D10" s="541"/>
      <c r="E10" s="542">
        <f>Budget!M182</f>
        <v>0</v>
      </c>
      <c r="F10" s="737">
        <f>Budget!N182</f>
        <v>0</v>
      </c>
      <c r="G10" s="697">
        <f>Budget!O182</f>
        <v>0</v>
      </c>
      <c r="H10" s="732">
        <f>Budget!P182</f>
        <v>0</v>
      </c>
      <c r="I10" s="541"/>
      <c r="J10" s="542">
        <f>E10*J$3</f>
        <v>0</v>
      </c>
      <c r="K10" s="546"/>
    </row>
    <row r="11" spans="1:12" ht="18.75" customHeight="1">
      <c r="A11" s="544"/>
      <c r="B11" s="549" t="s">
        <v>1291</v>
      </c>
      <c r="C11" s="534"/>
      <c r="D11" s="541"/>
      <c r="E11" s="733">
        <f>SUM(E5:E10)</f>
        <v>0</v>
      </c>
      <c r="F11" s="737"/>
      <c r="G11" s="697"/>
      <c r="H11" s="732"/>
      <c r="I11" s="541"/>
      <c r="J11" s="550">
        <f>SUM(J5:J10)</f>
        <v>0</v>
      </c>
      <c r="K11" s="551">
        <f>Budget!M183</f>
        <v>0</v>
      </c>
    </row>
    <row r="12" spans="1:12" ht="24.75" customHeight="1">
      <c r="A12" s="540" t="s">
        <v>2065</v>
      </c>
      <c r="B12" s="512"/>
      <c r="D12" s="541"/>
      <c r="E12" s="542"/>
      <c r="F12" s="737"/>
      <c r="G12" s="697"/>
      <c r="H12" s="732"/>
      <c r="I12" s="541"/>
      <c r="J12" s="542"/>
      <c r="K12" s="546"/>
    </row>
    <row r="13" spans="1:12">
      <c r="A13" s="552" t="s">
        <v>113</v>
      </c>
      <c r="B13" s="512"/>
      <c r="D13" s="541"/>
      <c r="E13" s="542"/>
      <c r="F13" s="737"/>
      <c r="G13" s="697"/>
      <c r="H13" s="732"/>
      <c r="I13" s="541"/>
      <c r="J13" s="542"/>
      <c r="K13" s="546"/>
    </row>
    <row r="14" spans="1:12" ht="15.75" customHeight="1">
      <c r="A14" s="553" t="s">
        <v>730</v>
      </c>
      <c r="B14" s="519" t="s">
        <v>1292</v>
      </c>
      <c r="D14" s="545"/>
      <c r="E14" s="542"/>
      <c r="F14" s="737"/>
      <c r="G14" s="697"/>
      <c r="H14" s="732"/>
      <c r="I14" s="545"/>
      <c r="J14" s="542"/>
      <c r="K14" s="546"/>
    </row>
    <row r="15" spans="1:12" ht="15.75" customHeight="1">
      <c r="A15" s="544">
        <v>1</v>
      </c>
      <c r="C15" s="519" t="s">
        <v>1176</v>
      </c>
      <c r="D15" s="545">
        <f>Budget!M209</f>
        <v>0</v>
      </c>
      <c r="E15" s="542"/>
      <c r="F15" s="737">
        <f>Budget!N209</f>
        <v>0</v>
      </c>
      <c r="G15" s="697">
        <f>Budget!O209</f>
        <v>0</v>
      </c>
      <c r="H15" s="732">
        <f>Budget!P209</f>
        <v>0</v>
      </c>
      <c r="I15" s="545">
        <f>D15*J$3</f>
        <v>0</v>
      </c>
      <c r="J15" s="542"/>
      <c r="K15" s="546"/>
    </row>
    <row r="16" spans="1:12" ht="15.75" customHeight="1">
      <c r="A16" s="544">
        <v>2</v>
      </c>
      <c r="C16" s="519" t="s">
        <v>723</v>
      </c>
      <c r="D16" s="545">
        <f>Budget!M216</f>
        <v>0</v>
      </c>
      <c r="E16" s="542"/>
      <c r="F16" s="737">
        <f>Budget!N216</f>
        <v>0</v>
      </c>
      <c r="G16" s="697">
        <f>Budget!O216</f>
        <v>0</v>
      </c>
      <c r="H16" s="732">
        <f>Budget!P216</f>
        <v>0</v>
      </c>
      <c r="I16" s="545">
        <f t="shared" ref="I16:I35" si="0">D16*J$3</f>
        <v>0</v>
      </c>
      <c r="J16" s="542"/>
      <c r="K16" s="546"/>
    </row>
    <row r="17" spans="1:11" ht="15.75" customHeight="1">
      <c r="A17" s="544">
        <v>3</v>
      </c>
      <c r="C17" s="519" t="s">
        <v>722</v>
      </c>
      <c r="D17" s="545">
        <f>Budget!M224</f>
        <v>0</v>
      </c>
      <c r="E17" s="542"/>
      <c r="F17" s="737">
        <f>Budget!N224</f>
        <v>0</v>
      </c>
      <c r="G17" s="697">
        <f>Budget!O224</f>
        <v>0</v>
      </c>
      <c r="H17" s="732">
        <f>Budget!P224</f>
        <v>0</v>
      </c>
      <c r="I17" s="545">
        <f t="shared" si="0"/>
        <v>0</v>
      </c>
      <c r="J17" s="542"/>
      <c r="K17" s="546"/>
    </row>
    <row r="18" spans="1:11" ht="15.75" customHeight="1">
      <c r="A18" s="544">
        <v>4</v>
      </c>
      <c r="C18" s="519" t="s">
        <v>1293</v>
      </c>
      <c r="D18" s="545">
        <f>Budget!M236</f>
        <v>0</v>
      </c>
      <c r="E18" s="542"/>
      <c r="F18" s="737">
        <f>Budget!N236</f>
        <v>0</v>
      </c>
      <c r="G18" s="697">
        <f>Budget!O236</f>
        <v>0</v>
      </c>
      <c r="H18" s="732">
        <f>Budget!P236</f>
        <v>0</v>
      </c>
      <c r="I18" s="545">
        <f t="shared" si="0"/>
        <v>0</v>
      </c>
      <c r="J18" s="542"/>
      <c r="K18" s="546"/>
    </row>
    <row r="19" spans="1:11" ht="15.75" customHeight="1">
      <c r="A19" s="544">
        <v>5</v>
      </c>
      <c r="C19" s="519" t="s">
        <v>686</v>
      </c>
      <c r="D19" s="545">
        <f>Budget!M244</f>
        <v>0</v>
      </c>
      <c r="E19" s="542"/>
      <c r="F19" s="737">
        <f>Budget!N244</f>
        <v>0</v>
      </c>
      <c r="G19" s="697">
        <f>Budget!O244</f>
        <v>0</v>
      </c>
      <c r="H19" s="732">
        <f>Budget!P244</f>
        <v>0</v>
      </c>
      <c r="I19" s="545">
        <f t="shared" si="0"/>
        <v>0</v>
      </c>
      <c r="J19" s="542"/>
      <c r="K19" s="546"/>
    </row>
    <row r="20" spans="1:11" ht="15.75" customHeight="1">
      <c r="A20" s="544">
        <v>6</v>
      </c>
      <c r="C20" s="519" t="s">
        <v>49</v>
      </c>
      <c r="D20" s="545">
        <f>Budget!M255</f>
        <v>0</v>
      </c>
      <c r="E20" s="542"/>
      <c r="F20" s="737">
        <f>Budget!N255</f>
        <v>0</v>
      </c>
      <c r="G20" s="697">
        <f>Budget!O255</f>
        <v>0</v>
      </c>
      <c r="H20" s="732">
        <f>Budget!P255</f>
        <v>0</v>
      </c>
      <c r="I20" s="545">
        <f t="shared" si="0"/>
        <v>0</v>
      </c>
      <c r="J20" s="542"/>
      <c r="K20" s="546"/>
    </row>
    <row r="21" spans="1:11" ht="15.75" customHeight="1">
      <c r="A21" s="544">
        <v>7</v>
      </c>
      <c r="C21" s="519" t="s">
        <v>50</v>
      </c>
      <c r="D21" s="545">
        <f>Budget!M262</f>
        <v>0</v>
      </c>
      <c r="E21" s="542"/>
      <c r="F21" s="737">
        <f>Budget!N262</f>
        <v>0</v>
      </c>
      <c r="G21" s="697">
        <f>Budget!O262</f>
        <v>0</v>
      </c>
      <c r="H21" s="732">
        <f>Budget!P262</f>
        <v>0</v>
      </c>
      <c r="I21" s="545">
        <f t="shared" si="0"/>
        <v>0</v>
      </c>
      <c r="J21" s="542"/>
      <c r="K21" s="546"/>
    </row>
    <row r="22" spans="1:11" ht="15.75" customHeight="1">
      <c r="A22" s="544">
        <v>8</v>
      </c>
      <c r="C22" s="519" t="s">
        <v>898</v>
      </c>
      <c r="D22" s="545">
        <f>Budget!M274</f>
        <v>0</v>
      </c>
      <c r="E22" s="542"/>
      <c r="F22" s="737">
        <f>Budget!N274</f>
        <v>0</v>
      </c>
      <c r="G22" s="697">
        <f>Budget!O274</f>
        <v>0</v>
      </c>
      <c r="H22" s="732">
        <f>Budget!P274</f>
        <v>0</v>
      </c>
      <c r="I22" s="545">
        <f t="shared" si="0"/>
        <v>0</v>
      </c>
      <c r="J22" s="542"/>
      <c r="K22" s="546"/>
    </row>
    <row r="23" spans="1:11" ht="15.75" customHeight="1">
      <c r="A23" s="544">
        <v>9</v>
      </c>
      <c r="C23" s="519" t="s">
        <v>724</v>
      </c>
      <c r="D23" s="545">
        <f>Budget!M281</f>
        <v>0</v>
      </c>
      <c r="E23" s="542"/>
      <c r="F23" s="737">
        <f>Budget!N281</f>
        <v>0</v>
      </c>
      <c r="G23" s="697">
        <f>Budget!O281</f>
        <v>0</v>
      </c>
      <c r="H23" s="732">
        <f>Budget!P281</f>
        <v>0</v>
      </c>
      <c r="I23" s="545">
        <f t="shared" si="0"/>
        <v>0</v>
      </c>
      <c r="J23" s="542"/>
      <c r="K23" s="546"/>
    </row>
    <row r="24" spans="1:11" ht="15.75" customHeight="1">
      <c r="A24" s="544">
        <v>10</v>
      </c>
      <c r="C24" s="519" t="s">
        <v>924</v>
      </c>
      <c r="D24" s="545">
        <f>Budget!M288</f>
        <v>0</v>
      </c>
      <c r="E24" s="542"/>
      <c r="F24" s="737">
        <f>Budget!N288</f>
        <v>0</v>
      </c>
      <c r="G24" s="697">
        <f>Budget!O288</f>
        <v>0</v>
      </c>
      <c r="H24" s="732">
        <f>Budget!P288</f>
        <v>0</v>
      </c>
      <c r="I24" s="545">
        <f t="shared" si="0"/>
        <v>0</v>
      </c>
      <c r="J24" s="542"/>
      <c r="K24" s="546"/>
    </row>
    <row r="25" spans="1:11" ht="15.75" customHeight="1">
      <c r="A25" s="544">
        <v>11</v>
      </c>
      <c r="C25" s="24" t="s">
        <v>1587</v>
      </c>
      <c r="D25" s="545">
        <f>Budget!M314</f>
        <v>0</v>
      </c>
      <c r="E25" s="542"/>
      <c r="F25" s="737">
        <f>Budget!N314</f>
        <v>0</v>
      </c>
      <c r="G25" s="697">
        <f>Budget!O314</f>
        <v>0</v>
      </c>
      <c r="H25" s="732">
        <f>Budget!P314</f>
        <v>0</v>
      </c>
      <c r="I25" s="545">
        <f t="shared" si="0"/>
        <v>0</v>
      </c>
      <c r="J25" s="542"/>
      <c r="K25" s="546"/>
    </row>
    <row r="26" spans="1:11" ht="15.75" customHeight="1">
      <c r="A26" s="544">
        <v>12</v>
      </c>
      <c r="C26" s="519" t="s">
        <v>1563</v>
      </c>
      <c r="D26" s="545">
        <f>Budget!M323</f>
        <v>0</v>
      </c>
      <c r="E26" s="542"/>
      <c r="F26" s="737">
        <f>Budget!N323</f>
        <v>0</v>
      </c>
      <c r="G26" s="697">
        <f>Budget!O323</f>
        <v>0</v>
      </c>
      <c r="H26" s="732">
        <f>Budget!P323</f>
        <v>0</v>
      </c>
      <c r="I26" s="545">
        <f t="shared" si="0"/>
        <v>0</v>
      </c>
      <c r="J26" s="542"/>
      <c r="K26" s="546"/>
    </row>
    <row r="27" spans="1:11" ht="15.75" customHeight="1">
      <c r="A27" s="544">
        <v>13</v>
      </c>
      <c r="C27" s="519" t="s">
        <v>1564</v>
      </c>
      <c r="D27" s="545">
        <f>Budget!M331</f>
        <v>0</v>
      </c>
      <c r="E27" s="542"/>
      <c r="F27" s="737">
        <f>Budget!N331</f>
        <v>0</v>
      </c>
      <c r="G27" s="697">
        <f>Budget!O331</f>
        <v>0</v>
      </c>
      <c r="H27" s="732">
        <f>Budget!P331</f>
        <v>0</v>
      </c>
      <c r="I27" s="545">
        <f t="shared" si="0"/>
        <v>0</v>
      </c>
      <c r="J27" s="542"/>
      <c r="K27" s="546"/>
    </row>
    <row r="28" spans="1:11" ht="15.75" customHeight="1">
      <c r="A28" s="544">
        <v>14</v>
      </c>
      <c r="C28" s="519" t="s">
        <v>1565</v>
      </c>
      <c r="D28" s="545">
        <f>Budget!M351</f>
        <v>0</v>
      </c>
      <c r="E28" s="542"/>
      <c r="F28" s="737">
        <f>Budget!N351</f>
        <v>0</v>
      </c>
      <c r="G28" s="697">
        <f>Budget!O351</f>
        <v>0</v>
      </c>
      <c r="H28" s="732">
        <f>Budget!P351</f>
        <v>0</v>
      </c>
      <c r="I28" s="545">
        <f t="shared" si="0"/>
        <v>0</v>
      </c>
      <c r="J28" s="542"/>
      <c r="K28" s="546"/>
    </row>
    <row r="29" spans="1:11" ht="15.75" customHeight="1">
      <c r="A29" s="544">
        <v>15</v>
      </c>
      <c r="C29" s="519" t="s">
        <v>1566</v>
      </c>
      <c r="D29" s="545">
        <f>Budget!M365</f>
        <v>0</v>
      </c>
      <c r="E29" s="542"/>
      <c r="F29" s="737">
        <f>Budget!N365</f>
        <v>0</v>
      </c>
      <c r="G29" s="697">
        <f>Budget!O365</f>
        <v>0</v>
      </c>
      <c r="H29" s="732">
        <f>Budget!P365</f>
        <v>0</v>
      </c>
      <c r="I29" s="545">
        <f t="shared" si="0"/>
        <v>0</v>
      </c>
      <c r="J29" s="542"/>
      <c r="K29" s="546"/>
    </row>
    <row r="30" spans="1:11" ht="15.75" customHeight="1">
      <c r="A30" s="544">
        <v>16</v>
      </c>
      <c r="C30" s="519" t="s">
        <v>1947</v>
      </c>
      <c r="D30" s="545">
        <f>Budget!M373</f>
        <v>0</v>
      </c>
      <c r="E30" s="542"/>
      <c r="F30" s="737">
        <f>Budget!N373</f>
        <v>0</v>
      </c>
      <c r="G30" s="697">
        <f>Budget!O373</f>
        <v>0</v>
      </c>
      <c r="H30" s="732">
        <f>Budget!P373</f>
        <v>0</v>
      </c>
      <c r="I30" s="545">
        <f t="shared" si="0"/>
        <v>0</v>
      </c>
      <c r="J30" s="542"/>
      <c r="K30" s="546"/>
    </row>
    <row r="31" spans="1:11" ht="15.75" customHeight="1">
      <c r="A31" s="544">
        <v>17</v>
      </c>
      <c r="C31" s="519" t="s">
        <v>160</v>
      </c>
      <c r="D31" s="545">
        <f>Budget!M391</f>
        <v>0</v>
      </c>
      <c r="E31" s="542"/>
      <c r="F31" s="737">
        <f>Budget!N391</f>
        <v>0</v>
      </c>
      <c r="G31" s="697">
        <f>Budget!O391</f>
        <v>0</v>
      </c>
      <c r="H31" s="732">
        <f>Budget!P391</f>
        <v>0</v>
      </c>
      <c r="I31" s="545">
        <f t="shared" si="0"/>
        <v>0</v>
      </c>
      <c r="J31" s="542"/>
      <c r="K31" s="546"/>
    </row>
    <row r="32" spans="1:11" ht="15.75" customHeight="1">
      <c r="A32" s="544">
        <v>18</v>
      </c>
      <c r="C32" s="519" t="s">
        <v>2078</v>
      </c>
      <c r="D32" s="545">
        <f>Budget!M413</f>
        <v>0</v>
      </c>
      <c r="E32" s="542"/>
      <c r="F32" s="737">
        <f>Budget!N413</f>
        <v>0</v>
      </c>
      <c r="G32" s="697">
        <f>Budget!O413</f>
        <v>0</v>
      </c>
      <c r="H32" s="732">
        <f>Budget!P413</f>
        <v>0</v>
      </c>
      <c r="I32" s="545">
        <f t="shared" si="0"/>
        <v>0</v>
      </c>
      <c r="J32" s="542"/>
      <c r="K32" s="546"/>
    </row>
    <row r="33" spans="1:12" ht="15.75" customHeight="1">
      <c r="A33" s="544">
        <v>19</v>
      </c>
      <c r="C33" s="519" t="s">
        <v>269</v>
      </c>
      <c r="D33" s="545">
        <f>Budget!M430</f>
        <v>0</v>
      </c>
      <c r="E33" s="542"/>
      <c r="F33" s="737">
        <f>Budget!N430</f>
        <v>0</v>
      </c>
      <c r="G33" s="697">
        <f>Budget!O430</f>
        <v>0</v>
      </c>
      <c r="H33" s="732">
        <f>Budget!P430</f>
        <v>0</v>
      </c>
      <c r="I33" s="545">
        <f t="shared" si="0"/>
        <v>0</v>
      </c>
      <c r="J33" s="542"/>
      <c r="K33" s="546"/>
    </row>
    <row r="34" spans="1:12" ht="15.75" customHeight="1">
      <c r="A34" s="544">
        <v>20</v>
      </c>
      <c r="C34" s="519" t="s">
        <v>1409</v>
      </c>
      <c r="D34" s="545">
        <f>Budget!M449</f>
        <v>0</v>
      </c>
      <c r="E34" s="542"/>
      <c r="F34" s="737">
        <f>Budget!N449</f>
        <v>0</v>
      </c>
      <c r="G34" s="697">
        <f>Budget!O449</f>
        <v>0</v>
      </c>
      <c r="H34" s="732">
        <f>Budget!P449</f>
        <v>0</v>
      </c>
      <c r="I34" s="545">
        <f>D34*J$3</f>
        <v>0</v>
      </c>
      <c r="J34" s="542"/>
      <c r="K34" s="546"/>
    </row>
    <row r="35" spans="1:12" ht="15.75" customHeight="1">
      <c r="A35" s="544">
        <v>24</v>
      </c>
      <c r="C35" s="519" t="s">
        <v>51</v>
      </c>
      <c r="D35" s="547">
        <f>Budget!M460</f>
        <v>0</v>
      </c>
      <c r="E35" s="554"/>
      <c r="F35" s="740">
        <f>Budget!N460</f>
        <v>0</v>
      </c>
      <c r="G35" s="698">
        <f>Budget!O460</f>
        <v>0</v>
      </c>
      <c r="H35" s="741">
        <f>Budget!P460</f>
        <v>0</v>
      </c>
      <c r="I35" s="547">
        <f t="shared" si="0"/>
        <v>0</v>
      </c>
      <c r="J35" s="554"/>
      <c r="K35" s="546"/>
    </row>
    <row r="36" spans="1:12" ht="15.75" customHeight="1">
      <c r="A36" s="544"/>
      <c r="B36" s="512" t="s">
        <v>1685</v>
      </c>
      <c r="D36" s="541"/>
      <c r="E36" s="548">
        <f>SUM(D14:D35)</f>
        <v>0</v>
      </c>
      <c r="F36" s="737"/>
      <c r="G36" s="697"/>
      <c r="H36" s="732"/>
      <c r="I36" s="541"/>
      <c r="J36" s="548">
        <f>SUM(I14:I35)</f>
        <v>0</v>
      </c>
      <c r="K36" s="551">
        <f>Budget!M461</f>
        <v>0</v>
      </c>
    </row>
    <row r="37" spans="1:12" ht="15.75" customHeight="1">
      <c r="A37" s="544" t="s">
        <v>1748</v>
      </c>
      <c r="B37" s="519" t="s">
        <v>235</v>
      </c>
      <c r="D37" s="541"/>
      <c r="E37" s="542">
        <f>Budget!M504</f>
        <v>0</v>
      </c>
      <c r="F37" s="737">
        <f>Budget!N504</f>
        <v>0</v>
      </c>
      <c r="G37" s="697">
        <f>Budget!O504</f>
        <v>0</v>
      </c>
      <c r="H37" s="732">
        <f>Budget!P504</f>
        <v>0</v>
      </c>
      <c r="I37" s="541"/>
      <c r="J37" s="542">
        <f>E37*J$3</f>
        <v>0</v>
      </c>
      <c r="K37" s="546"/>
    </row>
    <row r="38" spans="1:12" ht="15.75" customHeight="1">
      <c r="A38" s="544" t="s">
        <v>2018</v>
      </c>
      <c r="B38" s="519" t="s">
        <v>1567</v>
      </c>
      <c r="D38" s="541"/>
      <c r="E38" s="542"/>
      <c r="F38" s="737"/>
      <c r="G38" s="697"/>
      <c r="H38" s="732"/>
      <c r="I38" s="541"/>
      <c r="J38" s="542"/>
      <c r="K38" s="546"/>
    </row>
    <row r="39" spans="1:12" ht="15.75" customHeight="1">
      <c r="A39" s="544">
        <v>1</v>
      </c>
      <c r="C39" s="519" t="s">
        <v>1568</v>
      </c>
      <c r="D39" s="545">
        <f>Budget!M528</f>
        <v>0</v>
      </c>
      <c r="E39" s="542"/>
      <c r="F39" s="737">
        <f>Budget!N528</f>
        <v>0</v>
      </c>
      <c r="G39" s="697">
        <f>Budget!O528</f>
        <v>0</v>
      </c>
      <c r="H39" s="732">
        <f>Budget!P528</f>
        <v>0</v>
      </c>
      <c r="I39" s="545">
        <f t="shared" ref="I39:I46" si="1">D39*J$3</f>
        <v>0</v>
      </c>
      <c r="J39" s="542"/>
      <c r="K39" s="546"/>
    </row>
    <row r="40" spans="1:12" ht="15.75" customHeight="1">
      <c r="A40" s="544">
        <v>2</v>
      </c>
      <c r="C40" s="24" t="s">
        <v>1588</v>
      </c>
      <c r="D40" s="545">
        <f>Budget!M539</f>
        <v>0</v>
      </c>
      <c r="E40" s="542"/>
      <c r="F40" s="737">
        <f>Budget!N539</f>
        <v>0</v>
      </c>
      <c r="G40" s="697">
        <f>Budget!O539</f>
        <v>0</v>
      </c>
      <c r="H40" s="732">
        <f>Budget!P539</f>
        <v>0</v>
      </c>
      <c r="I40" s="545">
        <f t="shared" si="1"/>
        <v>0</v>
      </c>
      <c r="J40" s="542"/>
      <c r="K40" s="546"/>
    </row>
    <row r="41" spans="1:12" ht="15.75" customHeight="1">
      <c r="A41" s="544">
        <v>3</v>
      </c>
      <c r="C41" s="24" t="s">
        <v>1589</v>
      </c>
      <c r="D41" s="545">
        <f>Budget!M553</f>
        <v>0</v>
      </c>
      <c r="E41" s="542"/>
      <c r="F41" s="737">
        <f>Budget!N553</f>
        <v>0</v>
      </c>
      <c r="G41" s="697">
        <f>Budget!O553</f>
        <v>0</v>
      </c>
      <c r="H41" s="732">
        <f>Budget!P553</f>
        <v>0</v>
      </c>
      <c r="I41" s="545">
        <f t="shared" si="1"/>
        <v>0</v>
      </c>
      <c r="J41" s="542"/>
      <c r="K41" s="546"/>
    </row>
    <row r="42" spans="1:12" ht="15.75" customHeight="1">
      <c r="A42" s="544">
        <v>4</v>
      </c>
      <c r="C42" s="519" t="s">
        <v>84</v>
      </c>
      <c r="D42" s="545">
        <f>Budget!M562</f>
        <v>0</v>
      </c>
      <c r="E42" s="542"/>
      <c r="F42" s="737">
        <f>Budget!N562</f>
        <v>0</v>
      </c>
      <c r="G42" s="697">
        <f>Budget!O562</f>
        <v>0</v>
      </c>
      <c r="H42" s="732">
        <f>Budget!P562</f>
        <v>0</v>
      </c>
      <c r="I42" s="545">
        <f t="shared" si="1"/>
        <v>0</v>
      </c>
      <c r="J42" s="542"/>
      <c r="K42" s="546"/>
    </row>
    <row r="43" spans="1:12" ht="15.75" customHeight="1">
      <c r="A43" s="544">
        <v>5</v>
      </c>
      <c r="C43" s="519" t="s">
        <v>83</v>
      </c>
      <c r="D43" s="545">
        <f>Budget!M574</f>
        <v>0</v>
      </c>
      <c r="E43" s="542"/>
      <c r="F43" s="737">
        <f>Budget!N574</f>
        <v>0</v>
      </c>
      <c r="G43" s="697">
        <f>Budget!O574</f>
        <v>0</v>
      </c>
      <c r="H43" s="732">
        <f>Budget!P574</f>
        <v>0</v>
      </c>
      <c r="I43" s="545">
        <f t="shared" si="1"/>
        <v>0</v>
      </c>
      <c r="J43" s="542"/>
      <c r="K43" s="546"/>
    </row>
    <row r="44" spans="1:12" ht="15.75" customHeight="1">
      <c r="A44" s="544">
        <v>6</v>
      </c>
      <c r="C44" s="519" t="s">
        <v>1686</v>
      </c>
      <c r="D44" s="547">
        <f>Budget!M580</f>
        <v>0</v>
      </c>
      <c r="E44" s="548">
        <f>SUM(D39:D44)</f>
        <v>0</v>
      </c>
      <c r="F44" s="737">
        <f>Budget!N580</f>
        <v>0</v>
      </c>
      <c r="G44" s="697">
        <f>Budget!O580</f>
        <v>0</v>
      </c>
      <c r="H44" s="732">
        <f>Budget!P580</f>
        <v>0</v>
      </c>
      <c r="I44" s="547">
        <f t="shared" si="1"/>
        <v>0</v>
      </c>
      <c r="J44" s="548">
        <f>SUM(I39:I44)</f>
        <v>0</v>
      </c>
      <c r="K44" s="551">
        <f>Budget!L581</f>
        <v>0</v>
      </c>
    </row>
    <row r="45" spans="1:12" ht="15.75" customHeight="1">
      <c r="A45" s="544" t="s">
        <v>1036</v>
      </c>
      <c r="B45" s="519" t="s">
        <v>465</v>
      </c>
      <c r="D45" s="541">
        <f>Budget!M598</f>
        <v>0</v>
      </c>
      <c r="E45" s="548"/>
      <c r="F45" s="737">
        <f>Budget!N598</f>
        <v>0</v>
      </c>
      <c r="G45" s="697">
        <f>Budget!O598</f>
        <v>0</v>
      </c>
      <c r="H45" s="732">
        <f>Budget!P598</f>
        <v>0</v>
      </c>
      <c r="I45" s="541">
        <f t="shared" si="1"/>
        <v>0</v>
      </c>
      <c r="J45" s="548"/>
      <c r="K45" s="546"/>
    </row>
    <row r="46" spans="1:12" ht="15.75" customHeight="1">
      <c r="A46" s="544" t="s">
        <v>1037</v>
      </c>
      <c r="B46" s="519" t="s">
        <v>1649</v>
      </c>
      <c r="D46" s="547">
        <f>Budget!M609</f>
        <v>0</v>
      </c>
      <c r="E46" s="548">
        <f>D45+D46</f>
        <v>0</v>
      </c>
      <c r="F46" s="737">
        <f>Budget!N609</f>
        <v>0</v>
      </c>
      <c r="G46" s="697">
        <f>Budget!O609</f>
        <v>0</v>
      </c>
      <c r="H46" s="732">
        <f>Budget!P609</f>
        <v>0</v>
      </c>
      <c r="I46" s="547">
        <f t="shared" si="1"/>
        <v>0</v>
      </c>
      <c r="J46" s="548">
        <f>I45+I46</f>
        <v>0</v>
      </c>
      <c r="K46" s="546"/>
    </row>
    <row r="47" spans="1:12" s="640" customFormat="1" ht="15.75" customHeight="1">
      <c r="A47" s="782" t="s">
        <v>404</v>
      </c>
      <c r="B47" s="640" t="s">
        <v>1569</v>
      </c>
      <c r="D47" s="716">
        <f>Budget!M629</f>
        <v>0</v>
      </c>
      <c r="E47" s="642"/>
      <c r="F47" s="738">
        <f>Budget!N629</f>
        <v>0</v>
      </c>
      <c r="G47" s="699">
        <f>Budget!O629</f>
        <v>0</v>
      </c>
      <c r="H47" s="739">
        <f>Budget!P629</f>
        <v>0</v>
      </c>
      <c r="I47" s="716">
        <f t="shared" ref="I47:I55" si="2">D47*J$3</f>
        <v>0</v>
      </c>
      <c r="J47" s="642"/>
      <c r="K47" s="546"/>
      <c r="L47" s="643"/>
    </row>
    <row r="48" spans="1:12" ht="15.75" customHeight="1">
      <c r="A48" s="544" t="s">
        <v>2007</v>
      </c>
      <c r="B48" s="519" t="s">
        <v>1529</v>
      </c>
      <c r="D48" s="547">
        <f>Budget!M640</f>
        <v>0</v>
      </c>
      <c r="E48" s="548">
        <f>D47+D48</f>
        <v>0</v>
      </c>
      <c r="F48" s="737">
        <f>Budget!N640</f>
        <v>0</v>
      </c>
      <c r="G48" s="697">
        <f>Budget!O640</f>
        <v>0</v>
      </c>
      <c r="H48" s="732">
        <f>Budget!P640</f>
        <v>0</v>
      </c>
      <c r="I48" s="547">
        <f t="shared" si="2"/>
        <v>0</v>
      </c>
      <c r="J48" s="548">
        <f>I47+I48</f>
        <v>0</v>
      </c>
      <c r="K48" s="546"/>
    </row>
    <row r="49" spans="1:12" ht="15.75" customHeight="1">
      <c r="A49" s="544" t="s">
        <v>2011</v>
      </c>
      <c r="B49" s="519" t="s">
        <v>2010</v>
      </c>
      <c r="C49" s="519" t="s">
        <v>1847</v>
      </c>
      <c r="D49" s="545">
        <f>Budget!M655</f>
        <v>0</v>
      </c>
      <c r="E49" s="542"/>
      <c r="F49" s="737">
        <f>Budget!N655</f>
        <v>0</v>
      </c>
      <c r="G49" s="697">
        <f>Budget!O655</f>
        <v>0</v>
      </c>
      <c r="H49" s="732">
        <f>Budget!P655</f>
        <v>0</v>
      </c>
      <c r="I49" s="545">
        <f t="shared" si="2"/>
        <v>0</v>
      </c>
      <c r="J49" s="542"/>
      <c r="K49" s="546"/>
    </row>
    <row r="50" spans="1:12" ht="15.75" customHeight="1">
      <c r="A50" s="544" t="s">
        <v>1188</v>
      </c>
      <c r="C50" s="519" t="s">
        <v>1848</v>
      </c>
      <c r="D50" s="545">
        <f>Budget!M672</f>
        <v>0</v>
      </c>
      <c r="E50" s="542"/>
      <c r="F50" s="737">
        <f>Budget!N672</f>
        <v>0</v>
      </c>
      <c r="G50" s="697">
        <f>Budget!O672</f>
        <v>0</v>
      </c>
      <c r="H50" s="732">
        <f>Budget!P672</f>
        <v>0</v>
      </c>
      <c r="I50" s="545">
        <f t="shared" si="2"/>
        <v>0</v>
      </c>
      <c r="J50" s="542"/>
      <c r="K50" s="546"/>
    </row>
    <row r="51" spans="1:12" ht="15.75" customHeight="1">
      <c r="A51" s="544" t="s">
        <v>1191</v>
      </c>
      <c r="C51" s="519" t="s">
        <v>1842</v>
      </c>
      <c r="D51" s="545">
        <f>Budget!M685</f>
        <v>0</v>
      </c>
      <c r="E51" s="542"/>
      <c r="F51" s="737">
        <f>Budget!N685</f>
        <v>0</v>
      </c>
      <c r="G51" s="697">
        <f>Budget!O685</f>
        <v>0</v>
      </c>
      <c r="H51" s="732">
        <f>Budget!P685</f>
        <v>0</v>
      </c>
      <c r="I51" s="545">
        <f t="shared" si="2"/>
        <v>0</v>
      </c>
      <c r="J51" s="542"/>
      <c r="K51" s="546"/>
    </row>
    <row r="52" spans="1:12" ht="15.75" customHeight="1">
      <c r="A52" s="544" t="s">
        <v>1194</v>
      </c>
      <c r="C52" s="519" t="s">
        <v>1849</v>
      </c>
      <c r="D52" s="545">
        <f>Budget!M700</f>
        <v>0</v>
      </c>
      <c r="E52" s="542"/>
      <c r="F52" s="737">
        <f>Budget!N700</f>
        <v>0</v>
      </c>
      <c r="G52" s="697">
        <f>Budget!O700</f>
        <v>0</v>
      </c>
      <c r="H52" s="732">
        <f>Budget!P700</f>
        <v>0</v>
      </c>
      <c r="I52" s="545">
        <f t="shared" si="2"/>
        <v>0</v>
      </c>
      <c r="J52" s="542"/>
      <c r="K52" s="546"/>
    </row>
    <row r="53" spans="1:12" ht="15.75" customHeight="1">
      <c r="A53" s="544" t="s">
        <v>1023</v>
      </c>
      <c r="C53" s="519" t="s">
        <v>268</v>
      </c>
      <c r="D53" s="545">
        <f>Budget!M717</f>
        <v>0</v>
      </c>
      <c r="E53" s="542"/>
      <c r="F53" s="737">
        <f>Budget!N717</f>
        <v>0</v>
      </c>
      <c r="G53" s="697">
        <f>Budget!O717</f>
        <v>0</v>
      </c>
      <c r="H53" s="732">
        <f>Budget!P717</f>
        <v>0</v>
      </c>
      <c r="I53" s="545">
        <f t="shared" si="2"/>
        <v>0</v>
      </c>
      <c r="J53" s="542"/>
      <c r="K53" s="546"/>
    </row>
    <row r="54" spans="1:12" ht="15.75" customHeight="1">
      <c r="A54" s="544" t="s">
        <v>236</v>
      </c>
      <c r="C54" s="24" t="s">
        <v>2054</v>
      </c>
      <c r="D54" s="545">
        <f>Budget!M726</f>
        <v>0</v>
      </c>
      <c r="E54" s="542"/>
      <c r="F54" s="737">
        <f>Budget!N726</f>
        <v>0</v>
      </c>
      <c r="G54" s="697">
        <f>Budget!O726</f>
        <v>0</v>
      </c>
      <c r="H54" s="732">
        <f>Budget!P726</f>
        <v>0</v>
      </c>
      <c r="I54" s="545">
        <f t="shared" si="2"/>
        <v>0</v>
      </c>
      <c r="J54" s="542"/>
      <c r="K54" s="546"/>
    </row>
    <row r="55" spans="1:12" ht="15.75" customHeight="1">
      <c r="A55" s="544" t="s">
        <v>237</v>
      </c>
      <c r="C55" s="519" t="s">
        <v>238</v>
      </c>
      <c r="D55" s="547">
        <f>Budget!M734</f>
        <v>0</v>
      </c>
      <c r="E55" s="548">
        <f>SUM(D49:D55)</f>
        <v>0</v>
      </c>
      <c r="F55" s="737">
        <f>Budget!N734</f>
        <v>0</v>
      </c>
      <c r="G55" s="697">
        <f>Budget!O734</f>
        <v>0</v>
      </c>
      <c r="H55" s="732">
        <f>Budget!P734</f>
        <v>0</v>
      </c>
      <c r="I55" s="547">
        <f t="shared" si="2"/>
        <v>0</v>
      </c>
      <c r="J55" s="548">
        <f>SUM(I49:I55)</f>
        <v>0</v>
      </c>
      <c r="K55" s="551">
        <f>Budget!M786</f>
        <v>0</v>
      </c>
    </row>
    <row r="56" spans="1:12" ht="15.75" customHeight="1">
      <c r="A56" s="638" t="s">
        <v>1508</v>
      </c>
      <c r="B56" s="24" t="s">
        <v>1621</v>
      </c>
      <c r="D56" s="541"/>
      <c r="E56" s="548">
        <f>Budget!M786</f>
        <v>0</v>
      </c>
      <c r="F56" s="737">
        <f>Budget!N786</f>
        <v>0</v>
      </c>
      <c r="G56" s="697">
        <f>Budget!O786</f>
        <v>0</v>
      </c>
      <c r="H56" s="732">
        <f>Budget!P786</f>
        <v>0</v>
      </c>
      <c r="I56" s="541"/>
      <c r="J56" s="548">
        <f>E56*J$3</f>
        <v>0</v>
      </c>
      <c r="K56" s="551">
        <f>Budget!M800</f>
        <v>0</v>
      </c>
    </row>
    <row r="57" spans="1:12" s="640" customFormat="1" ht="15.75" customHeight="1">
      <c r="A57" s="639" t="s">
        <v>1509</v>
      </c>
      <c r="B57" s="626" t="s">
        <v>1622</v>
      </c>
      <c r="D57" s="641"/>
      <c r="E57" s="642">
        <f>Budget!M800</f>
        <v>0</v>
      </c>
      <c r="F57" s="738">
        <f>Budget!N800</f>
        <v>0</v>
      </c>
      <c r="G57" s="699">
        <f>Budget!O800</f>
        <v>0</v>
      </c>
      <c r="H57" s="739">
        <f>Budget!P800</f>
        <v>0</v>
      </c>
      <c r="I57" s="641"/>
      <c r="J57" s="548">
        <f>E57*J$3</f>
        <v>0</v>
      </c>
      <c r="K57" s="551">
        <f>Budget!M800</f>
        <v>0</v>
      </c>
      <c r="L57" s="643"/>
    </row>
    <row r="58" spans="1:12" ht="15.75" customHeight="1">
      <c r="A58" s="544" t="s">
        <v>114</v>
      </c>
      <c r="B58" s="24" t="s">
        <v>197</v>
      </c>
      <c r="D58" s="541"/>
      <c r="E58" s="548">
        <f>Budget!M850</f>
        <v>0</v>
      </c>
      <c r="F58" s="737">
        <f>Budget!N850</f>
        <v>0</v>
      </c>
      <c r="G58" s="697">
        <f>Budget!O850</f>
        <v>0</v>
      </c>
      <c r="H58" s="732">
        <f>Budget!P850</f>
        <v>0</v>
      </c>
      <c r="I58" s="541"/>
      <c r="J58" s="548">
        <f>E58*J$3</f>
        <v>0</v>
      </c>
      <c r="K58" s="551">
        <f>Budget!M850</f>
        <v>0</v>
      </c>
    </row>
    <row r="59" spans="1:12" ht="15.75" customHeight="1">
      <c r="A59" s="544" t="s">
        <v>1103</v>
      </c>
      <c r="B59" s="519" t="s">
        <v>86</v>
      </c>
      <c r="C59" s="519" t="s">
        <v>1178</v>
      </c>
      <c r="D59" s="545">
        <f>Budget!M863</f>
        <v>0</v>
      </c>
      <c r="E59" s="542"/>
      <c r="F59" s="737">
        <f>Budget!N863</f>
        <v>0</v>
      </c>
      <c r="G59" s="697">
        <f>Budget!O863</f>
        <v>0</v>
      </c>
      <c r="H59" s="732">
        <f>Budget!P863</f>
        <v>0</v>
      </c>
      <c r="I59" s="545">
        <f t="shared" ref="I59:I64" si="3">D59*J$3</f>
        <v>0</v>
      </c>
      <c r="J59" s="542"/>
      <c r="K59" s="546"/>
    </row>
    <row r="60" spans="1:12" ht="15.75" customHeight="1">
      <c r="A60" s="544" t="s">
        <v>1655</v>
      </c>
      <c r="C60" s="519" t="s">
        <v>1179</v>
      </c>
      <c r="D60" s="545">
        <f>Budget!M873</f>
        <v>0</v>
      </c>
      <c r="E60" s="542"/>
      <c r="F60" s="737">
        <f>Budget!N873</f>
        <v>0</v>
      </c>
      <c r="G60" s="697">
        <f>Budget!O873</f>
        <v>0</v>
      </c>
      <c r="H60" s="732">
        <f>Budget!P873</f>
        <v>0</v>
      </c>
      <c r="I60" s="545">
        <f t="shared" si="3"/>
        <v>0</v>
      </c>
      <c r="J60" s="542"/>
      <c r="K60" s="546"/>
    </row>
    <row r="61" spans="1:12" ht="15.75" customHeight="1">
      <c r="A61" s="544" t="s">
        <v>1661</v>
      </c>
      <c r="C61" s="519" t="s">
        <v>1180</v>
      </c>
      <c r="D61" s="545">
        <f>Budget!M885</f>
        <v>0</v>
      </c>
      <c r="E61" s="542"/>
      <c r="F61" s="737">
        <f>Budget!N885</f>
        <v>0</v>
      </c>
      <c r="G61" s="697">
        <f>Budget!O885</f>
        <v>0</v>
      </c>
      <c r="H61" s="732">
        <f>Budget!P885</f>
        <v>0</v>
      </c>
      <c r="I61" s="545">
        <f t="shared" si="3"/>
        <v>0</v>
      </c>
      <c r="J61" s="542"/>
      <c r="K61" s="546"/>
    </row>
    <row r="62" spans="1:12" ht="15.75" customHeight="1">
      <c r="A62" s="544" t="s">
        <v>2169</v>
      </c>
      <c r="C62" s="519" t="s">
        <v>1181</v>
      </c>
      <c r="D62" s="545">
        <f>Budget!M898</f>
        <v>0</v>
      </c>
      <c r="E62" s="542"/>
      <c r="F62" s="737">
        <f>Budget!N898</f>
        <v>0</v>
      </c>
      <c r="G62" s="697">
        <f>Budget!O898</f>
        <v>0</v>
      </c>
      <c r="H62" s="732">
        <f>Budget!P898</f>
        <v>0</v>
      </c>
      <c r="I62" s="545">
        <f t="shared" si="3"/>
        <v>0</v>
      </c>
      <c r="J62" s="542"/>
      <c r="K62" s="546"/>
    </row>
    <row r="63" spans="1:12" ht="15.75" customHeight="1">
      <c r="A63" s="544" t="s">
        <v>2170</v>
      </c>
      <c r="C63" s="519" t="s">
        <v>239</v>
      </c>
      <c r="D63" s="545">
        <f>Budget!M927</f>
        <v>0</v>
      </c>
      <c r="E63" s="542"/>
      <c r="F63" s="737">
        <f>Budget!N927</f>
        <v>0</v>
      </c>
      <c r="G63" s="697">
        <f>Budget!O927</f>
        <v>0</v>
      </c>
      <c r="H63" s="732">
        <f>Budget!P927</f>
        <v>0</v>
      </c>
      <c r="I63" s="545">
        <f t="shared" si="3"/>
        <v>0</v>
      </c>
      <c r="J63" s="542"/>
      <c r="K63" s="546"/>
    </row>
    <row r="64" spans="1:12" ht="15.75" customHeight="1">
      <c r="A64" s="544" t="s">
        <v>2171</v>
      </c>
      <c r="C64" s="519" t="s">
        <v>1901</v>
      </c>
      <c r="D64" s="547">
        <f>Budget!M938</f>
        <v>0</v>
      </c>
      <c r="E64" s="548">
        <f>SUM(D59:D64)</f>
        <v>0</v>
      </c>
      <c r="F64" s="737">
        <f>Budget!N938</f>
        <v>0</v>
      </c>
      <c r="G64" s="697">
        <f>Budget!O938</f>
        <v>0</v>
      </c>
      <c r="H64" s="732">
        <f>Budget!P938</f>
        <v>0</v>
      </c>
      <c r="I64" s="547">
        <f t="shared" si="3"/>
        <v>0</v>
      </c>
      <c r="J64" s="548">
        <f>SUM(I59:I64)</f>
        <v>0</v>
      </c>
      <c r="K64" s="551">
        <f>Budget!L939</f>
        <v>0</v>
      </c>
    </row>
    <row r="65" spans="1:22" ht="15.75" customHeight="1">
      <c r="A65" s="544" t="s">
        <v>1850</v>
      </c>
      <c r="B65" s="519" t="s">
        <v>115</v>
      </c>
      <c r="D65" s="541"/>
      <c r="E65" s="548">
        <f>Budget!M960</f>
        <v>0</v>
      </c>
      <c r="F65" s="737">
        <f>Budget!N960</f>
        <v>0</v>
      </c>
      <c r="G65" s="697">
        <f>Budget!O960</f>
        <v>0</v>
      </c>
      <c r="H65" s="732">
        <f>Budget!P960</f>
        <v>0</v>
      </c>
      <c r="I65" s="541"/>
      <c r="J65" s="548">
        <f t="shared" ref="J65:J70" si="4">E65*J$3</f>
        <v>0</v>
      </c>
      <c r="K65" s="546"/>
    </row>
    <row r="66" spans="1:22" ht="15.75" customHeight="1">
      <c r="A66" s="544" t="s">
        <v>1851</v>
      </c>
      <c r="B66" s="519" t="s">
        <v>1852</v>
      </c>
      <c r="D66" s="541"/>
      <c r="E66" s="548">
        <f>Budget!M1057</f>
        <v>0</v>
      </c>
      <c r="F66" s="737">
        <f>Budget!N1057</f>
        <v>0</v>
      </c>
      <c r="G66" s="697">
        <f>Budget!O1057</f>
        <v>0</v>
      </c>
      <c r="H66" s="732">
        <f>Budget!P1057</f>
        <v>0</v>
      </c>
      <c r="I66" s="541"/>
      <c r="J66" s="548">
        <f t="shared" si="4"/>
        <v>0</v>
      </c>
      <c r="K66" s="546"/>
    </row>
    <row r="67" spans="1:22" ht="15.75" customHeight="1">
      <c r="A67" s="544" t="s">
        <v>1853</v>
      </c>
      <c r="B67" s="519" t="s">
        <v>172</v>
      </c>
      <c r="D67" s="541"/>
      <c r="E67" s="548">
        <f>Budget!M1125</f>
        <v>0</v>
      </c>
      <c r="F67" s="737">
        <f>Budget!N1125</f>
        <v>0</v>
      </c>
      <c r="G67" s="697">
        <f>Budget!O1125</f>
        <v>0</v>
      </c>
      <c r="H67" s="732">
        <f>Budget!P1125</f>
        <v>0</v>
      </c>
      <c r="I67" s="541"/>
      <c r="J67" s="548">
        <f t="shared" si="4"/>
        <v>0</v>
      </c>
      <c r="K67" s="546"/>
    </row>
    <row r="68" spans="1:22" ht="15.75" customHeight="1">
      <c r="A68" s="544" t="s">
        <v>1854</v>
      </c>
      <c r="B68" s="519" t="s">
        <v>328</v>
      </c>
      <c r="D68" s="541"/>
      <c r="E68" s="548">
        <f>Budget!M1150</f>
        <v>0</v>
      </c>
      <c r="F68" s="737">
        <f>Budget!N1150</f>
        <v>0</v>
      </c>
      <c r="G68" s="697">
        <f>Budget!O1150</f>
        <v>0</v>
      </c>
      <c r="H68" s="732">
        <f>Budget!P1150</f>
        <v>0</v>
      </c>
      <c r="I68" s="541"/>
      <c r="J68" s="548">
        <f t="shared" si="4"/>
        <v>0</v>
      </c>
      <c r="K68" s="546"/>
    </row>
    <row r="69" spans="1:22" ht="15.75" customHeight="1">
      <c r="A69" s="544" t="s">
        <v>1855</v>
      </c>
      <c r="B69" s="519" t="s">
        <v>1285</v>
      </c>
      <c r="D69" s="541"/>
      <c r="E69" s="548">
        <f>Budget!M1168</f>
        <v>0</v>
      </c>
      <c r="F69" s="737">
        <f>Budget!N1168</f>
        <v>0</v>
      </c>
      <c r="G69" s="697">
        <f>Budget!O1168</f>
        <v>0</v>
      </c>
      <c r="H69" s="732">
        <f>Budget!P1168</f>
        <v>0</v>
      </c>
      <c r="I69" s="541"/>
      <c r="J69" s="548">
        <f t="shared" si="4"/>
        <v>0</v>
      </c>
      <c r="K69" s="546"/>
    </row>
    <row r="70" spans="1:22" ht="15.75" customHeight="1">
      <c r="A70" s="638" t="s">
        <v>1590</v>
      </c>
      <c r="B70" s="519" t="s">
        <v>1902</v>
      </c>
      <c r="D70" s="541"/>
      <c r="E70" s="548">
        <f>Budget!M1180</f>
        <v>0</v>
      </c>
      <c r="F70" s="737">
        <f>Budget!N1180</f>
        <v>0</v>
      </c>
      <c r="G70" s="697">
        <f>Budget!O1180</f>
        <v>0</v>
      </c>
      <c r="H70" s="732">
        <f>Budget!P1180</f>
        <v>0</v>
      </c>
      <c r="I70" s="541"/>
      <c r="J70" s="548">
        <f t="shared" si="4"/>
        <v>0</v>
      </c>
      <c r="K70" s="546"/>
    </row>
    <row r="71" spans="1:22" ht="15.75" customHeight="1">
      <c r="A71" s="544"/>
      <c r="B71" s="552" t="s">
        <v>485</v>
      </c>
      <c r="D71" s="541"/>
      <c r="E71" s="555">
        <f>SUM(E36:E70)</f>
        <v>0</v>
      </c>
      <c r="F71" s="737"/>
      <c r="G71" s="697"/>
      <c r="H71" s="732"/>
      <c r="I71" s="541"/>
      <c r="J71" s="555">
        <f>SUM(J36:J70)</f>
        <v>0</v>
      </c>
      <c r="K71" s="551">
        <f>Budget!M1182</f>
        <v>0</v>
      </c>
      <c r="V71" s="548">
        <f>SUM(I49:I55)</f>
        <v>0</v>
      </c>
    </row>
    <row r="72" spans="1:22" ht="15.75" customHeight="1">
      <c r="A72" s="552" t="s">
        <v>478</v>
      </c>
      <c r="D72" s="541"/>
      <c r="E72" s="548"/>
      <c r="F72" s="737"/>
      <c r="G72" s="697"/>
      <c r="H72" s="732"/>
      <c r="I72" s="541"/>
      <c r="J72" s="548"/>
      <c r="K72" s="546"/>
    </row>
    <row r="73" spans="1:22" ht="15.75" customHeight="1">
      <c r="A73" s="544" t="s">
        <v>1856</v>
      </c>
      <c r="B73" s="519" t="s">
        <v>725</v>
      </c>
      <c r="D73" s="541"/>
      <c r="E73" s="548">
        <f>Budget!M1227</f>
        <v>0</v>
      </c>
      <c r="F73" s="737">
        <f>Budget!N1227</f>
        <v>0</v>
      </c>
      <c r="G73" s="697">
        <f>Budget!O1227</f>
        <v>0</v>
      </c>
      <c r="H73" s="732">
        <f>Budget!P1227</f>
        <v>0</v>
      </c>
      <c r="I73" s="541"/>
      <c r="J73" s="548">
        <f>E73*J$3</f>
        <v>0</v>
      </c>
      <c r="K73" s="546"/>
    </row>
    <row r="74" spans="1:22" ht="15.75" customHeight="1">
      <c r="A74" s="544" t="s">
        <v>289</v>
      </c>
      <c r="B74" s="519" t="s">
        <v>290</v>
      </c>
      <c r="D74" s="541"/>
      <c r="E74" s="548">
        <f>Budget!M1264</f>
        <v>0</v>
      </c>
      <c r="F74" s="737">
        <f>Budget!N1264</f>
        <v>0</v>
      </c>
      <c r="G74" s="697">
        <f>Budget!O1264</f>
        <v>0</v>
      </c>
      <c r="H74" s="732">
        <f>Budget!P1264</f>
        <v>0</v>
      </c>
      <c r="I74" s="541"/>
      <c r="J74" s="548"/>
      <c r="K74" s="546"/>
    </row>
    <row r="75" spans="1:22" ht="15.75" customHeight="1">
      <c r="A75" s="544" t="s">
        <v>173</v>
      </c>
      <c r="B75" s="519" t="s">
        <v>291</v>
      </c>
      <c r="D75" s="541"/>
      <c r="E75" s="548">
        <f>Budget!M1287</f>
        <v>0</v>
      </c>
      <c r="F75" s="737">
        <f>Budget!N1287</f>
        <v>0</v>
      </c>
      <c r="G75" s="697">
        <f>Budget!O1287</f>
        <v>0</v>
      </c>
      <c r="H75" s="732">
        <f>Budget!P1287</f>
        <v>0</v>
      </c>
      <c r="I75" s="541"/>
      <c r="J75" s="548"/>
      <c r="K75" s="546"/>
    </row>
    <row r="76" spans="1:22" ht="15.75" customHeight="1">
      <c r="A76" s="544" t="s">
        <v>1804</v>
      </c>
      <c r="B76" s="24" t="s">
        <v>548</v>
      </c>
      <c r="D76" s="541">
        <f>Budget!M1392</f>
        <v>0</v>
      </c>
      <c r="E76" s="548"/>
      <c r="F76" s="737">
        <f>Budget!N1392</f>
        <v>0</v>
      </c>
      <c r="G76" s="697">
        <f>Budget!O1392</f>
        <v>0</v>
      </c>
      <c r="H76" s="732">
        <f>Budget!P1392</f>
        <v>0</v>
      </c>
      <c r="I76" s="541">
        <f>D76*J$3</f>
        <v>0</v>
      </c>
      <c r="J76" s="548"/>
      <c r="K76" s="546"/>
    </row>
    <row r="77" spans="1:22" ht="15.75" customHeight="1">
      <c r="A77" s="544" t="s">
        <v>1805</v>
      </c>
      <c r="B77" s="24" t="s">
        <v>1358</v>
      </c>
      <c r="D77" s="547">
        <f>Budget!M1398</f>
        <v>0</v>
      </c>
      <c r="E77" s="548">
        <f>D76+D77</f>
        <v>0</v>
      </c>
      <c r="F77" s="737">
        <f>Budget!N1398</f>
        <v>0</v>
      </c>
      <c r="G77" s="697">
        <f>Budget!O1398</f>
        <v>0</v>
      </c>
      <c r="H77" s="732">
        <f>Budget!P1398</f>
        <v>0</v>
      </c>
      <c r="I77" s="547">
        <f>D77*J$3</f>
        <v>0</v>
      </c>
      <c r="J77" s="548">
        <f>I76+I77</f>
        <v>0</v>
      </c>
      <c r="K77" s="546"/>
    </row>
    <row r="78" spans="1:22" ht="15.75" customHeight="1">
      <c r="A78" s="544" t="s">
        <v>479</v>
      </c>
      <c r="B78" s="519" t="s">
        <v>292</v>
      </c>
      <c r="D78" s="541"/>
      <c r="E78" s="548">
        <f>Budget!M1444</f>
        <v>0</v>
      </c>
      <c r="F78" s="737">
        <f>Budget!N1444</f>
        <v>0</v>
      </c>
      <c r="G78" s="697">
        <f>Budget!O1444</f>
        <v>0</v>
      </c>
      <c r="H78" s="732">
        <f>Budget!P1444</f>
        <v>0</v>
      </c>
      <c r="I78" s="541"/>
      <c r="J78" s="548">
        <f>E78*J$3</f>
        <v>0</v>
      </c>
      <c r="K78" s="546"/>
    </row>
    <row r="79" spans="1:22" ht="15.75" customHeight="1">
      <c r="A79" s="544" t="s">
        <v>240</v>
      </c>
      <c r="B79" s="519" t="s">
        <v>1706</v>
      </c>
      <c r="D79" s="541"/>
      <c r="E79" s="548">
        <f>Budget!M1480</f>
        <v>0</v>
      </c>
      <c r="F79" s="737">
        <f>Budget!N1480</f>
        <v>0</v>
      </c>
      <c r="G79" s="697">
        <f>Budget!O1480</f>
        <v>0</v>
      </c>
      <c r="H79" s="732">
        <f>Budget!P1480</f>
        <v>0</v>
      </c>
      <c r="I79" s="541"/>
      <c r="J79" s="548"/>
      <c r="K79" s="546"/>
    </row>
    <row r="80" spans="1:22" ht="15.75" customHeight="1">
      <c r="A80" s="544" t="s">
        <v>293</v>
      </c>
      <c r="B80" s="519" t="s">
        <v>907</v>
      </c>
      <c r="D80" s="541">
        <f>Budget!M1492</f>
        <v>0</v>
      </c>
      <c r="E80" s="548"/>
      <c r="F80" s="737">
        <f>Budget!N1492</f>
        <v>0</v>
      </c>
      <c r="G80" s="697">
        <f>Budget!O1492</f>
        <v>0</v>
      </c>
      <c r="H80" s="732">
        <f>Budget!P1492</f>
        <v>0</v>
      </c>
      <c r="I80" s="541">
        <f>D80*J$3</f>
        <v>0</v>
      </c>
      <c r="J80" s="548"/>
      <c r="K80" s="546"/>
    </row>
    <row r="81" spans="1:11" ht="15.75" customHeight="1">
      <c r="A81" s="544" t="s">
        <v>294</v>
      </c>
      <c r="B81" s="519" t="s">
        <v>411</v>
      </c>
      <c r="D81" s="547">
        <f>Budget!M1500</f>
        <v>0</v>
      </c>
      <c r="E81" s="548">
        <f>D80+D81</f>
        <v>0</v>
      </c>
      <c r="F81" s="737">
        <f>Budget!N1500</f>
        <v>0</v>
      </c>
      <c r="G81" s="697">
        <f>Budget!O1500</f>
        <v>0</v>
      </c>
      <c r="H81" s="732">
        <f>Budget!P1500</f>
        <v>0</v>
      </c>
      <c r="I81" s="547">
        <f>D81*J$3</f>
        <v>0</v>
      </c>
      <c r="J81" s="548">
        <f>I80+I81</f>
        <v>0</v>
      </c>
      <c r="K81" s="546"/>
    </row>
    <row r="82" spans="1:11" ht="17.25" customHeight="1">
      <c r="A82" s="544"/>
      <c r="B82" s="552" t="s">
        <v>112</v>
      </c>
      <c r="D82" s="541"/>
      <c r="E82" s="548">
        <f>SUM(E73:E81)</f>
        <v>0</v>
      </c>
      <c r="F82" s="737"/>
      <c r="G82" s="697"/>
      <c r="H82" s="732"/>
      <c r="I82" s="541"/>
      <c r="J82" s="548">
        <f>SUM(J73:J81)</f>
        <v>0</v>
      </c>
      <c r="K82" s="551">
        <f>Budget!M1501</f>
        <v>0</v>
      </c>
    </row>
    <row r="83" spans="1:11" ht="19.5" customHeight="1">
      <c r="A83" s="544"/>
      <c r="B83" s="549" t="s">
        <v>1857</v>
      </c>
      <c r="C83" s="534"/>
      <c r="D83" s="541"/>
      <c r="E83" s="733">
        <f>E71+E82</f>
        <v>0</v>
      </c>
      <c r="F83" s="737"/>
      <c r="G83" s="697"/>
      <c r="H83" s="732"/>
      <c r="I83" s="541"/>
      <c r="J83" s="550">
        <f>J71+J82</f>
        <v>0</v>
      </c>
      <c r="K83" s="551">
        <f>Budget!M1504</f>
        <v>0</v>
      </c>
    </row>
    <row r="84" spans="1:11" ht="22.5" customHeight="1">
      <c r="A84" s="556" t="s">
        <v>1858</v>
      </c>
      <c r="B84" s="557"/>
      <c r="D84" s="541"/>
      <c r="E84" s="542"/>
      <c r="F84" s="737"/>
      <c r="G84" s="697"/>
      <c r="H84" s="732"/>
      <c r="I84" s="541"/>
      <c r="J84" s="542"/>
      <c r="K84" s="546"/>
    </row>
    <row r="85" spans="1:11" ht="15.75" customHeight="1">
      <c r="A85" s="544" t="s">
        <v>381</v>
      </c>
      <c r="B85" s="519" t="s">
        <v>295</v>
      </c>
      <c r="D85" s="541"/>
      <c r="E85" s="548"/>
      <c r="F85" s="737"/>
      <c r="G85" s="697"/>
      <c r="H85" s="732"/>
      <c r="I85" s="541"/>
      <c r="J85" s="548">
        <f>E85*J$3</f>
        <v>0</v>
      </c>
      <c r="K85" s="546"/>
    </row>
    <row r="86" spans="1:11" ht="15.75" customHeight="1">
      <c r="A86" s="544"/>
      <c r="B86" s="820" t="s">
        <v>2195</v>
      </c>
      <c r="D86" s="541"/>
      <c r="E86" s="548">
        <f>Budget!L1509+Budget!L1510+Budget!L1511+Budget!L1512</f>
        <v>0</v>
      </c>
      <c r="F86" s="737">
        <f>Budget!N1509+Budget!N1510+Budget!N1511+Budget!N1512</f>
        <v>0</v>
      </c>
      <c r="G86" s="697">
        <f>Budget!O1509+Budget!O1510+Budget!O1511+Budget!O1512</f>
        <v>0</v>
      </c>
      <c r="H86" s="732">
        <f>Budget!P1509+Budget!P1510+Budget!P1511+Budget!P1512</f>
        <v>0</v>
      </c>
      <c r="I86" s="541"/>
      <c r="J86" s="548"/>
      <c r="K86" s="546"/>
    </row>
    <row r="87" spans="1:11" ht="15.75" customHeight="1">
      <c r="A87" s="544"/>
      <c r="B87" s="846" t="s">
        <v>2208</v>
      </c>
      <c r="D87" s="541"/>
      <c r="E87" s="548">
        <f>Budget!L1514+Budget!L1515</f>
        <v>0</v>
      </c>
      <c r="F87" s="737">
        <f>Budget!N1514+Budget!N1515</f>
        <v>0</v>
      </c>
      <c r="G87" s="697">
        <f>Budget!O1514+Budget!O1515</f>
        <v>0</v>
      </c>
      <c r="H87" s="732">
        <f>Budget!P1514+Budget!P1515</f>
        <v>0</v>
      </c>
      <c r="I87" s="541"/>
      <c r="J87" s="548"/>
      <c r="K87" s="546"/>
    </row>
    <row r="88" spans="1:11" ht="15.75" customHeight="1">
      <c r="A88" s="544"/>
      <c r="B88" s="846" t="s">
        <v>2209</v>
      </c>
      <c r="D88" s="541"/>
      <c r="E88" s="548">
        <f>Budget!L1517+Budget!L1518</f>
        <v>0</v>
      </c>
      <c r="F88" s="737">
        <f>Budget!N1517+Budget!N1518</f>
        <v>0</v>
      </c>
      <c r="G88" s="697">
        <f>Budget!O1517+Budget!O1518</f>
        <v>0</v>
      </c>
      <c r="H88" s="732">
        <f>Budget!P1517+Budget!P1518</f>
        <v>0</v>
      </c>
      <c r="I88" s="541"/>
      <c r="J88" s="548"/>
      <c r="K88" s="546"/>
    </row>
    <row r="89" spans="1:11" ht="15.75" customHeight="1">
      <c r="A89" s="544"/>
      <c r="B89" s="846" t="s">
        <v>2230</v>
      </c>
      <c r="D89" s="541"/>
      <c r="E89" s="548">
        <f>Budget!L1521+Budget!L1522+Budget!L1523</f>
        <v>0</v>
      </c>
      <c r="F89" s="737">
        <f>Budget!N1521+Budget!N1522+Budget!N1523</f>
        <v>0</v>
      </c>
      <c r="G89" s="697">
        <f>Budget!O1521+Budget!O1522+Budget!O1523</f>
        <v>0</v>
      </c>
      <c r="H89" s="732">
        <f>Budget!P1521+Budget!P1522+Budget!P1523</f>
        <v>0</v>
      </c>
      <c r="I89" s="541"/>
      <c r="J89" s="548"/>
      <c r="K89" s="546"/>
    </row>
    <row r="90" spans="1:11" ht="15.75" customHeight="1">
      <c r="A90" s="544"/>
      <c r="B90" s="846" t="s">
        <v>2194</v>
      </c>
      <c r="D90" s="541"/>
      <c r="E90" s="548">
        <f>Budget!L1525</f>
        <v>0</v>
      </c>
      <c r="F90" s="737">
        <f>Budget!N1525</f>
        <v>0</v>
      </c>
      <c r="G90" s="697">
        <f>Budget!O1525</f>
        <v>0</v>
      </c>
      <c r="H90" s="732">
        <f>Budget!P1525</f>
        <v>0</v>
      </c>
      <c r="I90" s="541"/>
      <c r="J90" s="548"/>
      <c r="K90" s="546"/>
    </row>
    <row r="91" spans="1:11" ht="15.75" customHeight="1">
      <c r="A91" s="544"/>
      <c r="B91" s="846" t="s">
        <v>2193</v>
      </c>
      <c r="D91" s="541"/>
      <c r="E91" s="548">
        <f>Budget!L1526</f>
        <v>0</v>
      </c>
      <c r="F91" s="737">
        <f>Budget!N1526</f>
        <v>0</v>
      </c>
      <c r="G91" s="697">
        <f>Budget!O1526</f>
        <v>0</v>
      </c>
      <c r="H91" s="732">
        <f>Budget!P1526</f>
        <v>0</v>
      </c>
      <c r="I91" s="541"/>
      <c r="J91" s="548"/>
      <c r="K91" s="546"/>
    </row>
    <row r="92" spans="1:11" ht="15.75" customHeight="1">
      <c r="A92" s="544"/>
      <c r="B92" s="846" t="s">
        <v>2225</v>
      </c>
      <c r="D92" s="541"/>
      <c r="E92" s="548">
        <f>Budget!L1527</f>
        <v>0</v>
      </c>
      <c r="F92" s="737">
        <f>Budget!N1527</f>
        <v>0</v>
      </c>
      <c r="G92" s="697">
        <f>Budget!O1527</f>
        <v>0</v>
      </c>
      <c r="H92" s="732">
        <f>Budget!P1527</f>
        <v>0</v>
      </c>
      <c r="I92" s="541"/>
      <c r="J92" s="548"/>
      <c r="K92" s="546"/>
    </row>
    <row r="93" spans="1:11" ht="15.75" customHeight="1">
      <c r="A93" s="544"/>
      <c r="B93" s="846" t="s">
        <v>2210</v>
      </c>
      <c r="D93" s="541"/>
      <c r="E93" s="548">
        <f>Budget!L1528</f>
        <v>0</v>
      </c>
      <c r="F93" s="737">
        <f>Budget!N1528</f>
        <v>0</v>
      </c>
      <c r="G93" s="697">
        <f>Budget!O1528</f>
        <v>0</v>
      </c>
      <c r="H93" s="732">
        <f>Budget!P1528</f>
        <v>0</v>
      </c>
      <c r="I93" s="541"/>
      <c r="J93" s="548"/>
      <c r="K93" s="546"/>
    </row>
    <row r="94" spans="1:11" ht="15.75" customHeight="1">
      <c r="A94" s="544"/>
      <c r="B94" s="846" t="s">
        <v>2191</v>
      </c>
      <c r="D94" s="541"/>
      <c r="E94" s="548">
        <f>Budget!L1531+Budget!L1532</f>
        <v>0</v>
      </c>
      <c r="F94" s="737">
        <f>Budget!N1531+Budget!N1532</f>
        <v>0</v>
      </c>
      <c r="G94" s="697">
        <f>Budget!O1531+Budget!O1532</f>
        <v>0</v>
      </c>
      <c r="H94" s="732">
        <f>Budget!P1531+Budget!P1532</f>
        <v>0</v>
      </c>
      <c r="I94" s="541"/>
      <c r="J94" s="548"/>
      <c r="K94" s="546"/>
    </row>
    <row r="95" spans="1:11" ht="15.75" customHeight="1">
      <c r="A95" s="544"/>
      <c r="B95" s="846" t="s">
        <v>2192</v>
      </c>
      <c r="D95" s="541"/>
      <c r="E95" s="548">
        <f>Budget!L1534</f>
        <v>0</v>
      </c>
      <c r="F95" s="737">
        <f>Budget!N1534</f>
        <v>0</v>
      </c>
      <c r="G95" s="697">
        <f>Budget!O1534</f>
        <v>0</v>
      </c>
      <c r="H95" s="732">
        <f>Budget!P1534</f>
        <v>0</v>
      </c>
      <c r="I95" s="541"/>
      <c r="J95" s="548"/>
      <c r="K95" s="546"/>
    </row>
    <row r="96" spans="1:11" ht="15.75" customHeight="1">
      <c r="A96" s="544"/>
      <c r="B96" s="845" t="s">
        <v>2224</v>
      </c>
      <c r="C96" s="534"/>
      <c r="D96" s="541"/>
      <c r="E96" s="550">
        <f>Budget!M1535</f>
        <v>0</v>
      </c>
      <c r="F96" s="737"/>
      <c r="G96" s="697"/>
      <c r="H96" s="732"/>
      <c r="I96" s="541"/>
      <c r="J96" s="548"/>
      <c r="K96" s="546"/>
    </row>
    <row r="97" spans="1:11" ht="15.75" customHeight="1">
      <c r="A97" s="544"/>
      <c r="B97" s="824"/>
      <c r="C97" s="847"/>
      <c r="D97" s="541"/>
      <c r="E97" s="554"/>
      <c r="F97" s="737"/>
      <c r="G97" s="697"/>
      <c r="H97" s="732"/>
      <c r="I97" s="541"/>
      <c r="J97" s="548"/>
      <c r="K97" s="546"/>
    </row>
    <row r="98" spans="1:11" ht="15.75" customHeight="1">
      <c r="A98" s="544" t="s">
        <v>382</v>
      </c>
      <c r="B98" s="519" t="s">
        <v>1280</v>
      </c>
      <c r="D98" s="541"/>
      <c r="E98" s="554">
        <f>Budget!M1539</f>
        <v>0</v>
      </c>
      <c r="F98" s="737">
        <f>Budget!N1539</f>
        <v>0</v>
      </c>
      <c r="G98" s="697">
        <f>Budget!O1539</f>
        <v>0</v>
      </c>
      <c r="H98" s="732">
        <f>Budget!P1539</f>
        <v>0</v>
      </c>
      <c r="I98" s="541"/>
      <c r="J98" s="554">
        <f>E98*J$3</f>
        <v>0</v>
      </c>
      <c r="K98" s="546"/>
    </row>
    <row r="99" spans="1:11" ht="18" customHeight="1">
      <c r="A99" s="544"/>
      <c r="B99" s="549" t="s">
        <v>1281</v>
      </c>
      <c r="C99" s="534"/>
      <c r="D99" s="541"/>
      <c r="E99" s="733">
        <f>SUM(E96+E98)</f>
        <v>0</v>
      </c>
      <c r="F99" s="737"/>
      <c r="G99" s="697"/>
      <c r="H99" s="732"/>
      <c r="I99" s="541"/>
      <c r="J99" s="550">
        <f>SUM(J85:J98)</f>
        <v>0</v>
      </c>
      <c r="K99" s="551">
        <f>Budget!M1540</f>
        <v>0</v>
      </c>
    </row>
    <row r="100" spans="1:11" ht="24" customHeight="1">
      <c r="A100" s="552" t="s">
        <v>2062</v>
      </c>
      <c r="B100" s="512"/>
      <c r="C100" s="512"/>
      <c r="D100" s="542"/>
      <c r="E100" s="733">
        <f>E99+E83+E11</f>
        <v>0</v>
      </c>
      <c r="F100" s="737"/>
      <c r="G100" s="697"/>
      <c r="H100" s="732"/>
      <c r="I100" s="542"/>
      <c r="J100" s="550">
        <f>J99+J83+J11</f>
        <v>0</v>
      </c>
      <c r="K100" s="551">
        <f>Budget!M1544</f>
        <v>0</v>
      </c>
    </row>
    <row r="101" spans="1:11" ht="15.75" customHeight="1">
      <c r="A101" s="544"/>
      <c r="B101" s="743" t="s">
        <v>801</v>
      </c>
      <c r="D101" s="541"/>
      <c r="E101" s="548">
        <f>Budget!L1547</f>
        <v>0</v>
      </c>
      <c r="F101" s="737">
        <f>Budget!N1547</f>
        <v>0</v>
      </c>
      <c r="G101" s="697">
        <f>Budget!O1547</f>
        <v>0</v>
      </c>
      <c r="H101" s="732">
        <f>Budget!P1547</f>
        <v>0</v>
      </c>
      <c r="I101" s="541"/>
      <c r="J101" s="548">
        <f>E101*J$3</f>
        <v>0</v>
      </c>
      <c r="K101" s="546"/>
    </row>
    <row r="102" spans="1:11" ht="15.75" customHeight="1">
      <c r="A102" s="544"/>
      <c r="B102" s="743" t="s">
        <v>383</v>
      </c>
      <c r="D102" s="541"/>
      <c r="E102" s="548">
        <f>Budget!L1550</f>
        <v>0</v>
      </c>
      <c r="F102" s="737">
        <f>Budget!N1550</f>
        <v>0</v>
      </c>
      <c r="G102" s="697">
        <f>Budget!O1550</f>
        <v>0</v>
      </c>
      <c r="H102" s="732">
        <f>Budget!P1550</f>
        <v>0</v>
      </c>
      <c r="I102" s="541"/>
      <c r="J102" s="548">
        <f>E102*J$3</f>
        <v>0</v>
      </c>
      <c r="K102" s="546"/>
    </row>
    <row r="103" spans="1:11" ht="15.75" customHeight="1">
      <c r="A103" s="544"/>
      <c r="B103" s="743" t="s">
        <v>2064</v>
      </c>
      <c r="D103" s="541"/>
      <c r="E103" s="548">
        <f>Budget!M1555</f>
        <v>0</v>
      </c>
      <c r="F103" s="737">
        <f>Budget!N1556</f>
        <v>0</v>
      </c>
      <c r="G103" s="697">
        <f>Budget!O1556</f>
        <v>0</v>
      </c>
      <c r="H103" s="732">
        <f>Budget!P1556</f>
        <v>0</v>
      </c>
      <c r="I103" s="541"/>
      <c r="J103" s="548">
        <f>E103*J$3</f>
        <v>0</v>
      </c>
      <c r="K103" s="546"/>
    </row>
    <row r="104" spans="1:11" ht="15.75" customHeight="1">
      <c r="A104" s="544"/>
      <c r="B104" s="743" t="s">
        <v>2094</v>
      </c>
      <c r="D104" s="541"/>
      <c r="E104" s="548">
        <f>Budget!M1557</f>
        <v>0</v>
      </c>
      <c r="F104" s="737">
        <f>Budget!N1557</f>
        <v>0</v>
      </c>
      <c r="G104" s="697">
        <f>Budget!O1557</f>
        <v>0</v>
      </c>
      <c r="H104" s="732"/>
      <c r="I104" s="541"/>
      <c r="J104" s="548">
        <f>E104*J$3</f>
        <v>0</v>
      </c>
      <c r="K104" s="546"/>
    </row>
    <row r="105" spans="1:11" ht="15.75" customHeight="1" thickBot="1">
      <c r="A105" s="512"/>
      <c r="B105" s="744" t="s">
        <v>1481</v>
      </c>
      <c r="D105" s="541"/>
      <c r="E105" s="548">
        <f>Budget!M1558</f>
        <v>0</v>
      </c>
      <c r="F105" s="737">
        <f>Budget!N1558</f>
        <v>0</v>
      </c>
      <c r="G105" s="697">
        <f>Budget!O1558</f>
        <v>0</v>
      </c>
      <c r="H105" s="732">
        <f>Budget!P1558</f>
        <v>0</v>
      </c>
      <c r="I105" s="541"/>
      <c r="J105" s="548">
        <f>E105*J$3</f>
        <v>0</v>
      </c>
      <c r="K105" s="546"/>
    </row>
    <row r="106" spans="1:11" ht="24" customHeight="1" thickBot="1">
      <c r="A106" s="558" t="s">
        <v>842</v>
      </c>
      <c r="B106" s="549"/>
      <c r="C106" s="534"/>
      <c r="D106" s="541"/>
      <c r="E106" s="660">
        <f>SUM(E100:E105)</f>
        <v>0</v>
      </c>
      <c r="F106" s="733">
        <f>SUM(F5:F105)</f>
        <v>0</v>
      </c>
      <c r="G106" s="555">
        <f>SUM(G5:G105)</f>
        <v>0</v>
      </c>
      <c r="H106" s="755">
        <f>SUM(H5:H105)</f>
        <v>0</v>
      </c>
      <c r="I106" s="541"/>
      <c r="J106" s="660">
        <f>SUM(J100:J105)</f>
        <v>0</v>
      </c>
      <c r="K106" s="661">
        <f>Budget!M1561</f>
        <v>0</v>
      </c>
    </row>
    <row r="107" spans="1:11">
      <c r="A107" s="544"/>
      <c r="B107" s="512"/>
      <c r="D107" s="541"/>
      <c r="E107" s="548"/>
      <c r="F107" s="697" t="s">
        <v>972</v>
      </c>
      <c r="G107" s="697"/>
      <c r="H107" s="697">
        <f>SUM(F106+G106+H106)</f>
        <v>0</v>
      </c>
      <c r="I107" s="548"/>
      <c r="J107" s="548"/>
    </row>
    <row r="108" spans="1:11" ht="13.5">
      <c r="F108" s="848" t="s">
        <v>2232</v>
      </c>
      <c r="G108" s="11"/>
      <c r="H108" s="7" t="b">
        <f>E106=(F106+G106+H106)</f>
        <v>1</v>
      </c>
    </row>
  </sheetData>
  <sheetProtection password="CF2B" sheet="1" objects="1" scenarios="1"/>
  <mergeCells count="2">
    <mergeCell ref="I2:J2"/>
    <mergeCell ref="D2:E2"/>
  </mergeCells>
  <phoneticPr fontId="3" type="noConversion"/>
  <printOptions horizontalCentered="1" verticalCentered="1" gridLines="1"/>
  <pageMargins left="0.26" right="0.23622047244094491" top="0.43307086614173229" bottom="0.59055118110236227" header="0.25" footer="0.35433070866141736"/>
  <pageSetup paperSize="9" scale="70" fitToHeight="2" orientation="portrait" r:id="rId1"/>
  <headerFooter alignWithMargins="0">
    <oddFooter>&amp;C&amp;"Arial,Italic"&amp;8&amp;F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BG152"/>
  <sheetViews>
    <sheetView showZeros="0" view="pageBreakPreview" zoomScaleSheetLayoutView="100" workbookViewId="0">
      <selection activeCell="D21" sqref="D21"/>
    </sheetView>
  </sheetViews>
  <sheetFormatPr defaultColWidth="8.85546875" defaultRowHeight="12"/>
  <cols>
    <col min="1" max="1" width="8.28515625" style="893" customWidth="1"/>
    <col min="2" max="2" width="28.42578125" style="893" customWidth="1"/>
    <col min="3" max="3" width="19.7109375" style="1022" customWidth="1"/>
    <col min="4" max="4" width="15" style="893" customWidth="1"/>
    <col min="5" max="5" width="1" style="893" customWidth="1"/>
    <col min="6" max="6" width="15.42578125" style="893" customWidth="1"/>
    <col min="7" max="7" width="1" style="893" customWidth="1"/>
    <col min="8" max="8" width="15.42578125" style="893" customWidth="1"/>
    <col min="9" max="9" width="1" style="893" customWidth="1"/>
    <col min="10" max="10" width="13.85546875" style="893" customWidth="1"/>
    <col min="11" max="11" width="1" style="893" hidden="1" customWidth="1"/>
    <col min="12" max="12" width="11.42578125" style="893" hidden="1" customWidth="1"/>
    <col min="13" max="14" width="8.85546875" style="892" hidden="1" customWidth="1"/>
    <col min="15" max="15" width="30.42578125" style="892" hidden="1" customWidth="1"/>
    <col min="16" max="18" width="9.140625" style="892" hidden="1" customWidth="1"/>
    <col min="19" max="21" width="8.85546875" style="892" hidden="1" customWidth="1"/>
    <col min="22" max="23" width="9.85546875" style="892" hidden="1" customWidth="1"/>
    <col min="24" max="24" width="8.85546875" style="892" customWidth="1"/>
    <col min="25" max="59" width="8.85546875" style="892"/>
    <col min="60" max="16384" width="8.85546875" style="893"/>
  </cols>
  <sheetData>
    <row r="1" spans="1:59">
      <c r="A1" s="889"/>
      <c r="B1" s="890"/>
      <c r="C1" s="890"/>
      <c r="D1" s="890"/>
      <c r="E1" s="890"/>
      <c r="F1" s="890"/>
      <c r="G1" s="890"/>
      <c r="H1" s="890"/>
      <c r="I1" s="891"/>
      <c r="J1" s="890"/>
      <c r="K1" s="892"/>
      <c r="L1" s="892"/>
      <c r="BF1" s="893"/>
      <c r="BG1" s="893"/>
    </row>
    <row r="2" spans="1:59" ht="15.75">
      <c r="A2" s="836" t="s">
        <v>2334</v>
      </c>
      <c r="B2" s="894"/>
      <c r="C2" s="894"/>
      <c r="D2" s="894"/>
      <c r="E2" s="894"/>
      <c r="F2" s="894"/>
      <c r="G2" s="894"/>
      <c r="H2" s="894"/>
      <c r="I2" s="895"/>
      <c r="J2" s="894"/>
      <c r="K2" s="892"/>
      <c r="L2" s="892"/>
      <c r="BF2" s="893"/>
      <c r="BG2" s="893"/>
    </row>
    <row r="3" spans="1:59" ht="12.75" thickBot="1">
      <c r="A3" s="896"/>
      <c r="B3" s="897"/>
      <c r="C3" s="897"/>
      <c r="D3" s="897"/>
      <c r="E3" s="897"/>
      <c r="F3" s="897"/>
      <c r="G3" s="897"/>
      <c r="H3" s="897"/>
      <c r="I3" s="898"/>
      <c r="J3" s="897"/>
      <c r="K3" s="892"/>
      <c r="L3" s="892"/>
      <c r="BF3" s="893"/>
      <c r="BG3" s="893"/>
    </row>
    <row r="4" spans="1:59" s="901" customFormat="1">
      <c r="A4" s="899" t="s">
        <v>2272</v>
      </c>
      <c r="B4" s="900"/>
      <c r="C4" s="903" t="str">
        <f>Cover!D3</f>
        <v>Project title</v>
      </c>
      <c r="D4" s="902" t="str">
        <f>IF($C$4="Project title","Please complete film title on 'Cover' tab","")</f>
        <v>Please complete film title on 'Cover' tab</v>
      </c>
      <c r="J4" s="893"/>
      <c r="K4" s="903"/>
      <c r="L4" s="903"/>
      <c r="M4" s="903"/>
      <c r="N4" s="903"/>
      <c r="O4" s="903"/>
      <c r="P4" s="903"/>
      <c r="Q4" s="903"/>
      <c r="R4" s="903"/>
      <c r="S4" s="903"/>
      <c r="T4" s="903"/>
      <c r="U4" s="903"/>
      <c r="V4" s="903"/>
      <c r="W4" s="903"/>
      <c r="X4" s="903"/>
      <c r="Y4" s="903"/>
      <c r="Z4" s="903"/>
      <c r="AA4" s="903"/>
      <c r="AB4" s="903"/>
      <c r="AC4" s="903"/>
      <c r="AD4" s="903"/>
      <c r="AE4" s="903"/>
      <c r="AF4" s="903"/>
      <c r="AG4" s="903"/>
      <c r="AH4" s="903"/>
      <c r="AI4" s="903"/>
      <c r="AJ4" s="903"/>
      <c r="AK4" s="903"/>
      <c r="AL4" s="903"/>
      <c r="AM4" s="903"/>
      <c r="AN4" s="903"/>
      <c r="AO4" s="903"/>
      <c r="AP4" s="903"/>
      <c r="AQ4" s="903"/>
      <c r="AR4" s="903"/>
      <c r="AS4" s="903"/>
      <c r="AT4" s="903"/>
      <c r="AU4" s="903"/>
      <c r="AV4" s="903"/>
      <c r="AW4" s="903"/>
      <c r="AX4" s="903"/>
      <c r="AY4" s="903"/>
      <c r="AZ4" s="903"/>
      <c r="BA4" s="903"/>
      <c r="BB4" s="903"/>
      <c r="BC4" s="903"/>
      <c r="BD4" s="903"/>
      <c r="BE4" s="903"/>
    </row>
    <row r="5" spans="1:59" s="901" customFormat="1">
      <c r="A5" s="899"/>
      <c r="B5" s="900"/>
      <c r="E5" s="902"/>
      <c r="J5" s="893"/>
      <c r="K5" s="903"/>
      <c r="L5" s="903"/>
      <c r="M5" s="903"/>
      <c r="N5" s="903"/>
      <c r="O5" s="903"/>
      <c r="P5" s="903"/>
      <c r="Q5" s="903"/>
      <c r="R5" s="903"/>
      <c r="S5" s="903"/>
      <c r="T5" s="903"/>
      <c r="U5" s="903"/>
      <c r="V5" s="903"/>
      <c r="W5" s="903"/>
      <c r="X5" s="903"/>
      <c r="Y5" s="903"/>
      <c r="Z5" s="903"/>
      <c r="AA5" s="903"/>
      <c r="AB5" s="903"/>
      <c r="AC5" s="903"/>
      <c r="AD5" s="903"/>
      <c r="AE5" s="903"/>
      <c r="AF5" s="903"/>
      <c r="AG5" s="903"/>
      <c r="AH5" s="903"/>
      <c r="AI5" s="903"/>
      <c r="AJ5" s="903"/>
      <c r="AK5" s="903"/>
      <c r="AL5" s="903"/>
      <c r="AM5" s="903"/>
      <c r="AN5" s="903"/>
      <c r="AO5" s="903"/>
      <c r="AP5" s="903"/>
      <c r="AQ5" s="903"/>
      <c r="AR5" s="903"/>
      <c r="AS5" s="903"/>
      <c r="AT5" s="903"/>
      <c r="AU5" s="903"/>
      <c r="AV5" s="903"/>
      <c r="AW5" s="903"/>
      <c r="AX5" s="903"/>
      <c r="AY5" s="903"/>
      <c r="AZ5" s="903"/>
      <c r="BA5" s="903"/>
      <c r="BB5" s="903"/>
      <c r="BC5" s="903"/>
      <c r="BD5" s="903"/>
      <c r="BE5" s="903"/>
    </row>
    <row r="6" spans="1:59" s="901" customFormat="1">
      <c r="A6" s="899" t="s">
        <v>2273</v>
      </c>
      <c r="C6" s="1213"/>
      <c r="D6" s="902" t="str">
        <f>IF(C6="","Select if CO-PRODUCTION from drop down list in C6","")</f>
        <v>Select if CO-PRODUCTION from drop down list in C6</v>
      </c>
      <c r="J6" s="893"/>
      <c r="K6" s="903"/>
      <c r="L6" s="903"/>
      <c r="M6" s="903"/>
      <c r="N6" s="903"/>
      <c r="O6" s="903"/>
      <c r="P6" s="903"/>
      <c r="Q6" s="903"/>
      <c r="R6" s="903"/>
      <c r="S6" s="903"/>
      <c r="T6" s="903"/>
      <c r="U6" s="903"/>
      <c r="V6" s="903"/>
      <c r="W6" s="903"/>
      <c r="X6" s="903"/>
      <c r="Y6" s="903"/>
      <c r="Z6" s="903"/>
      <c r="AA6" s="903"/>
      <c r="AB6" s="903"/>
      <c r="AC6" s="903"/>
      <c r="AD6" s="903"/>
      <c r="AE6" s="903"/>
      <c r="AF6" s="903"/>
      <c r="AG6" s="903"/>
      <c r="AH6" s="903"/>
      <c r="AI6" s="903"/>
      <c r="AJ6" s="903"/>
      <c r="AK6" s="903"/>
      <c r="AL6" s="903"/>
      <c r="AM6" s="903"/>
      <c r="AN6" s="903"/>
      <c r="AO6" s="903"/>
      <c r="AP6" s="903"/>
      <c r="AQ6" s="903"/>
      <c r="AR6" s="903"/>
      <c r="AS6" s="903"/>
      <c r="AT6" s="903"/>
      <c r="AU6" s="903"/>
      <c r="AV6" s="903"/>
      <c r="AW6" s="903"/>
      <c r="AX6" s="903"/>
      <c r="AY6" s="903"/>
      <c r="AZ6" s="903"/>
      <c r="BA6" s="903"/>
      <c r="BB6" s="903"/>
      <c r="BC6" s="903"/>
      <c r="BD6" s="903"/>
      <c r="BE6" s="903"/>
    </row>
    <row r="7" spans="1:59" s="901" customFormat="1">
      <c r="A7" s="899"/>
      <c r="B7" s="900"/>
      <c r="C7" s="1045"/>
      <c r="E7" s="902"/>
      <c r="J7" s="893"/>
      <c r="K7" s="903"/>
      <c r="L7" s="903"/>
      <c r="M7" s="903"/>
      <c r="N7" s="903"/>
      <c r="O7" s="903"/>
      <c r="P7" s="903"/>
      <c r="Q7" s="903"/>
      <c r="R7" s="903"/>
      <c r="S7" s="903"/>
      <c r="T7" s="903"/>
      <c r="U7" s="903"/>
      <c r="V7" s="903"/>
      <c r="W7" s="903"/>
      <c r="X7" s="903"/>
      <c r="Y7" s="903"/>
      <c r="Z7" s="903"/>
      <c r="AA7" s="903"/>
      <c r="AB7" s="903"/>
      <c r="AC7" s="903"/>
      <c r="AD7" s="903"/>
      <c r="AE7" s="903"/>
      <c r="AF7" s="903"/>
      <c r="AG7" s="903"/>
      <c r="AH7" s="903"/>
      <c r="AI7" s="903"/>
      <c r="AJ7" s="903"/>
      <c r="AK7" s="903"/>
      <c r="AL7" s="903"/>
      <c r="AM7" s="903"/>
      <c r="AN7" s="903"/>
      <c r="AO7" s="903"/>
      <c r="AP7" s="903"/>
      <c r="AQ7" s="903"/>
      <c r="AR7" s="903"/>
      <c r="AS7" s="903"/>
      <c r="AT7" s="903"/>
      <c r="AU7" s="903"/>
      <c r="AV7" s="903"/>
      <c r="AW7" s="903"/>
      <c r="AX7" s="903"/>
      <c r="AY7" s="903"/>
      <c r="AZ7" s="903"/>
      <c r="BA7" s="903"/>
      <c r="BB7" s="903"/>
      <c r="BC7" s="903"/>
      <c r="BD7" s="903"/>
      <c r="BE7" s="903"/>
    </row>
    <row r="8" spans="1:59" s="901" customFormat="1">
      <c r="A8" s="899" t="s">
        <v>2274</v>
      </c>
      <c r="C8" s="1213" t="s">
        <v>2275</v>
      </c>
      <c r="D8" s="902" t="str">
        <f>IF(C8="","Choose FORMAT from dropdown list in C8","")</f>
        <v/>
      </c>
      <c r="J8" s="893"/>
      <c r="K8" s="903"/>
      <c r="L8" s="903" t="s">
        <v>1687</v>
      </c>
      <c r="M8" s="903"/>
      <c r="N8" s="903"/>
      <c r="R8" s="903"/>
      <c r="S8" s="903"/>
      <c r="T8" s="903"/>
      <c r="U8" s="903"/>
      <c r="V8" s="903"/>
      <c r="W8" s="903"/>
      <c r="X8" s="903"/>
      <c r="Y8" s="903"/>
      <c r="Z8" s="903"/>
      <c r="AA8" s="903"/>
      <c r="AB8" s="903"/>
      <c r="AC8" s="903"/>
      <c r="AD8" s="903"/>
      <c r="AE8" s="903"/>
      <c r="AF8" s="903"/>
      <c r="AG8" s="903"/>
      <c r="AH8" s="903"/>
      <c r="AI8" s="903"/>
      <c r="AJ8" s="903"/>
      <c r="AK8" s="903"/>
      <c r="AL8" s="903"/>
      <c r="AM8" s="903"/>
      <c r="AN8" s="903"/>
      <c r="AO8" s="903"/>
      <c r="AP8" s="903"/>
      <c r="AQ8" s="903"/>
      <c r="AR8" s="903"/>
      <c r="AS8" s="903"/>
      <c r="AT8" s="903"/>
      <c r="AU8" s="903"/>
      <c r="AV8" s="903"/>
      <c r="AW8" s="903"/>
      <c r="AX8" s="903"/>
      <c r="AY8" s="903"/>
      <c r="AZ8" s="903"/>
      <c r="BA8" s="903"/>
      <c r="BB8" s="903"/>
      <c r="BC8" s="903"/>
      <c r="BD8" s="903"/>
      <c r="BE8" s="903"/>
    </row>
    <row r="9" spans="1:59" s="901" customFormat="1">
      <c r="A9" s="899"/>
      <c r="B9" s="900"/>
      <c r="C9" s="1045"/>
      <c r="E9" s="902"/>
      <c r="J9" s="893"/>
      <c r="K9" s="903"/>
      <c r="L9" s="903"/>
      <c r="M9" s="903"/>
      <c r="N9" s="903"/>
      <c r="O9" s="903"/>
      <c r="P9" s="903"/>
      <c r="Q9" s="903"/>
      <c r="R9" s="903"/>
      <c r="S9" s="904">
        <v>1</v>
      </c>
      <c r="T9" s="903"/>
      <c r="U9" s="903" t="s">
        <v>2275</v>
      </c>
      <c r="V9" s="905">
        <v>500000</v>
      </c>
      <c r="W9" s="903" t="s">
        <v>2318</v>
      </c>
      <c r="X9" s="903"/>
      <c r="Y9" s="903"/>
      <c r="Z9" s="903"/>
      <c r="AA9" s="903"/>
      <c r="AB9" s="903"/>
      <c r="AC9" s="903"/>
      <c r="AD9" s="903"/>
      <c r="AE9" s="903"/>
      <c r="AF9" s="903"/>
      <c r="AG9" s="903"/>
      <c r="AH9" s="903"/>
      <c r="AI9" s="903"/>
      <c r="AJ9" s="903"/>
      <c r="AK9" s="903"/>
      <c r="AL9" s="903"/>
      <c r="AM9" s="903"/>
      <c r="AN9" s="903"/>
      <c r="AO9" s="903"/>
      <c r="AP9" s="903"/>
      <c r="AQ9" s="903"/>
      <c r="AR9" s="903"/>
      <c r="AS9" s="903"/>
      <c r="AT9" s="903"/>
      <c r="AU9" s="903"/>
      <c r="AV9" s="903"/>
      <c r="AW9" s="903"/>
      <c r="AX9" s="903"/>
      <c r="AY9" s="903"/>
      <c r="AZ9" s="903"/>
      <c r="BA9" s="903"/>
      <c r="BB9" s="903"/>
      <c r="BC9" s="903"/>
      <c r="BD9" s="903"/>
      <c r="BE9" s="903"/>
    </row>
    <row r="10" spans="1:59" s="901" customFormat="1">
      <c r="A10" s="906" t="str">
        <f>IF(ISNUMBER(SEARCH("series",$C$8)),"Season number:","")</f>
        <v/>
      </c>
      <c r="C10" s="1214"/>
      <c r="D10" s="907" t="str">
        <f>IF(ISNUMBER(SEARCH("series",$C$8)),"Select which SEASON of the SERIES to which this application pertains","")</f>
        <v/>
      </c>
      <c r="F10" s="903"/>
      <c r="G10" s="903"/>
      <c r="H10" s="903"/>
      <c r="I10" s="903"/>
      <c r="J10" s="892"/>
      <c r="K10" s="908"/>
      <c r="L10" s="903"/>
      <c r="M10" s="903"/>
      <c r="N10" s="903"/>
      <c r="R10" s="903"/>
      <c r="S10" s="904">
        <v>2</v>
      </c>
      <c r="T10" s="903"/>
      <c r="U10" s="903" t="s">
        <v>2276</v>
      </c>
      <c r="V10" s="905">
        <v>1000000</v>
      </c>
      <c r="W10" s="905">
        <v>500000</v>
      </c>
      <c r="X10" s="903"/>
      <c r="Y10" s="903"/>
      <c r="Z10" s="903"/>
      <c r="AA10" s="903"/>
      <c r="AB10" s="903"/>
      <c r="AC10" s="903"/>
      <c r="AD10" s="903"/>
      <c r="AE10" s="903"/>
      <c r="AF10" s="903"/>
      <c r="AG10" s="903"/>
      <c r="AH10" s="903"/>
      <c r="AI10" s="903"/>
      <c r="AJ10" s="903"/>
      <c r="AK10" s="903"/>
      <c r="AL10" s="903"/>
      <c r="AM10" s="903"/>
      <c r="AN10" s="903"/>
      <c r="AO10" s="903"/>
      <c r="AP10" s="903"/>
      <c r="AQ10" s="903"/>
      <c r="AR10" s="903"/>
      <c r="AS10" s="903"/>
      <c r="AT10" s="903"/>
      <c r="AU10" s="903"/>
      <c r="AV10" s="903"/>
      <c r="AW10" s="903"/>
      <c r="AX10" s="903"/>
      <c r="AY10" s="903"/>
      <c r="AZ10" s="903"/>
      <c r="BA10" s="903"/>
      <c r="BB10" s="903"/>
      <c r="BC10" s="903"/>
      <c r="BD10" s="903"/>
      <c r="BE10" s="903"/>
    </row>
    <row r="11" spans="1:59" s="901" customFormat="1">
      <c r="A11" s="899"/>
      <c r="C11" s="1045"/>
      <c r="D11" s="902" t="str">
        <f>IF($C$8="","",(IF(ISNUMBER(SEARCH("series",$C$8)),"You MUST complete 'Season of a Series' Worksheet","Do NOT complete 'Season of a Series' Worksheet")))</f>
        <v>Do NOT complete 'Season of a Series' Worksheet</v>
      </c>
      <c r="J11" s="893"/>
      <c r="K11" s="903"/>
      <c r="L11" s="903"/>
      <c r="M11" s="903"/>
      <c r="N11" s="903"/>
      <c r="R11" s="903"/>
      <c r="S11" s="904">
        <v>3</v>
      </c>
      <c r="T11" s="903"/>
      <c r="U11" s="903"/>
      <c r="V11" s="905"/>
      <c r="W11" s="905"/>
      <c r="X11" s="903"/>
      <c r="Y11" s="903"/>
      <c r="Z11" s="903"/>
      <c r="AA11" s="903"/>
      <c r="AB11" s="903"/>
      <c r="AC11" s="903"/>
      <c r="AD11" s="903"/>
      <c r="AE11" s="903"/>
      <c r="AF11" s="903"/>
      <c r="AG11" s="903"/>
      <c r="AH11" s="903"/>
      <c r="AI11" s="903"/>
      <c r="AJ11" s="903"/>
      <c r="AK11" s="903"/>
      <c r="AL11" s="903"/>
      <c r="AM11" s="903"/>
      <c r="AN11" s="903"/>
      <c r="AO11" s="903"/>
      <c r="AP11" s="903"/>
      <c r="AQ11" s="903"/>
      <c r="AR11" s="903"/>
      <c r="AS11" s="903"/>
      <c r="AT11" s="903"/>
      <c r="AU11" s="903"/>
      <c r="AV11" s="903"/>
      <c r="AW11" s="903"/>
      <c r="AX11" s="903"/>
      <c r="AY11" s="903"/>
      <c r="AZ11" s="903"/>
      <c r="BA11" s="903"/>
      <c r="BB11" s="903"/>
      <c r="BC11" s="903"/>
      <c r="BD11" s="903"/>
      <c r="BE11" s="903"/>
    </row>
    <row r="12" spans="1:59" s="901" customFormat="1" ht="12.75" thickBot="1">
      <c r="A12" s="899"/>
      <c r="B12" s="902"/>
      <c r="C12" s="1094"/>
      <c r="J12" s="893"/>
      <c r="K12" s="903"/>
      <c r="L12" s="903"/>
      <c r="M12" s="903"/>
      <c r="N12" s="903"/>
      <c r="R12" s="903"/>
      <c r="S12" s="904">
        <v>4</v>
      </c>
      <c r="T12" s="903"/>
      <c r="U12" s="892"/>
      <c r="V12" s="912"/>
      <c r="W12" s="912"/>
      <c r="X12" s="903"/>
      <c r="Y12" s="903"/>
      <c r="Z12" s="903"/>
      <c r="AA12" s="903"/>
      <c r="AB12" s="903"/>
      <c r="AC12" s="903"/>
      <c r="AD12" s="903"/>
      <c r="AE12" s="903"/>
      <c r="AF12" s="903"/>
      <c r="AG12" s="903"/>
      <c r="AH12" s="903"/>
      <c r="AI12" s="903"/>
      <c r="AJ12" s="903"/>
      <c r="AK12" s="903"/>
      <c r="AL12" s="903"/>
      <c r="AM12" s="903"/>
      <c r="AN12" s="903"/>
      <c r="AO12" s="903"/>
      <c r="AP12" s="903"/>
      <c r="AQ12" s="903"/>
      <c r="AR12" s="903"/>
      <c r="AS12" s="903"/>
      <c r="AT12" s="903"/>
      <c r="AU12" s="903"/>
      <c r="AV12" s="903"/>
      <c r="AW12" s="903"/>
      <c r="AX12" s="903"/>
      <c r="AY12" s="903"/>
      <c r="AZ12" s="903"/>
      <c r="BA12" s="903"/>
      <c r="BB12" s="903"/>
      <c r="BC12" s="903"/>
      <c r="BD12" s="903"/>
      <c r="BE12" s="903"/>
    </row>
    <row r="13" spans="1:59">
      <c r="B13" s="1215">
        <f>D118</f>
        <v>0</v>
      </c>
      <c r="C13" s="909" t="s">
        <v>2186</v>
      </c>
      <c r="E13" s="910"/>
      <c r="F13" s="910"/>
      <c r="G13" s="910"/>
      <c r="H13" s="910"/>
      <c r="I13" s="910"/>
      <c r="L13" s="892"/>
      <c r="M13" s="911">
        <v>1</v>
      </c>
      <c r="S13" s="911">
        <v>5</v>
      </c>
      <c r="BG13" s="893"/>
    </row>
    <row r="14" spans="1:59" ht="12.75" thickBot="1">
      <c r="B14" s="1216">
        <f>SUM(B13*20%)</f>
        <v>0</v>
      </c>
      <c r="C14" s="913" t="s">
        <v>768</v>
      </c>
      <c r="D14" s="914" t="s">
        <v>2204</v>
      </c>
      <c r="E14" s="914"/>
      <c r="F14" s="914" t="s">
        <v>2203</v>
      </c>
      <c r="G14" s="914"/>
      <c r="H14" s="914" t="s">
        <v>2202</v>
      </c>
      <c r="I14" s="914"/>
      <c r="J14" s="914" t="s">
        <v>2201</v>
      </c>
      <c r="K14" s="914"/>
      <c r="L14" s="892"/>
      <c r="M14" s="1109">
        <v>2</v>
      </c>
      <c r="S14" s="911">
        <v>6</v>
      </c>
      <c r="BG14" s="893"/>
    </row>
    <row r="15" spans="1:59" ht="12.75" thickBot="1">
      <c r="A15" s="914"/>
      <c r="B15" s="910"/>
      <c r="C15" s="914"/>
      <c r="D15" s="914"/>
      <c r="E15" s="914"/>
      <c r="F15" s="914"/>
      <c r="G15" s="914"/>
      <c r="H15" s="914"/>
      <c r="I15" s="914"/>
      <c r="J15" s="914"/>
      <c r="K15" s="892"/>
      <c r="L15" s="915"/>
      <c r="M15" s="911">
        <v>3</v>
      </c>
      <c r="O15" s="911"/>
      <c r="P15" s="911"/>
      <c r="S15" s="911">
        <v>7</v>
      </c>
      <c r="U15" s="911"/>
      <c r="V15" s="911"/>
      <c r="W15" s="911"/>
      <c r="BF15" s="893"/>
      <c r="BG15" s="893"/>
    </row>
    <row r="16" spans="1:59" s="923" customFormat="1" ht="12" customHeight="1">
      <c r="A16" s="916" t="s">
        <v>386</v>
      </c>
      <c r="B16" s="917" t="s">
        <v>769</v>
      </c>
      <c r="C16" s="918" t="s">
        <v>770</v>
      </c>
      <c r="D16" s="919" t="s">
        <v>2197</v>
      </c>
      <c r="E16" s="920"/>
      <c r="F16" s="1338" t="str">
        <f>IF($C$6="YES","FOREIGN CO-PRODUCER EXPENDITURE (note below)","PLEASE IGNORE COLUMN")</f>
        <v>PLEASE IGNORE COLUMN</v>
      </c>
      <c r="G16" s="920"/>
      <c r="H16" s="921" t="s">
        <v>1898</v>
      </c>
      <c r="I16" s="920"/>
      <c r="J16" s="919" t="s">
        <v>1687</v>
      </c>
      <c r="K16" s="834"/>
      <c r="L16" s="922"/>
      <c r="M16" s="911">
        <v>4</v>
      </c>
      <c r="N16" s="903"/>
      <c r="O16" s="892" t="s">
        <v>2278</v>
      </c>
      <c r="P16" s="892">
        <v>500000</v>
      </c>
      <c r="Q16" s="892">
        <v>250000</v>
      </c>
      <c r="R16" s="903"/>
      <c r="S16" s="911">
        <v>8</v>
      </c>
      <c r="T16" s="911"/>
      <c r="U16" s="911"/>
      <c r="V16" s="911"/>
      <c r="W16" s="911"/>
      <c r="X16" s="911"/>
      <c r="Y16" s="911"/>
      <c r="Z16" s="911"/>
      <c r="AA16" s="911"/>
      <c r="AB16" s="911"/>
      <c r="AC16" s="911"/>
      <c r="AD16" s="911"/>
      <c r="AE16" s="911"/>
      <c r="AF16" s="911"/>
      <c r="AG16" s="911"/>
      <c r="AH16" s="911"/>
      <c r="AI16" s="911"/>
      <c r="AJ16" s="911"/>
      <c r="AK16" s="911"/>
      <c r="AL16" s="911"/>
      <c r="AM16" s="911"/>
      <c r="AN16" s="911"/>
      <c r="AO16" s="911"/>
      <c r="AP16" s="911"/>
      <c r="AQ16" s="911"/>
      <c r="AR16" s="911"/>
      <c r="AS16" s="911"/>
      <c r="AT16" s="911"/>
      <c r="AU16" s="911"/>
      <c r="AV16" s="911"/>
      <c r="AW16" s="911"/>
      <c r="AX16" s="911"/>
      <c r="AY16" s="911"/>
      <c r="AZ16" s="911"/>
      <c r="BA16" s="911"/>
      <c r="BB16" s="911"/>
      <c r="BC16" s="911"/>
      <c r="BD16" s="911"/>
      <c r="BE16" s="911"/>
      <c r="BF16" s="911"/>
      <c r="BG16" s="911"/>
    </row>
    <row r="17" spans="1:59" s="923" customFormat="1">
      <c r="A17" s="924"/>
      <c r="B17" s="925"/>
      <c r="C17" s="926" t="s">
        <v>296</v>
      </c>
      <c r="D17" s="833" t="s">
        <v>2196</v>
      </c>
      <c r="E17" s="927"/>
      <c r="F17" s="1339"/>
      <c r="G17" s="927"/>
      <c r="H17" s="928" t="s">
        <v>637</v>
      </c>
      <c r="I17" s="927"/>
      <c r="J17" s="833" t="s">
        <v>1452</v>
      </c>
      <c r="K17" s="927"/>
      <c r="L17" s="922"/>
      <c r="M17" s="911">
        <v>5</v>
      </c>
      <c r="N17" s="892"/>
      <c r="O17" s="892" t="s">
        <v>2276</v>
      </c>
      <c r="P17" s="892">
        <v>1000000</v>
      </c>
      <c r="Q17" s="892">
        <v>500000</v>
      </c>
      <c r="R17" s="892"/>
      <c r="S17" s="911">
        <v>9</v>
      </c>
      <c r="T17" s="911"/>
      <c r="U17" s="911"/>
      <c r="V17" s="911"/>
      <c r="W17" s="911"/>
      <c r="X17" s="911"/>
      <c r="Y17" s="911"/>
      <c r="Z17" s="911"/>
      <c r="AA17" s="911"/>
      <c r="AB17" s="911"/>
      <c r="AC17" s="911"/>
      <c r="AD17" s="911"/>
      <c r="AE17" s="911"/>
      <c r="AF17" s="911"/>
      <c r="AG17" s="911"/>
      <c r="AH17" s="911"/>
      <c r="AI17" s="911"/>
      <c r="AJ17" s="911"/>
      <c r="AK17" s="911"/>
      <c r="AL17" s="911"/>
      <c r="AM17" s="911"/>
      <c r="AN17" s="911"/>
      <c r="AO17" s="911"/>
      <c r="AP17" s="911"/>
      <c r="AQ17" s="911"/>
      <c r="AR17" s="911"/>
      <c r="AS17" s="911"/>
      <c r="AT17" s="911"/>
      <c r="AU17" s="911"/>
      <c r="AV17" s="911"/>
      <c r="AW17" s="911"/>
      <c r="AX17" s="911"/>
      <c r="AY17" s="911"/>
      <c r="AZ17" s="911"/>
      <c r="BA17" s="911"/>
      <c r="BB17" s="911"/>
      <c r="BC17" s="911"/>
      <c r="BD17" s="911"/>
      <c r="BE17" s="911"/>
      <c r="BF17" s="911"/>
      <c r="BG17" s="911"/>
    </row>
    <row r="18" spans="1:59" s="923" customFormat="1" ht="12" customHeight="1">
      <c r="A18" s="924"/>
      <c r="B18" s="925"/>
      <c r="C18" s="926" t="s">
        <v>298</v>
      </c>
      <c r="D18" s="833" t="s">
        <v>297</v>
      </c>
      <c r="E18" s="927"/>
      <c r="F18" s="1339"/>
      <c r="G18" s="927"/>
      <c r="H18" s="928" t="s">
        <v>1585</v>
      </c>
      <c r="I18" s="927"/>
      <c r="J18" s="833" t="s">
        <v>1586</v>
      </c>
      <c r="K18" s="927"/>
      <c r="L18" s="922"/>
      <c r="M18" s="911">
        <v>6</v>
      </c>
      <c r="N18" s="892"/>
      <c r="O18" s="892" t="s">
        <v>2277</v>
      </c>
      <c r="P18" s="892">
        <v>500000</v>
      </c>
      <c r="Q18" s="892">
        <v>250000</v>
      </c>
      <c r="R18" s="892"/>
      <c r="S18" s="911"/>
      <c r="T18" s="911"/>
      <c r="U18" s="911"/>
      <c r="V18" s="911"/>
      <c r="W18" s="911"/>
      <c r="X18" s="911"/>
      <c r="Y18" s="911"/>
      <c r="Z18" s="911"/>
      <c r="AA18" s="911"/>
      <c r="AB18" s="911"/>
      <c r="AC18" s="911"/>
      <c r="AD18" s="911"/>
      <c r="AE18" s="911"/>
      <c r="AF18" s="911"/>
      <c r="AG18" s="911"/>
      <c r="AH18" s="911"/>
      <c r="AI18" s="911"/>
      <c r="AJ18" s="911"/>
      <c r="AK18" s="911"/>
      <c r="AL18" s="911"/>
      <c r="AM18" s="911"/>
      <c r="AN18" s="911"/>
      <c r="AO18" s="911"/>
      <c r="AP18" s="911"/>
      <c r="AQ18" s="911"/>
      <c r="AR18" s="911"/>
      <c r="AS18" s="911"/>
      <c r="AT18" s="911"/>
      <c r="AU18" s="911"/>
      <c r="AV18" s="911"/>
      <c r="AW18" s="911"/>
      <c r="AX18" s="911"/>
      <c r="AY18" s="911"/>
      <c r="AZ18" s="911"/>
      <c r="BA18" s="911"/>
      <c r="BB18" s="911"/>
      <c r="BC18" s="911"/>
      <c r="BD18" s="911"/>
      <c r="BE18" s="911"/>
      <c r="BF18" s="911"/>
      <c r="BG18" s="911"/>
    </row>
    <row r="19" spans="1:59" s="923" customFormat="1" ht="12.75" customHeight="1" thickBot="1">
      <c r="A19" s="929"/>
      <c r="B19" s="930"/>
      <c r="C19" s="929"/>
      <c r="D19" s="931"/>
      <c r="E19" s="830"/>
      <c r="F19" s="1340"/>
      <c r="G19" s="830"/>
      <c r="H19" s="832"/>
      <c r="I19" s="830"/>
      <c r="J19" s="831" t="s">
        <v>1687</v>
      </c>
      <c r="K19" s="830"/>
      <c r="L19" s="922"/>
      <c r="M19" s="911">
        <v>7</v>
      </c>
      <c r="N19" s="892"/>
      <c r="O19" s="932" t="s">
        <v>2279</v>
      </c>
      <c r="P19" s="911">
        <v>250000</v>
      </c>
      <c r="Q19" s="911">
        <v>1000000</v>
      </c>
      <c r="R19" s="892"/>
      <c r="S19" s="911"/>
      <c r="T19" s="911"/>
      <c r="U19" s="892"/>
      <c r="V19" s="892"/>
      <c r="W19" s="892"/>
      <c r="X19" s="911"/>
      <c r="Y19" s="911"/>
      <c r="Z19" s="911"/>
      <c r="AA19" s="911"/>
      <c r="AB19" s="911"/>
      <c r="AC19" s="911"/>
      <c r="AD19" s="911"/>
      <c r="AE19" s="911"/>
      <c r="AF19" s="911"/>
      <c r="AG19" s="911"/>
      <c r="AH19" s="911"/>
      <c r="AI19" s="911"/>
      <c r="AJ19" s="911"/>
      <c r="AK19" s="911"/>
      <c r="AL19" s="911"/>
      <c r="AM19" s="911"/>
      <c r="AN19" s="911"/>
      <c r="AO19" s="911"/>
      <c r="AP19" s="911"/>
      <c r="AQ19" s="911"/>
      <c r="AR19" s="911"/>
      <c r="AS19" s="911"/>
      <c r="AT19" s="911"/>
      <c r="AU19" s="911"/>
      <c r="AV19" s="911"/>
      <c r="AW19" s="911"/>
      <c r="AX19" s="911"/>
      <c r="AY19" s="911"/>
      <c r="AZ19" s="911"/>
      <c r="BA19" s="911"/>
      <c r="BB19" s="911"/>
      <c r="BC19" s="911"/>
      <c r="BD19" s="911"/>
      <c r="BE19" s="911"/>
      <c r="BF19" s="911"/>
      <c r="BG19" s="911"/>
    </row>
    <row r="20" spans="1:59">
      <c r="A20" s="933"/>
      <c r="B20" s="899" t="s">
        <v>1439</v>
      </c>
      <c r="C20" s="934"/>
      <c r="D20" s="1027">
        <f>Summary!D5</f>
        <v>0</v>
      </c>
      <c r="E20" s="821"/>
      <c r="F20" s="822">
        <v>0</v>
      </c>
      <c r="G20" s="823"/>
      <c r="H20" s="1030">
        <f>Summary!F5+Summary!G5</f>
        <v>0</v>
      </c>
      <c r="I20" s="821"/>
      <c r="J20" s="825">
        <f>SUM(D20-F20-H20)</f>
        <v>0</v>
      </c>
      <c r="K20" s="821"/>
      <c r="L20" s="935" t="e">
        <f>SUM(F20+#REF!)</f>
        <v>#REF!</v>
      </c>
      <c r="M20" s="911">
        <v>8</v>
      </c>
      <c r="N20" s="911"/>
      <c r="O20" s="911"/>
      <c r="P20" s="911"/>
      <c r="Q20" s="911"/>
      <c r="R20" s="911"/>
    </row>
    <row r="21" spans="1:59">
      <c r="A21" s="933"/>
      <c r="B21" s="899" t="s">
        <v>1931</v>
      </c>
      <c r="C21" s="934"/>
      <c r="D21" s="1027">
        <f>Summary!D6</f>
        <v>0</v>
      </c>
      <c r="E21" s="821"/>
      <c r="F21" s="822">
        <v>0</v>
      </c>
      <c r="G21" s="823"/>
      <c r="H21" s="1030">
        <f>Summary!F6+Summary!G6</f>
        <v>0</v>
      </c>
      <c r="I21" s="821"/>
      <c r="J21" s="825">
        <f t="shared" ref="J21:J25" si="0">SUM(D21-F21-H21)</f>
        <v>0</v>
      </c>
      <c r="K21" s="821"/>
      <c r="L21" s="935" t="e">
        <f>SUM(F21+#REF!)</f>
        <v>#REF!</v>
      </c>
      <c r="M21" s="911">
        <v>9</v>
      </c>
      <c r="N21" s="911"/>
      <c r="O21" s="911" t="s">
        <v>2321</v>
      </c>
      <c r="P21" s="911"/>
      <c r="Q21" s="911"/>
      <c r="R21" s="911"/>
    </row>
    <row r="22" spans="1:59">
      <c r="A22" s="933"/>
      <c r="B22" s="899" t="s">
        <v>1780</v>
      </c>
      <c r="C22" s="936"/>
      <c r="D22" s="1027">
        <f>Summary!D7</f>
        <v>0</v>
      </c>
      <c r="E22" s="821"/>
      <c r="F22" s="822">
        <v>0</v>
      </c>
      <c r="G22" s="823"/>
      <c r="H22" s="1030">
        <f>Summary!F7+Summary!G7</f>
        <v>0</v>
      </c>
      <c r="I22" s="821"/>
      <c r="J22" s="825">
        <f t="shared" si="0"/>
        <v>0</v>
      </c>
      <c r="K22" s="821"/>
      <c r="L22" s="935" t="e">
        <f>SUM(F22+#REF!)</f>
        <v>#REF!</v>
      </c>
      <c r="M22" s="911"/>
      <c r="N22" s="911"/>
      <c r="O22" s="911" t="s">
        <v>1061</v>
      </c>
      <c r="P22" s="911"/>
      <c r="Q22" s="911"/>
      <c r="R22" s="911"/>
    </row>
    <row r="23" spans="1:59">
      <c r="A23" s="933"/>
      <c r="B23" s="899" t="s">
        <v>299</v>
      </c>
      <c r="C23" s="936" t="s">
        <v>1687</v>
      </c>
      <c r="D23" s="1027">
        <f>Summary!D8</f>
        <v>0</v>
      </c>
      <c r="E23" s="821"/>
      <c r="F23" s="822">
        <v>0</v>
      </c>
      <c r="G23" s="823"/>
      <c r="H23" s="1030">
        <f>Summary!F8+Summary!G8</f>
        <v>0</v>
      </c>
      <c r="I23" s="821"/>
      <c r="J23" s="825">
        <f t="shared" si="0"/>
        <v>0</v>
      </c>
      <c r="K23" s="821"/>
      <c r="L23" s="935" t="e">
        <f>SUM(F23+#REF!)</f>
        <v>#REF!</v>
      </c>
      <c r="N23" s="911"/>
      <c r="R23" s="911"/>
    </row>
    <row r="24" spans="1:59">
      <c r="A24" s="933"/>
      <c r="B24" s="899" t="s">
        <v>1787</v>
      </c>
      <c r="C24" s="936"/>
      <c r="D24" s="1027">
        <f>Summary!E9</f>
        <v>0</v>
      </c>
      <c r="E24" s="821"/>
      <c r="F24" s="822">
        <v>0</v>
      </c>
      <c r="G24" s="823"/>
      <c r="H24" s="1030">
        <f>Summary!F9+Summary!G9</f>
        <v>0</v>
      </c>
      <c r="I24" s="821"/>
      <c r="J24" s="825">
        <f>SUM(D24-F24-H24)</f>
        <v>0</v>
      </c>
      <c r="K24" s="821"/>
      <c r="L24" s="935" t="e">
        <f>SUM(F24+#REF!)</f>
        <v>#REF!</v>
      </c>
    </row>
    <row r="25" spans="1:59">
      <c r="A25" s="933"/>
      <c r="B25" s="899" t="s">
        <v>2200</v>
      </c>
      <c r="C25" s="937"/>
      <c r="D25" s="1027">
        <f>Summary!E10</f>
        <v>0</v>
      </c>
      <c r="E25" s="821"/>
      <c r="F25" s="822">
        <v>0</v>
      </c>
      <c r="G25" s="823"/>
      <c r="H25" s="1030">
        <f>Summary!F10+Summary!G10</f>
        <v>0</v>
      </c>
      <c r="I25" s="821"/>
      <c r="J25" s="825">
        <f t="shared" si="0"/>
        <v>0</v>
      </c>
      <c r="K25" s="821"/>
      <c r="L25" s="935" t="e">
        <f>SUM(F25+#REF!)</f>
        <v>#REF!</v>
      </c>
    </row>
    <row r="26" spans="1:59" ht="12.75" thickBot="1">
      <c r="A26" s="933"/>
      <c r="B26" s="938" t="s">
        <v>300</v>
      </c>
      <c r="C26" s="1227" t="e">
        <f>SUM(J26/B13)</f>
        <v>#DIV/0!</v>
      </c>
      <c r="D26" s="858">
        <f>SUM(D20:D25)</f>
        <v>0</v>
      </c>
      <c r="E26" s="859"/>
      <c r="F26" s="858">
        <f>SUM(F20:F25)</f>
        <v>0</v>
      </c>
      <c r="G26" s="859"/>
      <c r="H26" s="858">
        <f>SUM(H20:H25)</f>
        <v>0</v>
      </c>
      <c r="I26" s="859"/>
      <c r="J26" s="858">
        <f>SUM(J20:J25)</f>
        <v>0</v>
      </c>
      <c r="K26" s="859"/>
      <c r="L26" s="939" t="e">
        <f>SUM(F26+#REF!)</f>
        <v>#REF!</v>
      </c>
    </row>
    <row r="27" spans="1:59" ht="12.75" thickTop="1">
      <c r="A27" s="933"/>
      <c r="B27" s="899" t="s">
        <v>301</v>
      </c>
      <c r="C27" s="936" t="s">
        <v>1687</v>
      </c>
      <c r="D27" s="1027">
        <f>Summary!D15</f>
        <v>0</v>
      </c>
      <c r="E27" s="821"/>
      <c r="F27" s="822">
        <v>0</v>
      </c>
      <c r="G27" s="823"/>
      <c r="H27" s="1030">
        <f>Summary!F15+Summary!G15</f>
        <v>0</v>
      </c>
      <c r="I27" s="821"/>
      <c r="J27" s="825">
        <f t="shared" ref="J27:J65" si="1">SUM(D27-F27-H27)</f>
        <v>0</v>
      </c>
      <c r="K27" s="821"/>
      <c r="L27" s="935" t="e">
        <f>SUM(F27+#REF!)</f>
        <v>#REF!</v>
      </c>
    </row>
    <row r="28" spans="1:59">
      <c r="A28" s="933"/>
      <c r="B28" s="899" t="s">
        <v>302</v>
      </c>
      <c r="C28" s="936"/>
      <c r="D28" s="1027">
        <f>Summary!D16</f>
        <v>0</v>
      </c>
      <c r="E28" s="821"/>
      <c r="F28" s="822">
        <v>0</v>
      </c>
      <c r="G28" s="823"/>
      <c r="H28" s="1030">
        <f>Summary!F16+Summary!G16</f>
        <v>0</v>
      </c>
      <c r="I28" s="821"/>
      <c r="J28" s="825">
        <f>SUM(D28-F28-H28)</f>
        <v>0</v>
      </c>
      <c r="K28" s="821"/>
      <c r="L28" s="935" t="e">
        <f>SUM(F28+#REF!)</f>
        <v>#REF!</v>
      </c>
    </row>
    <row r="29" spans="1:59">
      <c r="A29" s="933"/>
      <c r="B29" s="899" t="s">
        <v>303</v>
      </c>
      <c r="C29" s="936"/>
      <c r="D29" s="1027">
        <f>Summary!D17</f>
        <v>0</v>
      </c>
      <c r="E29" s="821"/>
      <c r="F29" s="822">
        <v>0</v>
      </c>
      <c r="G29" s="823"/>
      <c r="H29" s="1030">
        <f>Summary!F17+Summary!G17</f>
        <v>0</v>
      </c>
      <c r="I29" s="821"/>
      <c r="J29" s="825">
        <f t="shared" si="1"/>
        <v>0</v>
      </c>
      <c r="K29" s="821"/>
      <c r="L29" s="935" t="e">
        <f>SUM(F29+#REF!)</f>
        <v>#REF!</v>
      </c>
    </row>
    <row r="30" spans="1:59">
      <c r="A30" s="933"/>
      <c r="B30" s="899" t="s">
        <v>2280</v>
      </c>
      <c r="C30" s="936"/>
      <c r="D30" s="1027">
        <f>Summary!D18</f>
        <v>0</v>
      </c>
      <c r="E30" s="821"/>
      <c r="F30" s="822">
        <v>0</v>
      </c>
      <c r="G30" s="823"/>
      <c r="H30" s="1030">
        <f>Summary!F18+Summary!G18</f>
        <v>0</v>
      </c>
      <c r="I30" s="821"/>
      <c r="J30" s="825">
        <f t="shared" si="1"/>
        <v>0</v>
      </c>
      <c r="K30" s="821"/>
      <c r="L30" s="935" t="e">
        <f>SUM(F30+#REF!)</f>
        <v>#REF!</v>
      </c>
    </row>
    <row r="31" spans="1:59">
      <c r="A31" s="933"/>
      <c r="B31" s="899" t="s">
        <v>2239</v>
      </c>
      <c r="C31" s="936"/>
      <c r="D31" s="1027">
        <f>Summary!D19</f>
        <v>0</v>
      </c>
      <c r="E31" s="821"/>
      <c r="F31" s="822">
        <v>0</v>
      </c>
      <c r="G31" s="823"/>
      <c r="H31" s="1030">
        <f>Summary!F19+Summary!G19</f>
        <v>0</v>
      </c>
      <c r="I31" s="821"/>
      <c r="J31" s="825">
        <f t="shared" si="1"/>
        <v>0</v>
      </c>
      <c r="K31" s="821"/>
      <c r="L31" s="935" t="e">
        <f>SUM(F31+#REF!)</f>
        <v>#REF!</v>
      </c>
    </row>
    <row r="32" spans="1:59">
      <c r="A32" s="933"/>
      <c r="B32" s="899" t="s">
        <v>2240</v>
      </c>
      <c r="C32" s="936"/>
      <c r="D32" s="1027">
        <f>Summary!D20</f>
        <v>0</v>
      </c>
      <c r="E32" s="821"/>
      <c r="F32" s="822">
        <v>0</v>
      </c>
      <c r="G32" s="823"/>
      <c r="H32" s="1030">
        <f>Summary!F20+Summary!G20</f>
        <v>0</v>
      </c>
      <c r="I32" s="821"/>
      <c r="J32" s="825">
        <f t="shared" si="1"/>
        <v>0</v>
      </c>
      <c r="K32" s="821"/>
      <c r="L32" s="935" t="e">
        <f>SUM(F32+#REF!)</f>
        <v>#REF!</v>
      </c>
    </row>
    <row r="33" spans="1:12">
      <c r="A33" s="933"/>
      <c r="B33" s="899" t="s">
        <v>2241</v>
      </c>
      <c r="C33" s="936"/>
      <c r="D33" s="1027">
        <f>Summary!D21</f>
        <v>0</v>
      </c>
      <c r="E33" s="821"/>
      <c r="F33" s="822">
        <v>0</v>
      </c>
      <c r="G33" s="823"/>
      <c r="H33" s="1030">
        <f>Summary!F21+Summary!G21</f>
        <v>0</v>
      </c>
      <c r="I33" s="821"/>
      <c r="J33" s="825">
        <f t="shared" si="1"/>
        <v>0</v>
      </c>
      <c r="K33" s="821"/>
      <c r="L33" s="935" t="e">
        <f>SUM(F33+#REF!)</f>
        <v>#REF!</v>
      </c>
    </row>
    <row r="34" spans="1:12">
      <c r="A34" s="933"/>
      <c r="B34" s="899" t="s">
        <v>2242</v>
      </c>
      <c r="C34" s="936"/>
      <c r="D34" s="1027">
        <f>Summary!D22</f>
        <v>0</v>
      </c>
      <c r="E34" s="821"/>
      <c r="F34" s="822">
        <v>0</v>
      </c>
      <c r="G34" s="823"/>
      <c r="H34" s="1030">
        <f>Summary!F22+Summary!G22</f>
        <v>0</v>
      </c>
      <c r="I34" s="821"/>
      <c r="J34" s="825">
        <f t="shared" si="1"/>
        <v>0</v>
      </c>
      <c r="K34" s="821"/>
      <c r="L34" s="935" t="e">
        <f>SUM(F34+#REF!)</f>
        <v>#REF!</v>
      </c>
    </row>
    <row r="35" spans="1:12">
      <c r="A35" s="933"/>
      <c r="B35" s="899" t="s">
        <v>2296</v>
      </c>
      <c r="C35" s="936"/>
      <c r="D35" s="1027">
        <f>Summary!D23</f>
        <v>0</v>
      </c>
      <c r="E35" s="821"/>
      <c r="F35" s="822">
        <v>0</v>
      </c>
      <c r="G35" s="823"/>
      <c r="H35" s="1030">
        <f>Summary!F23+Summary!G23</f>
        <v>0</v>
      </c>
      <c r="I35" s="821"/>
      <c r="J35" s="825">
        <f t="shared" si="1"/>
        <v>0</v>
      </c>
      <c r="K35" s="821"/>
      <c r="L35" s="935" t="e">
        <f>SUM(F35+#REF!)</f>
        <v>#REF!</v>
      </c>
    </row>
    <row r="36" spans="1:12">
      <c r="A36" s="933"/>
      <c r="B36" s="899" t="s">
        <v>2243</v>
      </c>
      <c r="C36" s="936"/>
      <c r="D36" s="1027">
        <f>Summary!D24</f>
        <v>0</v>
      </c>
      <c r="E36" s="821"/>
      <c r="F36" s="822">
        <v>0</v>
      </c>
      <c r="G36" s="823"/>
      <c r="H36" s="1030">
        <f>Summary!F24+Summary!G24</f>
        <v>0</v>
      </c>
      <c r="I36" s="821"/>
      <c r="J36" s="825">
        <f t="shared" si="1"/>
        <v>0</v>
      </c>
      <c r="K36" s="821"/>
      <c r="L36" s="935" t="e">
        <f>SUM(F36+#REF!)</f>
        <v>#REF!</v>
      </c>
    </row>
    <row r="37" spans="1:12">
      <c r="A37" s="933"/>
      <c r="B37" s="899" t="s">
        <v>304</v>
      </c>
      <c r="C37" s="936"/>
      <c r="D37" s="1027">
        <f>Summary!D25</f>
        <v>0</v>
      </c>
      <c r="E37" s="821"/>
      <c r="F37" s="822">
        <v>0</v>
      </c>
      <c r="G37" s="823"/>
      <c r="H37" s="1030">
        <f>Summary!F25+Summary!G25</f>
        <v>0</v>
      </c>
      <c r="I37" s="821"/>
      <c r="J37" s="825">
        <f t="shared" si="1"/>
        <v>0</v>
      </c>
      <c r="K37" s="821"/>
      <c r="L37" s="935" t="e">
        <f>SUM(F37+#REF!)</f>
        <v>#REF!</v>
      </c>
    </row>
    <row r="38" spans="1:12">
      <c r="A38" s="933"/>
      <c r="B38" s="899" t="s">
        <v>305</v>
      </c>
      <c r="C38" s="936"/>
      <c r="D38" s="1027">
        <f>Summary!D26</f>
        <v>0</v>
      </c>
      <c r="E38" s="821"/>
      <c r="F38" s="822">
        <v>0</v>
      </c>
      <c r="G38" s="823"/>
      <c r="H38" s="1030">
        <f>Summary!F26+Summary!G26</f>
        <v>0</v>
      </c>
      <c r="I38" s="821"/>
      <c r="J38" s="825">
        <f t="shared" si="1"/>
        <v>0</v>
      </c>
      <c r="K38" s="821"/>
      <c r="L38" s="935" t="e">
        <f>SUM(F38+#REF!)</f>
        <v>#REF!</v>
      </c>
    </row>
    <row r="39" spans="1:12">
      <c r="A39" s="933"/>
      <c r="B39" s="899" t="s">
        <v>306</v>
      </c>
      <c r="C39" s="936"/>
      <c r="D39" s="1027">
        <f>Summary!D27</f>
        <v>0</v>
      </c>
      <c r="E39" s="821"/>
      <c r="F39" s="822">
        <v>0</v>
      </c>
      <c r="G39" s="823"/>
      <c r="H39" s="1030">
        <f>Summary!F27+Summary!G27</f>
        <v>0</v>
      </c>
      <c r="I39" s="821"/>
      <c r="J39" s="825">
        <f t="shared" si="1"/>
        <v>0</v>
      </c>
      <c r="K39" s="821"/>
      <c r="L39" s="935" t="e">
        <f>SUM(F39+#REF!)</f>
        <v>#REF!</v>
      </c>
    </row>
    <row r="40" spans="1:12">
      <c r="A40" s="933"/>
      <c r="B40" s="899" t="s">
        <v>307</v>
      </c>
      <c r="C40" s="936"/>
      <c r="D40" s="1027">
        <f>Summary!D28</f>
        <v>0</v>
      </c>
      <c r="E40" s="821"/>
      <c r="F40" s="822">
        <v>0</v>
      </c>
      <c r="G40" s="823"/>
      <c r="H40" s="1030">
        <f>Summary!F28+Summary!G28</f>
        <v>0</v>
      </c>
      <c r="I40" s="821"/>
      <c r="J40" s="825">
        <f t="shared" si="1"/>
        <v>0</v>
      </c>
      <c r="K40" s="821"/>
      <c r="L40" s="935" t="e">
        <f>SUM(F40+#REF!)</f>
        <v>#REF!</v>
      </c>
    </row>
    <row r="41" spans="1:12">
      <c r="A41" s="933"/>
      <c r="B41" s="899" t="s">
        <v>2235</v>
      </c>
      <c r="C41" s="936"/>
      <c r="D41" s="1027">
        <f>Summary!D29</f>
        <v>0</v>
      </c>
      <c r="E41" s="821"/>
      <c r="F41" s="822">
        <v>0</v>
      </c>
      <c r="G41" s="823"/>
      <c r="H41" s="1030">
        <f>Summary!F29+Summary!G29</f>
        <v>0</v>
      </c>
      <c r="I41" s="821"/>
      <c r="J41" s="825">
        <f t="shared" si="1"/>
        <v>0</v>
      </c>
      <c r="K41" s="821"/>
      <c r="L41" s="935" t="e">
        <f>SUM(F41+#REF!)</f>
        <v>#REF!</v>
      </c>
    </row>
    <row r="42" spans="1:12">
      <c r="A42" s="933"/>
      <c r="B42" s="899" t="s">
        <v>2244</v>
      </c>
      <c r="C42" s="936"/>
      <c r="D42" s="1027">
        <f>Summary!D30</f>
        <v>0</v>
      </c>
      <c r="E42" s="821"/>
      <c r="F42" s="822">
        <v>0</v>
      </c>
      <c r="G42" s="823"/>
      <c r="H42" s="1030">
        <f>Summary!F30+Summary!G30</f>
        <v>0</v>
      </c>
      <c r="I42" s="821"/>
      <c r="J42" s="825">
        <f t="shared" si="1"/>
        <v>0</v>
      </c>
      <c r="K42" s="821"/>
      <c r="L42" s="935" t="e">
        <f>SUM(F42+#REF!)</f>
        <v>#REF!</v>
      </c>
    </row>
    <row r="43" spans="1:12">
      <c r="A43" s="933"/>
      <c r="B43" s="899" t="s">
        <v>308</v>
      </c>
      <c r="C43" s="936"/>
      <c r="D43" s="1027">
        <f>Summary!D31</f>
        <v>0</v>
      </c>
      <c r="E43" s="821"/>
      <c r="F43" s="822">
        <v>0</v>
      </c>
      <c r="G43" s="823"/>
      <c r="H43" s="1030">
        <f>Summary!F31+Summary!G31</f>
        <v>0</v>
      </c>
      <c r="I43" s="821"/>
      <c r="J43" s="825">
        <f t="shared" si="1"/>
        <v>0</v>
      </c>
      <c r="K43" s="821"/>
      <c r="L43" s="935" t="e">
        <f>SUM(F43+#REF!)</f>
        <v>#REF!</v>
      </c>
    </row>
    <row r="44" spans="1:12">
      <c r="A44" s="933"/>
      <c r="B44" s="899" t="s">
        <v>309</v>
      </c>
      <c r="C44" s="936" t="s">
        <v>1687</v>
      </c>
      <c r="D44" s="1027">
        <f>Summary!D32</f>
        <v>0</v>
      </c>
      <c r="E44" s="821"/>
      <c r="F44" s="822">
        <v>0</v>
      </c>
      <c r="G44" s="823"/>
      <c r="H44" s="1030">
        <f>Summary!F32+Summary!G32</f>
        <v>0</v>
      </c>
      <c r="I44" s="821"/>
      <c r="J44" s="825">
        <f t="shared" si="1"/>
        <v>0</v>
      </c>
      <c r="K44" s="821"/>
      <c r="L44" s="935" t="e">
        <f>SUM(F44+#REF!)</f>
        <v>#REF!</v>
      </c>
    </row>
    <row r="45" spans="1:12">
      <c r="A45" s="933"/>
      <c r="B45" s="899" t="s">
        <v>310</v>
      </c>
      <c r="C45" s="936"/>
      <c r="D45" s="1027">
        <f>Summary!D33</f>
        <v>0</v>
      </c>
      <c r="E45" s="821"/>
      <c r="F45" s="822">
        <v>0</v>
      </c>
      <c r="G45" s="823"/>
      <c r="H45" s="1030">
        <f>Summary!F33+Summary!G33</f>
        <v>0</v>
      </c>
      <c r="I45" s="821"/>
      <c r="J45" s="825">
        <f t="shared" si="1"/>
        <v>0</v>
      </c>
      <c r="K45" s="821"/>
      <c r="L45" s="935"/>
    </row>
    <row r="46" spans="1:12">
      <c r="A46" s="933"/>
      <c r="B46" s="899" t="s">
        <v>311</v>
      </c>
      <c r="C46" s="936"/>
      <c r="D46" s="1027">
        <f>Summary!D34</f>
        <v>0</v>
      </c>
      <c r="E46" s="821"/>
      <c r="F46" s="822">
        <v>0</v>
      </c>
      <c r="G46" s="823"/>
      <c r="H46" s="1030">
        <f>Summary!F34+Summary!G34</f>
        <v>0</v>
      </c>
      <c r="I46" s="821"/>
      <c r="J46" s="825">
        <f t="shared" si="1"/>
        <v>0</v>
      </c>
      <c r="K46" s="821"/>
      <c r="L46" s="935"/>
    </row>
    <row r="47" spans="1:12">
      <c r="A47" s="933"/>
      <c r="B47" s="899" t="s">
        <v>312</v>
      </c>
      <c r="C47" s="936"/>
      <c r="D47" s="1027">
        <f>Summary!D35</f>
        <v>0</v>
      </c>
      <c r="E47" s="821"/>
      <c r="F47" s="822">
        <v>0</v>
      </c>
      <c r="G47" s="823"/>
      <c r="H47" s="1030">
        <f>Summary!F35+Summary!G35</f>
        <v>0</v>
      </c>
      <c r="I47" s="821"/>
      <c r="J47" s="825">
        <f t="shared" si="1"/>
        <v>0</v>
      </c>
      <c r="K47" s="821"/>
      <c r="L47" s="935"/>
    </row>
    <row r="48" spans="1:12" ht="12.75" thickBot="1">
      <c r="A48" s="933"/>
      <c r="B48" s="938" t="s">
        <v>2281</v>
      </c>
      <c r="C48" s="940"/>
      <c r="D48" s="860">
        <f>SUM(D27:D47)</f>
        <v>0</v>
      </c>
      <c r="E48" s="861"/>
      <c r="F48" s="860">
        <f>SUM(F27:F47)</f>
        <v>0</v>
      </c>
      <c r="G48" s="861"/>
      <c r="H48" s="860">
        <f>SUM(H27:H47)</f>
        <v>0</v>
      </c>
      <c r="I48" s="861"/>
      <c r="J48" s="860">
        <f>SUM(J27:J47)</f>
        <v>0</v>
      </c>
      <c r="K48" s="835"/>
      <c r="L48" s="939" t="e">
        <f>SUM(F48+#REF!)</f>
        <v>#REF!</v>
      </c>
    </row>
    <row r="49" spans="1:12" ht="12.75" thickTop="1">
      <c r="A49" s="933"/>
      <c r="B49" s="941" t="s">
        <v>313</v>
      </c>
      <c r="C49" s="942"/>
      <c r="D49" s="1027">
        <f>Summary!E37</f>
        <v>0</v>
      </c>
      <c r="E49" s="821"/>
      <c r="F49" s="822">
        <v>0</v>
      </c>
      <c r="G49" s="823"/>
      <c r="H49" s="1030">
        <f>Summary!F37+Summary!G37</f>
        <v>0</v>
      </c>
      <c r="I49" s="821"/>
      <c r="J49" s="825">
        <f t="shared" si="1"/>
        <v>0</v>
      </c>
      <c r="K49" s="821"/>
      <c r="L49" s="935" t="e">
        <f>SUM(F49+#REF!)</f>
        <v>#REF!</v>
      </c>
    </row>
    <row r="50" spans="1:12">
      <c r="A50" s="933"/>
      <c r="B50" s="899" t="s">
        <v>2233</v>
      </c>
      <c r="C50" s="936"/>
      <c r="D50" s="1027">
        <f>Summary!D39</f>
        <v>0</v>
      </c>
      <c r="E50" s="821"/>
      <c r="F50" s="822">
        <v>0</v>
      </c>
      <c r="G50" s="823"/>
      <c r="H50" s="1030">
        <f>Summary!F39+Summary!G39</f>
        <v>0</v>
      </c>
      <c r="I50" s="821"/>
      <c r="J50" s="825">
        <f t="shared" si="1"/>
        <v>0</v>
      </c>
      <c r="K50" s="821"/>
      <c r="L50" s="935" t="e">
        <f>SUM(F50+#REF!)</f>
        <v>#REF!</v>
      </c>
    </row>
    <row r="51" spans="1:12">
      <c r="A51" s="933"/>
      <c r="B51" s="899" t="s">
        <v>1787</v>
      </c>
      <c r="C51" s="936"/>
      <c r="D51" s="1027">
        <f>Summary!D40</f>
        <v>0</v>
      </c>
      <c r="E51" s="821"/>
      <c r="F51" s="822">
        <v>0</v>
      </c>
      <c r="G51" s="823"/>
      <c r="H51" s="1030">
        <f>Summary!F40+Summary!G40</f>
        <v>0</v>
      </c>
      <c r="I51" s="821"/>
      <c r="J51" s="825">
        <f t="shared" si="1"/>
        <v>0</v>
      </c>
      <c r="K51" s="821"/>
      <c r="L51" s="935" t="e">
        <f>SUM(F51+#REF!)</f>
        <v>#REF!</v>
      </c>
    </row>
    <row r="52" spans="1:12">
      <c r="A52" s="933"/>
      <c r="B52" s="899" t="s">
        <v>1003</v>
      </c>
      <c r="C52" s="936"/>
      <c r="D52" s="1027">
        <f>Summary!D41</f>
        <v>0</v>
      </c>
      <c r="E52" s="821"/>
      <c r="F52" s="822">
        <v>0</v>
      </c>
      <c r="G52" s="823"/>
      <c r="H52" s="1030">
        <f>Summary!F41+Summary!G41</f>
        <v>0</v>
      </c>
      <c r="I52" s="821"/>
      <c r="J52" s="825">
        <f t="shared" si="1"/>
        <v>0</v>
      </c>
      <c r="K52" s="821"/>
      <c r="L52" s="935" t="e">
        <f>SUM(F52+#REF!)</f>
        <v>#REF!</v>
      </c>
    </row>
    <row r="53" spans="1:12">
      <c r="A53" s="933"/>
      <c r="B53" s="899" t="s">
        <v>1004</v>
      </c>
      <c r="C53" s="936"/>
      <c r="D53" s="1027">
        <f>Summary!D42</f>
        <v>0</v>
      </c>
      <c r="E53" s="821"/>
      <c r="F53" s="822">
        <v>0</v>
      </c>
      <c r="G53" s="823"/>
      <c r="H53" s="1030">
        <f>Summary!F42+Summary!G42</f>
        <v>0</v>
      </c>
      <c r="I53" s="821"/>
      <c r="J53" s="825">
        <f t="shared" si="1"/>
        <v>0</v>
      </c>
      <c r="K53" s="821"/>
      <c r="L53" s="935" t="e">
        <f>SUM(F53+#REF!)</f>
        <v>#REF!</v>
      </c>
    </row>
    <row r="54" spans="1:12">
      <c r="A54" s="933"/>
      <c r="B54" s="899" t="s">
        <v>1005</v>
      </c>
      <c r="C54" s="936"/>
      <c r="D54" s="1027">
        <f>Summary!D43</f>
        <v>0</v>
      </c>
      <c r="E54" s="821"/>
      <c r="F54" s="822">
        <v>0</v>
      </c>
      <c r="G54" s="823"/>
      <c r="H54" s="1030">
        <f>Summary!F43+Summary!G43</f>
        <v>0</v>
      </c>
      <c r="I54" s="821"/>
      <c r="J54" s="825">
        <f t="shared" si="1"/>
        <v>0</v>
      </c>
      <c r="K54" s="821"/>
      <c r="L54" s="935" t="e">
        <f>SUM(F54+#REF!)</f>
        <v>#REF!</v>
      </c>
    </row>
    <row r="55" spans="1:12">
      <c r="A55" s="933"/>
      <c r="B55" s="899" t="s">
        <v>1006</v>
      </c>
      <c r="C55" s="936"/>
      <c r="D55" s="1027">
        <f>Summary!D44</f>
        <v>0</v>
      </c>
      <c r="E55" s="821"/>
      <c r="F55" s="822">
        <v>0</v>
      </c>
      <c r="G55" s="823"/>
      <c r="H55" s="1030">
        <f>Summary!F44+Summary!G44</f>
        <v>0</v>
      </c>
      <c r="I55" s="821"/>
      <c r="J55" s="825">
        <f t="shared" si="1"/>
        <v>0</v>
      </c>
      <c r="K55" s="821"/>
      <c r="L55" s="935" t="e">
        <f>SUM(F55+#REF!)</f>
        <v>#REF!</v>
      </c>
    </row>
    <row r="56" spans="1:12">
      <c r="A56" s="933"/>
      <c r="B56" s="941" t="s">
        <v>465</v>
      </c>
      <c r="C56" s="943"/>
      <c r="D56" s="1027">
        <f>Summary!D45</f>
        <v>0</v>
      </c>
      <c r="E56" s="821"/>
      <c r="F56" s="822">
        <v>0</v>
      </c>
      <c r="G56" s="823"/>
      <c r="H56" s="1030">
        <f>Summary!F45+Summary!G45</f>
        <v>0</v>
      </c>
      <c r="I56" s="821"/>
      <c r="J56" s="825">
        <f t="shared" si="1"/>
        <v>0</v>
      </c>
      <c r="K56" s="821"/>
      <c r="L56" s="935" t="e">
        <f>SUM(F56+#REF!)</f>
        <v>#REF!</v>
      </c>
    </row>
    <row r="57" spans="1:12">
      <c r="A57" s="933"/>
      <c r="B57" s="899" t="s">
        <v>1007</v>
      </c>
      <c r="C57" s="936"/>
      <c r="D57" s="1027">
        <f>Summary!D46</f>
        <v>0</v>
      </c>
      <c r="E57" s="821"/>
      <c r="F57" s="822">
        <v>0</v>
      </c>
      <c r="G57" s="823"/>
      <c r="H57" s="1030">
        <f>Summary!F46+Summary!G46</f>
        <v>0</v>
      </c>
      <c r="I57" s="821"/>
      <c r="J57" s="825">
        <f t="shared" si="1"/>
        <v>0</v>
      </c>
      <c r="K57" s="821"/>
      <c r="L57" s="935" t="e">
        <f>SUM(F57+#REF!)</f>
        <v>#REF!</v>
      </c>
    </row>
    <row r="58" spans="1:12">
      <c r="A58" s="933"/>
      <c r="B58" s="899" t="s">
        <v>1569</v>
      </c>
      <c r="C58" s="936" t="s">
        <v>1687</v>
      </c>
      <c r="D58" s="1027">
        <f>Summary!D47</f>
        <v>0</v>
      </c>
      <c r="E58" s="821"/>
      <c r="F58" s="822">
        <v>0</v>
      </c>
      <c r="G58" s="823"/>
      <c r="H58" s="1030">
        <f>Summary!F47+Summary!G47</f>
        <v>0</v>
      </c>
      <c r="I58" s="821"/>
      <c r="J58" s="825">
        <f t="shared" si="1"/>
        <v>0</v>
      </c>
      <c r="K58" s="821"/>
      <c r="L58" s="935" t="e">
        <f>SUM(F58+#REF!)</f>
        <v>#REF!</v>
      </c>
    </row>
    <row r="59" spans="1:12">
      <c r="A59" s="933"/>
      <c r="B59" s="899" t="s">
        <v>12</v>
      </c>
      <c r="C59" s="936"/>
      <c r="D59" s="1027">
        <f>Summary!D48</f>
        <v>0</v>
      </c>
      <c r="E59" s="821"/>
      <c r="F59" s="822">
        <v>0</v>
      </c>
      <c r="G59" s="823"/>
      <c r="H59" s="1030">
        <f>Summary!F48+Summary!G48</f>
        <v>0</v>
      </c>
      <c r="I59" s="821"/>
      <c r="J59" s="825">
        <f t="shared" si="1"/>
        <v>0</v>
      </c>
      <c r="K59" s="821"/>
      <c r="L59" s="935" t="e">
        <f>SUM(F59+#REF!)</f>
        <v>#REF!</v>
      </c>
    </row>
    <row r="60" spans="1:12">
      <c r="A60" s="933"/>
      <c r="B60" s="899" t="s">
        <v>307</v>
      </c>
      <c r="C60" s="936"/>
      <c r="D60" s="1027">
        <f>Summary!D49</f>
        <v>0</v>
      </c>
      <c r="E60" s="821"/>
      <c r="F60" s="822">
        <v>0</v>
      </c>
      <c r="G60" s="823"/>
      <c r="H60" s="1030">
        <f>Summary!F49+Summary!G49</f>
        <v>0</v>
      </c>
      <c r="I60" s="821"/>
      <c r="J60" s="825">
        <f t="shared" si="1"/>
        <v>0</v>
      </c>
      <c r="K60" s="821"/>
      <c r="L60" s="935" t="e">
        <f>SUM(F60+#REF!)</f>
        <v>#REF!</v>
      </c>
    </row>
    <row r="61" spans="1:12">
      <c r="A61" s="933"/>
      <c r="B61" s="899" t="s">
        <v>2234</v>
      </c>
      <c r="C61" s="936"/>
      <c r="D61" s="1027">
        <f>Summary!D50</f>
        <v>0</v>
      </c>
      <c r="E61" s="821"/>
      <c r="F61" s="822">
        <v>0</v>
      </c>
      <c r="G61" s="823"/>
      <c r="H61" s="1030">
        <f>Summary!F50+Summary!G50</f>
        <v>0</v>
      </c>
      <c r="I61" s="821"/>
      <c r="J61" s="825">
        <f t="shared" si="1"/>
        <v>0</v>
      </c>
      <c r="K61" s="821"/>
      <c r="L61" s="935" t="e">
        <f>SUM(F61+#REF!)</f>
        <v>#REF!</v>
      </c>
    </row>
    <row r="62" spans="1:12">
      <c r="A62" s="933"/>
      <c r="B62" s="899" t="s">
        <v>305</v>
      </c>
      <c r="C62" s="936"/>
      <c r="D62" s="1027">
        <f>Summary!D51</f>
        <v>0</v>
      </c>
      <c r="E62" s="821"/>
      <c r="F62" s="822">
        <v>0</v>
      </c>
      <c r="G62" s="823"/>
      <c r="H62" s="1030">
        <f>Summary!F51+Summary!G51</f>
        <v>0</v>
      </c>
      <c r="I62" s="821"/>
      <c r="J62" s="825">
        <f t="shared" si="1"/>
        <v>0</v>
      </c>
      <c r="K62" s="821"/>
      <c r="L62" s="935" t="e">
        <f>SUM(F62+#REF!)</f>
        <v>#REF!</v>
      </c>
    </row>
    <row r="63" spans="1:12">
      <c r="A63" s="933"/>
      <c r="B63" s="899" t="s">
        <v>317</v>
      </c>
      <c r="C63" s="936"/>
      <c r="D63" s="1027">
        <f>Summary!D52</f>
        <v>0</v>
      </c>
      <c r="E63" s="821"/>
      <c r="F63" s="822">
        <v>0</v>
      </c>
      <c r="G63" s="823"/>
      <c r="H63" s="1030">
        <f>Summary!F52+Summary!G52</f>
        <v>0</v>
      </c>
      <c r="I63" s="821"/>
      <c r="J63" s="825">
        <f t="shared" si="1"/>
        <v>0</v>
      </c>
      <c r="K63" s="821"/>
      <c r="L63" s="935" t="e">
        <f>SUM(F63+#REF!)</f>
        <v>#REF!</v>
      </c>
    </row>
    <row r="64" spans="1:12">
      <c r="A64" s="933"/>
      <c r="B64" s="899" t="s">
        <v>2235</v>
      </c>
      <c r="C64" s="936"/>
      <c r="D64" s="1027">
        <f>Summary!D53</f>
        <v>0</v>
      </c>
      <c r="E64" s="821"/>
      <c r="F64" s="822">
        <v>0</v>
      </c>
      <c r="G64" s="823"/>
      <c r="H64" s="1030">
        <f>Summary!F53+Summary!G53</f>
        <v>0</v>
      </c>
      <c r="I64" s="821"/>
      <c r="J64" s="825">
        <f t="shared" si="1"/>
        <v>0</v>
      </c>
      <c r="K64" s="821"/>
      <c r="L64" s="935" t="e">
        <f>SUM(F64+#REF!)</f>
        <v>#REF!</v>
      </c>
    </row>
    <row r="65" spans="1:19">
      <c r="A65" s="933"/>
      <c r="B65" s="899" t="s">
        <v>318</v>
      </c>
      <c r="C65" s="936"/>
      <c r="D65" s="1027">
        <f>Summary!D54</f>
        <v>0</v>
      </c>
      <c r="E65" s="821"/>
      <c r="F65" s="822">
        <v>0</v>
      </c>
      <c r="G65" s="823"/>
      <c r="H65" s="1030">
        <f>Summary!F54+Summary!G54</f>
        <v>0</v>
      </c>
      <c r="I65" s="821"/>
      <c r="J65" s="825">
        <f t="shared" si="1"/>
        <v>0</v>
      </c>
      <c r="K65" s="821"/>
      <c r="L65" s="935" t="e">
        <f>SUM(F65+#REF!)</f>
        <v>#REF!</v>
      </c>
    </row>
    <row r="66" spans="1:19">
      <c r="A66" s="933"/>
      <c r="B66" s="899" t="s">
        <v>2199</v>
      </c>
      <c r="C66" s="936"/>
      <c r="D66" s="1027">
        <f>Summary!D55</f>
        <v>0</v>
      </c>
      <c r="E66" s="821"/>
      <c r="F66" s="822">
        <v>0</v>
      </c>
      <c r="G66" s="823"/>
      <c r="H66" s="1030">
        <f>Summary!F55+Summary!G55</f>
        <v>0</v>
      </c>
      <c r="I66" s="821"/>
      <c r="J66" s="825">
        <f t="shared" ref="J66:J81" si="2">SUM(D66-F66-H66)</f>
        <v>0</v>
      </c>
      <c r="K66" s="821"/>
      <c r="L66" s="935" t="e">
        <f>SUM(F66+#REF!)</f>
        <v>#REF!</v>
      </c>
    </row>
    <row r="67" spans="1:19">
      <c r="A67" s="933"/>
      <c r="B67" s="899" t="s">
        <v>319</v>
      </c>
      <c r="C67" s="936"/>
      <c r="D67" s="1027">
        <f>Summary!E56</f>
        <v>0</v>
      </c>
      <c r="E67" s="821"/>
      <c r="F67" s="822">
        <v>0</v>
      </c>
      <c r="G67" s="823"/>
      <c r="H67" s="1030">
        <f>Summary!F56+Summary!G56</f>
        <v>0</v>
      </c>
      <c r="I67" s="821"/>
      <c r="J67" s="825">
        <f t="shared" si="2"/>
        <v>0</v>
      </c>
      <c r="K67" s="821"/>
      <c r="L67" s="935" t="e">
        <f>SUM(F67+#REF!)</f>
        <v>#REF!</v>
      </c>
    </row>
    <row r="68" spans="1:19">
      <c r="A68" s="933"/>
      <c r="B68" s="899" t="s">
        <v>2205</v>
      </c>
      <c r="C68" s="936"/>
      <c r="D68" s="1027">
        <f>Summary!E57</f>
        <v>0</v>
      </c>
      <c r="E68" s="821"/>
      <c r="F68" s="822">
        <v>0</v>
      </c>
      <c r="G68" s="823"/>
      <c r="H68" s="1030">
        <f>Summary!F57+Summary!G57</f>
        <v>0</v>
      </c>
      <c r="I68" s="821"/>
      <c r="J68" s="825">
        <f t="shared" si="2"/>
        <v>0</v>
      </c>
      <c r="K68" s="821"/>
      <c r="L68" s="935" t="e">
        <f>SUM(F68+#REF!)</f>
        <v>#REF!</v>
      </c>
    </row>
    <row r="69" spans="1:19">
      <c r="A69" s="933"/>
      <c r="B69" s="899" t="s">
        <v>2198</v>
      </c>
      <c r="C69" s="936" t="s">
        <v>1687</v>
      </c>
      <c r="D69" s="1027">
        <f>Summary!E58</f>
        <v>0</v>
      </c>
      <c r="E69" s="821"/>
      <c r="F69" s="822">
        <v>0</v>
      </c>
      <c r="G69" s="823"/>
      <c r="H69" s="1030">
        <f>Summary!F58+Summary!G58</f>
        <v>0</v>
      </c>
      <c r="I69" s="821"/>
      <c r="J69" s="825">
        <f t="shared" si="2"/>
        <v>0</v>
      </c>
      <c r="K69" s="821"/>
      <c r="L69" s="935" t="e">
        <f>SUM(F69+#REF!)</f>
        <v>#REF!</v>
      </c>
    </row>
    <row r="70" spans="1:19">
      <c r="A70" s="933"/>
      <c r="B70" s="899" t="s">
        <v>320</v>
      </c>
      <c r="C70" s="936"/>
      <c r="D70" s="1027">
        <f>Summary!D59</f>
        <v>0</v>
      </c>
      <c r="E70" s="821"/>
      <c r="F70" s="822">
        <v>0</v>
      </c>
      <c r="G70" s="823"/>
      <c r="H70" s="1030">
        <f>Summary!F59+Summary!G59</f>
        <v>0</v>
      </c>
      <c r="I70" s="821"/>
      <c r="J70" s="825">
        <f t="shared" si="2"/>
        <v>0</v>
      </c>
      <c r="K70" s="821"/>
      <c r="L70" s="935" t="e">
        <f>SUM(F70+#REF!)</f>
        <v>#REF!</v>
      </c>
    </row>
    <row r="71" spans="1:19">
      <c r="A71" s="933"/>
      <c r="B71" s="899" t="s">
        <v>2116</v>
      </c>
      <c r="C71" s="900"/>
      <c r="D71" s="1027">
        <f>Summary!D60</f>
        <v>0</v>
      </c>
      <c r="E71" s="821"/>
      <c r="F71" s="822">
        <v>0</v>
      </c>
      <c r="G71" s="823"/>
      <c r="H71" s="1030">
        <f>Summary!F60+Summary!G60</f>
        <v>0</v>
      </c>
      <c r="I71" s="821"/>
      <c r="J71" s="825">
        <f t="shared" si="2"/>
        <v>0</v>
      </c>
      <c r="K71" s="821"/>
      <c r="L71" s="935" t="e">
        <f>SUM(F71+#REF!)</f>
        <v>#REF!</v>
      </c>
    </row>
    <row r="72" spans="1:19">
      <c r="A72" s="933"/>
      <c r="B72" s="941" t="s">
        <v>2117</v>
      </c>
      <c r="C72" s="900"/>
      <c r="D72" s="1027">
        <f>Summary!D61</f>
        <v>0</v>
      </c>
      <c r="E72" s="821"/>
      <c r="F72" s="822">
        <v>0</v>
      </c>
      <c r="G72" s="823"/>
      <c r="H72" s="1030">
        <f>Summary!F61+Summary!G61</f>
        <v>0</v>
      </c>
      <c r="I72" s="821"/>
      <c r="J72" s="825">
        <f t="shared" si="2"/>
        <v>0</v>
      </c>
      <c r="K72" s="821"/>
      <c r="L72" s="935" t="e">
        <f>SUM(F72+#REF!)</f>
        <v>#REF!</v>
      </c>
    </row>
    <row r="73" spans="1:19">
      <c r="A73" s="933"/>
      <c r="B73" s="899" t="s">
        <v>2118</v>
      </c>
      <c r="C73" s="936"/>
      <c r="D73" s="1027">
        <f>Summary!D62</f>
        <v>0</v>
      </c>
      <c r="E73" s="944"/>
      <c r="F73" s="822">
        <v>0</v>
      </c>
      <c r="G73" s="945"/>
      <c r="H73" s="1030">
        <f>Summary!F62+Summary!G62</f>
        <v>0</v>
      </c>
      <c r="I73" s="944"/>
      <c r="J73" s="825">
        <f t="shared" si="2"/>
        <v>0</v>
      </c>
      <c r="K73" s="944"/>
      <c r="L73" s="935" t="e">
        <f>SUM(F73+#REF!)</f>
        <v>#REF!</v>
      </c>
    </row>
    <row r="74" spans="1:19">
      <c r="A74" s="933"/>
      <c r="B74" s="941" t="s">
        <v>2119</v>
      </c>
      <c r="C74" s="900"/>
      <c r="D74" s="1027">
        <f>Summary!D63</f>
        <v>0</v>
      </c>
      <c r="E74" s="821"/>
      <c r="F74" s="822">
        <v>0</v>
      </c>
      <c r="G74" s="823"/>
      <c r="H74" s="1030">
        <f>Summary!F63+Summary!G63</f>
        <v>0</v>
      </c>
      <c r="I74" s="821"/>
      <c r="J74" s="825">
        <f t="shared" si="2"/>
        <v>0</v>
      </c>
      <c r="K74" s="821"/>
      <c r="L74" s="935" t="e">
        <f>SUM(F74+#REF!)</f>
        <v>#REF!</v>
      </c>
    </row>
    <row r="75" spans="1:19">
      <c r="A75" s="933"/>
      <c r="B75" s="899" t="s">
        <v>2120</v>
      </c>
      <c r="C75" s="900" t="s">
        <v>1687</v>
      </c>
      <c r="D75" s="1027">
        <f>Summary!D64</f>
        <v>0</v>
      </c>
      <c r="E75" s="946"/>
      <c r="F75" s="822">
        <v>0</v>
      </c>
      <c r="G75" s="947"/>
      <c r="H75" s="1030">
        <f>Summary!F64+Summary!G64</f>
        <v>0</v>
      </c>
      <c r="I75" s="946"/>
      <c r="J75" s="825">
        <f t="shared" si="2"/>
        <v>0</v>
      </c>
      <c r="K75" s="946"/>
      <c r="L75" s="935" t="e">
        <f>SUM(F75+#REF!)</f>
        <v>#REF!</v>
      </c>
    </row>
    <row r="76" spans="1:19">
      <c r="A76" s="933"/>
      <c r="B76" s="899" t="s">
        <v>2121</v>
      </c>
      <c r="C76" s="900"/>
      <c r="D76" s="1027">
        <f>Summary!E65</f>
        <v>0</v>
      </c>
      <c r="E76" s="821"/>
      <c r="F76" s="822">
        <v>0</v>
      </c>
      <c r="G76" s="823"/>
      <c r="H76" s="1030">
        <f>Summary!F65+Summary!G65</f>
        <v>0</v>
      </c>
      <c r="I76" s="821"/>
      <c r="J76" s="825">
        <f t="shared" si="2"/>
        <v>0</v>
      </c>
      <c r="K76" s="821"/>
      <c r="L76" s="935" t="e">
        <f>SUM(F76+#REF!)</f>
        <v>#REF!</v>
      </c>
    </row>
    <row r="77" spans="1:19" ht="12" customHeight="1">
      <c r="A77" s="933"/>
      <c r="B77" s="899" t="s">
        <v>1852</v>
      </c>
      <c r="C77" s="900" t="s">
        <v>1687</v>
      </c>
      <c r="D77" s="1027">
        <f>Summary!E66</f>
        <v>0</v>
      </c>
      <c r="E77" s="821"/>
      <c r="F77" s="822">
        <v>0</v>
      </c>
      <c r="G77" s="823"/>
      <c r="H77" s="1030">
        <f>Summary!F66+Summary!G66</f>
        <v>0</v>
      </c>
      <c r="I77" s="821"/>
      <c r="J77" s="825">
        <f t="shared" si="2"/>
        <v>0</v>
      </c>
      <c r="K77" s="821"/>
      <c r="L77" s="935" t="e">
        <f>SUM(F77+#REF!)</f>
        <v>#REF!</v>
      </c>
      <c r="N77" s="911"/>
      <c r="O77" s="911"/>
      <c r="P77" s="911"/>
      <c r="Q77" s="911"/>
      <c r="R77" s="911"/>
    </row>
    <row r="78" spans="1:19">
      <c r="A78" s="933"/>
      <c r="B78" s="899" t="s">
        <v>2297</v>
      </c>
      <c r="C78" s="900" t="s">
        <v>1687</v>
      </c>
      <c r="D78" s="1027">
        <f>Summary!E67</f>
        <v>0</v>
      </c>
      <c r="E78" s="946"/>
      <c r="F78" s="822">
        <v>0</v>
      </c>
      <c r="G78" s="947"/>
      <c r="H78" s="1030">
        <f>Summary!F67+Summary!G67</f>
        <v>0</v>
      </c>
      <c r="I78" s="946"/>
      <c r="J78" s="825">
        <f t="shared" si="2"/>
        <v>0</v>
      </c>
      <c r="K78" s="946"/>
      <c r="L78" s="935" t="e">
        <f>SUM(F78+#REF!)</f>
        <v>#REF!</v>
      </c>
      <c r="N78" s="911"/>
      <c r="O78" s="911"/>
      <c r="P78" s="911"/>
      <c r="Q78" s="911"/>
      <c r="R78" s="911"/>
    </row>
    <row r="79" spans="1:19">
      <c r="A79" s="933"/>
      <c r="B79" s="899" t="s">
        <v>328</v>
      </c>
      <c r="C79" s="900" t="s">
        <v>1687</v>
      </c>
      <c r="D79" s="1027">
        <f>Summary!E68</f>
        <v>0</v>
      </c>
      <c r="E79" s="821"/>
      <c r="F79" s="822">
        <v>0</v>
      </c>
      <c r="G79" s="823"/>
      <c r="H79" s="1030">
        <f>Summary!F68+Summary!G68</f>
        <v>0</v>
      </c>
      <c r="I79" s="821"/>
      <c r="J79" s="825">
        <f t="shared" si="2"/>
        <v>0</v>
      </c>
      <c r="K79" s="821"/>
      <c r="L79" s="935"/>
      <c r="N79" s="911"/>
      <c r="O79" s="911"/>
      <c r="P79" s="911"/>
      <c r="Q79" s="911"/>
      <c r="R79" s="911"/>
    </row>
    <row r="80" spans="1:19">
      <c r="A80" s="933"/>
      <c r="B80" s="899" t="s">
        <v>1285</v>
      </c>
      <c r="C80" s="900"/>
      <c r="D80" s="1027">
        <f>Summary!E69</f>
        <v>0</v>
      </c>
      <c r="E80" s="946"/>
      <c r="F80" s="822">
        <v>0</v>
      </c>
      <c r="G80" s="947"/>
      <c r="H80" s="1030">
        <f>Summary!F69+Summary!G69</f>
        <v>0</v>
      </c>
      <c r="I80" s="946"/>
      <c r="J80" s="825">
        <f t="shared" si="2"/>
        <v>0</v>
      </c>
      <c r="K80" s="946"/>
      <c r="L80" s="935"/>
      <c r="N80" s="911"/>
      <c r="R80" s="911"/>
      <c r="S80" s="892" t="s">
        <v>1687</v>
      </c>
    </row>
    <row r="81" spans="1:59">
      <c r="A81" s="933"/>
      <c r="B81" s="899" t="s">
        <v>1902</v>
      </c>
      <c r="C81" s="900"/>
      <c r="D81" s="1027">
        <f>Summary!E70</f>
        <v>0</v>
      </c>
      <c r="E81" s="946"/>
      <c r="F81" s="822">
        <v>0</v>
      </c>
      <c r="G81" s="947"/>
      <c r="H81" s="1030">
        <f>Summary!F70+Summary!G70</f>
        <v>0</v>
      </c>
      <c r="I81" s="946"/>
      <c r="J81" s="825">
        <f t="shared" si="2"/>
        <v>0</v>
      </c>
      <c r="K81" s="946"/>
      <c r="L81" s="935"/>
    </row>
    <row r="82" spans="1:59" ht="12.75" thickBot="1">
      <c r="A82" s="933"/>
      <c r="B82" s="948" t="s">
        <v>2282</v>
      </c>
      <c r="C82" s="949"/>
      <c r="D82" s="950">
        <f>SUM(D49:D81)</f>
        <v>0</v>
      </c>
      <c r="E82" s="951"/>
      <c r="F82" s="950">
        <f>SUM(F49:F81)</f>
        <v>0</v>
      </c>
      <c r="G82" s="951"/>
      <c r="H82" s="950">
        <f>SUM(H49:H81)</f>
        <v>0</v>
      </c>
      <c r="I82" s="952"/>
      <c r="J82" s="953">
        <f>SUM(J49:J81)</f>
        <v>0</v>
      </c>
      <c r="K82" s="859"/>
      <c r="L82" s="939" t="e">
        <f>SUM(F82+#REF!)</f>
        <v>#REF!</v>
      </c>
      <c r="U82" s="911"/>
      <c r="V82" s="911"/>
      <c r="W82" s="911"/>
    </row>
    <row r="83" spans="1:59" s="923" customFormat="1" ht="12.75" thickTop="1">
      <c r="A83" s="954" t="s">
        <v>386</v>
      </c>
      <c r="B83" s="955" t="s">
        <v>769</v>
      </c>
      <c r="C83" s="916" t="s">
        <v>2283</v>
      </c>
      <c r="D83" s="1028" t="s">
        <v>2197</v>
      </c>
      <c r="E83" s="956"/>
      <c r="F83" s="1338" t="str">
        <f>IF($C$6="YES","FOREIGN CO-PRODUCER EXPENDITURE (note below)","PLEASE IGNORE COLUMN")</f>
        <v>PLEASE IGNORE COLUMN</v>
      </c>
      <c r="G83" s="957"/>
      <c r="H83" s="1031" t="s">
        <v>1898</v>
      </c>
      <c r="I83" s="956"/>
      <c r="J83" s="833" t="s">
        <v>1452</v>
      </c>
      <c r="K83" s="834"/>
      <c r="L83" s="922"/>
      <c r="M83" s="911"/>
      <c r="N83" s="892"/>
      <c r="O83" s="892"/>
      <c r="P83" s="892"/>
      <c r="Q83" s="892" t="s">
        <v>1687</v>
      </c>
      <c r="R83" s="892"/>
      <c r="S83" s="911"/>
      <c r="T83" s="911"/>
      <c r="U83" s="911"/>
      <c r="V83" s="911"/>
      <c r="W83" s="911"/>
      <c r="X83" s="911"/>
      <c r="Y83" s="911"/>
      <c r="Z83" s="911"/>
      <c r="AA83" s="911"/>
      <c r="AB83" s="911"/>
      <c r="AC83" s="911"/>
      <c r="AD83" s="911"/>
      <c r="AE83" s="911"/>
      <c r="AF83" s="911"/>
      <c r="AG83" s="911"/>
      <c r="AH83" s="911"/>
      <c r="AI83" s="911"/>
      <c r="AJ83" s="911"/>
      <c r="AK83" s="911"/>
      <c r="AL83" s="911"/>
      <c r="AM83" s="911"/>
      <c r="AN83" s="911"/>
      <c r="AO83" s="911"/>
      <c r="AP83" s="911"/>
      <c r="AQ83" s="911"/>
      <c r="AR83" s="911"/>
      <c r="AS83" s="911"/>
      <c r="AT83" s="911"/>
      <c r="AU83" s="911"/>
      <c r="AV83" s="911"/>
      <c r="AW83" s="911"/>
      <c r="AX83" s="911"/>
      <c r="AY83" s="911"/>
      <c r="AZ83" s="911"/>
      <c r="BA83" s="911"/>
      <c r="BB83" s="911"/>
      <c r="BC83" s="911"/>
      <c r="BD83" s="911"/>
      <c r="BE83" s="911"/>
      <c r="BF83" s="911"/>
      <c r="BG83" s="911"/>
    </row>
    <row r="84" spans="1:59" s="923" customFormat="1">
      <c r="A84" s="958"/>
      <c r="B84" s="959"/>
      <c r="C84" s="926" t="s">
        <v>298</v>
      </c>
      <c r="D84" s="1028" t="s">
        <v>2196</v>
      </c>
      <c r="E84" s="927"/>
      <c r="F84" s="1339"/>
      <c r="G84" s="960"/>
      <c r="H84" s="1032" t="s">
        <v>637</v>
      </c>
      <c r="I84" s="927"/>
      <c r="J84" s="833" t="s">
        <v>1586</v>
      </c>
      <c r="K84" s="927"/>
      <c r="L84" s="922"/>
      <c r="M84" s="911"/>
      <c r="N84" s="892"/>
      <c r="O84" s="892"/>
      <c r="P84" s="892"/>
      <c r="Q84" s="892"/>
      <c r="R84" s="892"/>
      <c r="S84" s="911"/>
      <c r="T84" s="911"/>
      <c r="U84" s="911"/>
      <c r="V84" s="911"/>
      <c r="W84" s="911"/>
      <c r="X84" s="911"/>
      <c r="Y84" s="911"/>
      <c r="Z84" s="911"/>
      <c r="AA84" s="911"/>
      <c r="AB84" s="911"/>
      <c r="AC84" s="911"/>
      <c r="AD84" s="911"/>
      <c r="AE84" s="911"/>
      <c r="AF84" s="911"/>
      <c r="AG84" s="911"/>
      <c r="AH84" s="911"/>
      <c r="AI84" s="911"/>
      <c r="AJ84" s="911"/>
      <c r="AK84" s="911"/>
      <c r="AL84" s="911"/>
      <c r="AM84" s="911"/>
      <c r="AN84" s="911"/>
      <c r="AO84" s="911"/>
      <c r="AP84" s="911"/>
      <c r="AQ84" s="911"/>
      <c r="AR84" s="911"/>
      <c r="AS84" s="911"/>
      <c r="AT84" s="911"/>
      <c r="AU84" s="911"/>
      <c r="AV84" s="911"/>
      <c r="AW84" s="911"/>
      <c r="AX84" s="911"/>
      <c r="AY84" s="911"/>
      <c r="AZ84" s="911"/>
      <c r="BA84" s="911"/>
      <c r="BB84" s="911"/>
      <c r="BC84" s="911"/>
      <c r="BD84" s="911"/>
      <c r="BE84" s="911"/>
      <c r="BF84" s="911"/>
      <c r="BG84" s="911"/>
    </row>
    <row r="85" spans="1:59" s="923" customFormat="1">
      <c r="A85" s="958"/>
      <c r="B85" s="959"/>
      <c r="C85" s="1341" t="s">
        <v>2284</v>
      </c>
      <c r="D85" s="1028" t="s">
        <v>297</v>
      </c>
      <c r="E85" s="927"/>
      <c r="F85" s="1339"/>
      <c r="G85" s="960"/>
      <c r="H85" s="1032" t="s">
        <v>1585</v>
      </c>
      <c r="I85" s="927"/>
      <c r="J85" s="833"/>
      <c r="K85" s="927"/>
      <c r="L85" s="922"/>
      <c r="M85" s="911"/>
      <c r="N85" s="892"/>
      <c r="O85" s="892"/>
      <c r="P85" s="892"/>
      <c r="Q85" s="892"/>
      <c r="R85" s="892"/>
      <c r="S85" s="911"/>
      <c r="T85" s="911"/>
      <c r="U85" s="911"/>
      <c r="V85" s="911"/>
      <c r="W85" s="911"/>
      <c r="X85" s="911"/>
      <c r="Y85" s="911"/>
      <c r="Z85" s="911"/>
      <c r="AA85" s="911"/>
      <c r="AB85" s="911"/>
      <c r="AC85" s="911"/>
      <c r="AD85" s="911"/>
      <c r="AE85" s="911"/>
      <c r="AF85" s="911"/>
      <c r="AG85" s="911"/>
      <c r="AH85" s="911"/>
      <c r="AI85" s="911"/>
      <c r="AJ85" s="911"/>
      <c r="AK85" s="911"/>
      <c r="AL85" s="911"/>
      <c r="AM85" s="911"/>
      <c r="AN85" s="911"/>
      <c r="AO85" s="911"/>
      <c r="AP85" s="911"/>
      <c r="AQ85" s="911"/>
      <c r="AR85" s="911"/>
      <c r="AS85" s="911"/>
      <c r="AT85" s="911"/>
      <c r="AU85" s="911"/>
      <c r="AV85" s="911"/>
      <c r="AW85" s="911"/>
      <c r="AX85" s="911"/>
      <c r="AY85" s="911"/>
      <c r="AZ85" s="911"/>
      <c r="BA85" s="911"/>
      <c r="BB85" s="911"/>
      <c r="BC85" s="911"/>
      <c r="BD85" s="911"/>
      <c r="BE85" s="911"/>
      <c r="BF85" s="911"/>
      <c r="BG85" s="911"/>
    </row>
    <row r="86" spans="1:59" s="923" customFormat="1" ht="12.75" thickBot="1">
      <c r="A86" s="961"/>
      <c r="B86" s="962"/>
      <c r="C86" s="1342"/>
      <c r="D86" s="1029"/>
      <c r="E86" s="830"/>
      <c r="F86" s="1340"/>
      <c r="G86" s="963"/>
      <c r="H86" s="1033"/>
      <c r="I86" s="830"/>
      <c r="J86" s="831" t="s">
        <v>1687</v>
      </c>
      <c r="K86" s="830"/>
      <c r="L86" s="922"/>
      <c r="M86" s="911"/>
      <c r="N86" s="892"/>
      <c r="O86" s="892"/>
      <c r="P86" s="892"/>
      <c r="Q86" s="892"/>
      <c r="R86" s="892"/>
      <c r="S86" s="911"/>
      <c r="T86" s="911"/>
      <c r="U86" s="892"/>
      <c r="V86" s="892"/>
      <c r="W86" s="892"/>
      <c r="X86" s="911"/>
      <c r="Y86" s="911"/>
      <c r="Z86" s="911"/>
      <c r="AA86" s="911"/>
      <c r="AB86" s="911"/>
      <c r="AC86" s="911"/>
      <c r="AD86" s="911"/>
      <c r="AE86" s="911"/>
      <c r="AF86" s="911"/>
      <c r="AG86" s="911"/>
      <c r="AH86" s="911"/>
      <c r="AI86" s="911"/>
      <c r="AJ86" s="911"/>
      <c r="AK86" s="911"/>
      <c r="AL86" s="911"/>
      <c r="AM86" s="911"/>
      <c r="AN86" s="911"/>
      <c r="AO86" s="911"/>
      <c r="AP86" s="911"/>
      <c r="AQ86" s="911"/>
      <c r="AR86" s="911"/>
      <c r="AS86" s="911"/>
      <c r="AT86" s="911"/>
      <c r="AU86" s="911"/>
      <c r="AV86" s="911"/>
      <c r="AW86" s="911"/>
      <c r="AX86" s="911"/>
      <c r="AY86" s="911"/>
      <c r="AZ86" s="911"/>
      <c r="BA86" s="911"/>
      <c r="BB86" s="911"/>
      <c r="BC86" s="911"/>
      <c r="BD86" s="911"/>
      <c r="BE86" s="911"/>
      <c r="BF86" s="911"/>
      <c r="BG86" s="911"/>
    </row>
    <row r="87" spans="1:59">
      <c r="A87" s="933"/>
      <c r="B87" s="941" t="s">
        <v>2122</v>
      </c>
      <c r="C87" s="964"/>
      <c r="D87" s="1027">
        <f>Summary!E73</f>
        <v>0</v>
      </c>
      <c r="E87" s="828"/>
      <c r="F87" s="822">
        <v>0</v>
      </c>
      <c r="G87" s="829"/>
      <c r="H87" s="1030">
        <f>Summary!F73+Summary!G73</f>
        <v>0</v>
      </c>
      <c r="I87" s="828"/>
      <c r="J87" s="825">
        <f t="shared" ref="J87:J95" si="3">SUM(D87-F87-H87)</f>
        <v>0</v>
      </c>
      <c r="K87" s="828"/>
      <c r="L87" s="935" t="e">
        <f>SUM(F87+#REF!)</f>
        <v>#REF!</v>
      </c>
      <c r="O87" s="911"/>
      <c r="P87" s="911"/>
      <c r="Q87" s="911"/>
    </row>
    <row r="88" spans="1:59">
      <c r="A88" s="933"/>
      <c r="B88" s="899" t="s">
        <v>2123</v>
      </c>
      <c r="C88" s="900"/>
      <c r="D88" s="1027">
        <f>Summary!E74</f>
        <v>0</v>
      </c>
      <c r="E88" s="821"/>
      <c r="F88" s="822">
        <v>0</v>
      </c>
      <c r="G88" s="823"/>
      <c r="H88" s="1030">
        <f>Summary!F74+Summary!G74</f>
        <v>0</v>
      </c>
      <c r="I88" s="821"/>
      <c r="J88" s="825">
        <f t="shared" si="3"/>
        <v>0</v>
      </c>
      <c r="K88" s="821"/>
      <c r="L88" s="935" t="e">
        <f>SUM(F88+#REF!)</f>
        <v>#REF!</v>
      </c>
    </row>
    <row r="89" spans="1:59">
      <c r="A89" s="933"/>
      <c r="B89" s="899" t="s">
        <v>334</v>
      </c>
      <c r="C89" s="900"/>
      <c r="D89" s="1027">
        <f>Summary!E75</f>
        <v>0</v>
      </c>
      <c r="E89" s="821"/>
      <c r="F89" s="822">
        <v>0</v>
      </c>
      <c r="G89" s="823"/>
      <c r="H89" s="1030">
        <f>Summary!F75+Summary!G75</f>
        <v>0</v>
      </c>
      <c r="I89" s="821"/>
      <c r="J89" s="825">
        <f t="shared" si="3"/>
        <v>0</v>
      </c>
      <c r="K89" s="821"/>
      <c r="L89" s="935" t="e">
        <f>SUM(F89+#REF!)</f>
        <v>#REF!</v>
      </c>
    </row>
    <row r="90" spans="1:59">
      <c r="A90" s="933"/>
      <c r="B90" s="899" t="s">
        <v>335</v>
      </c>
      <c r="C90" s="900"/>
      <c r="D90" s="1027">
        <f>Summary!D76</f>
        <v>0</v>
      </c>
      <c r="E90" s="821"/>
      <c r="F90" s="822">
        <v>0</v>
      </c>
      <c r="G90" s="823"/>
      <c r="H90" s="1030">
        <f>Summary!F76+Summary!G76</f>
        <v>0</v>
      </c>
      <c r="I90" s="821"/>
      <c r="J90" s="825">
        <f t="shared" si="3"/>
        <v>0</v>
      </c>
      <c r="K90" s="821"/>
      <c r="L90" s="935" t="e">
        <f>SUM(F90+#REF!)</f>
        <v>#REF!</v>
      </c>
    </row>
    <row r="91" spans="1:59">
      <c r="A91" s="933"/>
      <c r="B91" s="899" t="s">
        <v>2207</v>
      </c>
      <c r="C91" s="900"/>
      <c r="D91" s="1027">
        <f>Summary!D77</f>
        <v>0</v>
      </c>
      <c r="E91" s="821"/>
      <c r="F91" s="822">
        <v>0</v>
      </c>
      <c r="G91" s="823"/>
      <c r="H91" s="1030">
        <f>Summary!F77+Summary!G77</f>
        <v>0</v>
      </c>
      <c r="I91" s="821"/>
      <c r="J91" s="825">
        <f t="shared" si="3"/>
        <v>0</v>
      </c>
      <c r="K91" s="821"/>
      <c r="L91" s="935" t="e">
        <f>SUM(F91+#REF!)</f>
        <v>#REF!</v>
      </c>
    </row>
    <row r="92" spans="1:59">
      <c r="A92" s="933"/>
      <c r="B92" s="899" t="s">
        <v>336</v>
      </c>
      <c r="C92" s="900" t="s">
        <v>1687</v>
      </c>
      <c r="D92" s="1027">
        <f>Summary!E78</f>
        <v>0</v>
      </c>
      <c r="E92" s="821"/>
      <c r="F92" s="822">
        <v>0</v>
      </c>
      <c r="G92" s="823"/>
      <c r="H92" s="1030">
        <f>Summary!F78+Summary!G78</f>
        <v>0</v>
      </c>
      <c r="I92" s="821"/>
      <c r="J92" s="825">
        <f t="shared" si="3"/>
        <v>0</v>
      </c>
      <c r="K92" s="821"/>
      <c r="L92" s="935" t="e">
        <f>SUM(F92+#REF!)</f>
        <v>#REF!</v>
      </c>
    </row>
    <row r="93" spans="1:59">
      <c r="A93" s="933"/>
      <c r="B93" s="899" t="s">
        <v>1706</v>
      </c>
      <c r="C93" s="900" t="s">
        <v>1687</v>
      </c>
      <c r="D93" s="1027">
        <f>Summary!E79</f>
        <v>0</v>
      </c>
      <c r="E93" s="821"/>
      <c r="F93" s="822">
        <v>0</v>
      </c>
      <c r="G93" s="823"/>
      <c r="H93" s="1030">
        <f>Summary!F79+Summary!G79</f>
        <v>0</v>
      </c>
      <c r="I93" s="821"/>
      <c r="J93" s="825">
        <f t="shared" si="3"/>
        <v>0</v>
      </c>
      <c r="K93" s="821"/>
      <c r="L93" s="935" t="e">
        <f>SUM(F93+#REF!)</f>
        <v>#REF!</v>
      </c>
    </row>
    <row r="94" spans="1:59">
      <c r="A94" s="933"/>
      <c r="B94" s="899" t="s">
        <v>337</v>
      </c>
      <c r="C94" s="900" t="s">
        <v>1687</v>
      </c>
      <c r="D94" s="1027">
        <f>Summary!D80</f>
        <v>0</v>
      </c>
      <c r="E94" s="821"/>
      <c r="F94" s="822">
        <v>0</v>
      </c>
      <c r="G94" s="823"/>
      <c r="H94" s="1030">
        <f>Summary!F80+Summary!G80</f>
        <v>0</v>
      </c>
      <c r="I94" s="821"/>
      <c r="J94" s="825">
        <f t="shared" si="3"/>
        <v>0</v>
      </c>
      <c r="K94" s="821"/>
      <c r="L94" s="935" t="e">
        <f>SUM(F94+#REF!)</f>
        <v>#REF!</v>
      </c>
    </row>
    <row r="95" spans="1:59">
      <c r="A95" s="933"/>
      <c r="B95" s="899" t="s">
        <v>338</v>
      </c>
      <c r="C95" s="900"/>
      <c r="D95" s="1027">
        <f>Summary!D81</f>
        <v>0</v>
      </c>
      <c r="E95" s="821"/>
      <c r="F95" s="822">
        <v>0</v>
      </c>
      <c r="G95" s="823"/>
      <c r="H95" s="1030">
        <f>Summary!F81+Summary!G81</f>
        <v>0</v>
      </c>
      <c r="I95" s="821"/>
      <c r="J95" s="825">
        <f t="shared" si="3"/>
        <v>0</v>
      </c>
      <c r="K95" s="821"/>
      <c r="L95" s="965" t="e">
        <f>SUM(F95+#REF!)</f>
        <v>#REF!</v>
      </c>
    </row>
    <row r="96" spans="1:59">
      <c r="A96" s="966"/>
      <c r="B96" s="967" t="s">
        <v>339</v>
      </c>
      <c r="C96" s="968"/>
      <c r="D96" s="862">
        <f>SUM(D87:D95)</f>
        <v>0</v>
      </c>
      <c r="E96" s="863"/>
      <c r="F96" s="864">
        <f>SUM(F87:F95)</f>
        <v>0</v>
      </c>
      <c r="G96" s="863"/>
      <c r="H96" s="864">
        <f>SUM(H87:H95)</f>
        <v>0</v>
      </c>
      <c r="I96" s="863"/>
      <c r="J96" s="864">
        <f>SUM(J87:J95)</f>
        <v>0</v>
      </c>
      <c r="K96" s="863"/>
      <c r="L96" s="969" t="e">
        <f>SUM(F96+#REF!)</f>
        <v>#REF!</v>
      </c>
    </row>
    <row r="97" spans="1:59" ht="12.75" thickBot="1">
      <c r="A97" s="970"/>
      <c r="B97" s="971" t="s">
        <v>340</v>
      </c>
      <c r="C97" s="972"/>
      <c r="D97" s="858">
        <f>SUM(D96,D82,D48)</f>
        <v>0</v>
      </c>
      <c r="E97" s="859"/>
      <c r="F97" s="858">
        <f>SUM(F96,F82,F48)</f>
        <v>0</v>
      </c>
      <c r="G97" s="859"/>
      <c r="H97" s="858">
        <f>SUM(H96,H82,H48)</f>
        <v>0</v>
      </c>
      <c r="I97" s="859"/>
      <c r="J97" s="858">
        <f>SUM(J96,J82,J48)</f>
        <v>0</v>
      </c>
      <c r="K97" s="859"/>
      <c r="L97" s="939" t="e">
        <f>SUM(F97+#REF!)</f>
        <v>#REF!</v>
      </c>
    </row>
    <row r="98" spans="1:59" ht="12.75" thickTop="1">
      <c r="A98" s="933"/>
      <c r="B98" s="899" t="s">
        <v>295</v>
      </c>
      <c r="C98" s="900"/>
      <c r="D98" s="1217"/>
      <c r="E98" s="821"/>
      <c r="F98" s="822"/>
      <c r="G98" s="823"/>
      <c r="H98" s="1030"/>
      <c r="I98" s="821"/>
      <c r="J98" s="825"/>
      <c r="K98" s="821"/>
      <c r="L98" s="935"/>
    </row>
    <row r="99" spans="1:59">
      <c r="A99" s="933"/>
      <c r="B99" s="827" t="s">
        <v>2195</v>
      </c>
      <c r="C99" s="934" t="s">
        <v>1687</v>
      </c>
      <c r="D99" s="1217">
        <f>Summary!E86</f>
        <v>0</v>
      </c>
      <c r="E99" s="821"/>
      <c r="F99" s="822">
        <v>0</v>
      </c>
      <c r="G99" s="823"/>
      <c r="H99" s="1030">
        <f>Summary!F86+Summary!G86</f>
        <v>0</v>
      </c>
      <c r="I99" s="821"/>
      <c r="J99" s="825">
        <f t="shared" ref="J99:J109" si="4">SUM(D99-F99-H99)</f>
        <v>0</v>
      </c>
      <c r="K99" s="821"/>
      <c r="L99" s="973"/>
    </row>
    <row r="100" spans="1:59">
      <c r="A100" s="933"/>
      <c r="B100" s="826" t="s">
        <v>2208</v>
      </c>
      <c r="C100" s="900"/>
      <c r="D100" s="1217">
        <f>Summary!E87</f>
        <v>0</v>
      </c>
      <c r="E100" s="821"/>
      <c r="F100" s="822">
        <v>0</v>
      </c>
      <c r="G100" s="823"/>
      <c r="H100" s="1030">
        <f>Summary!F87+Summary!G87</f>
        <v>0</v>
      </c>
      <c r="I100" s="821"/>
      <c r="J100" s="825">
        <f t="shared" si="4"/>
        <v>0</v>
      </c>
      <c r="K100" s="821"/>
      <c r="L100" s="935"/>
    </row>
    <row r="101" spans="1:59">
      <c r="A101" s="933"/>
      <c r="B101" s="826" t="s">
        <v>2209</v>
      </c>
      <c r="C101" s="900"/>
      <c r="D101" s="1217">
        <f>Summary!E88</f>
        <v>0</v>
      </c>
      <c r="E101" s="821"/>
      <c r="F101" s="822">
        <v>0</v>
      </c>
      <c r="G101" s="823"/>
      <c r="H101" s="1030">
        <f>Summary!F88+Summary!G88</f>
        <v>0</v>
      </c>
      <c r="I101" s="821"/>
      <c r="J101" s="825">
        <f>SUM(D101-F101-H101)</f>
        <v>0</v>
      </c>
      <c r="K101" s="821"/>
      <c r="L101" s="935"/>
    </row>
    <row r="102" spans="1:59">
      <c r="A102" s="933"/>
      <c r="B102" s="826" t="s">
        <v>2230</v>
      </c>
      <c r="C102" s="900" t="s">
        <v>1687</v>
      </c>
      <c r="D102" s="1217">
        <f>Summary!E89</f>
        <v>0</v>
      </c>
      <c r="E102" s="821"/>
      <c r="F102" s="822">
        <v>0</v>
      </c>
      <c r="G102" s="823"/>
      <c r="H102" s="1030">
        <f>Summary!F89+Summary!G89</f>
        <v>0</v>
      </c>
      <c r="I102" s="821"/>
      <c r="J102" s="825">
        <f t="shared" si="4"/>
        <v>0</v>
      </c>
      <c r="K102" s="821"/>
      <c r="L102" s="935"/>
    </row>
    <row r="103" spans="1:59">
      <c r="A103" s="933"/>
      <c r="B103" s="826" t="s">
        <v>2194</v>
      </c>
      <c r="C103" s="900" t="s">
        <v>1687</v>
      </c>
      <c r="D103" s="1217">
        <f>Summary!E90</f>
        <v>0</v>
      </c>
      <c r="E103" s="821"/>
      <c r="F103" s="822">
        <v>0</v>
      </c>
      <c r="G103" s="823"/>
      <c r="H103" s="1030">
        <f>Summary!F90+Summary!G90</f>
        <v>0</v>
      </c>
      <c r="I103" s="821"/>
      <c r="J103" s="825">
        <f t="shared" ref="J103" si="5">SUM(D103-F103-H103)</f>
        <v>0</v>
      </c>
      <c r="K103" s="821"/>
      <c r="L103" s="935"/>
    </row>
    <row r="104" spans="1:59">
      <c r="A104" s="933"/>
      <c r="B104" s="826" t="s">
        <v>2193</v>
      </c>
      <c r="C104" s="900" t="s">
        <v>1687</v>
      </c>
      <c r="D104" s="1217">
        <f>Summary!E91</f>
        <v>0</v>
      </c>
      <c r="E104" s="821"/>
      <c r="F104" s="822">
        <v>0</v>
      </c>
      <c r="G104" s="823"/>
      <c r="H104" s="1030">
        <f>Summary!F91+Summary!G91</f>
        <v>0</v>
      </c>
      <c r="I104" s="821"/>
      <c r="J104" s="825">
        <f t="shared" si="4"/>
        <v>0</v>
      </c>
      <c r="K104" s="821"/>
      <c r="L104" s="935"/>
    </row>
    <row r="105" spans="1:59">
      <c r="A105" s="933"/>
      <c r="B105" s="826" t="s">
        <v>2225</v>
      </c>
      <c r="C105" s="900"/>
      <c r="D105" s="1217">
        <f>Summary!E92</f>
        <v>0</v>
      </c>
      <c r="E105" s="821"/>
      <c r="F105" s="822">
        <v>0</v>
      </c>
      <c r="G105" s="823"/>
      <c r="H105" s="1030">
        <f>Summary!F92+Summary!G92</f>
        <v>0</v>
      </c>
      <c r="I105" s="821"/>
      <c r="J105" s="825">
        <f t="shared" si="4"/>
        <v>0</v>
      </c>
      <c r="K105" s="821"/>
      <c r="L105" s="935"/>
    </row>
    <row r="106" spans="1:59">
      <c r="A106" s="933"/>
      <c r="B106" s="826" t="s">
        <v>2210</v>
      </c>
      <c r="C106" s="900" t="s">
        <v>1687</v>
      </c>
      <c r="D106" s="1217">
        <f>Summary!E93</f>
        <v>0</v>
      </c>
      <c r="E106" s="821"/>
      <c r="F106" s="822">
        <v>0</v>
      </c>
      <c r="G106" s="823"/>
      <c r="H106" s="1030">
        <f>Summary!F93+Summary!G93</f>
        <v>0</v>
      </c>
      <c r="I106" s="821"/>
      <c r="J106" s="825">
        <f>SUM(D106-F106-H106)</f>
        <v>0</v>
      </c>
      <c r="K106" s="821"/>
      <c r="L106" s="935"/>
      <c r="BE106" s="893"/>
      <c r="BF106" s="893"/>
      <c r="BG106" s="893"/>
    </row>
    <row r="107" spans="1:59">
      <c r="A107" s="933"/>
      <c r="B107" s="826" t="s">
        <v>2191</v>
      </c>
      <c r="C107" s="900"/>
      <c r="D107" s="1217">
        <f>Summary!E94</f>
        <v>0</v>
      </c>
      <c r="E107" s="821"/>
      <c r="F107" s="822">
        <v>0</v>
      </c>
      <c r="G107" s="823"/>
      <c r="H107" s="1030">
        <f>Summary!F94+Summary!G94</f>
        <v>0</v>
      </c>
      <c r="I107" s="821"/>
      <c r="J107" s="825">
        <f t="shared" si="4"/>
        <v>0</v>
      </c>
      <c r="K107" s="821"/>
      <c r="L107" s="935"/>
      <c r="BE107" s="893"/>
      <c r="BF107" s="893"/>
      <c r="BG107" s="893"/>
    </row>
    <row r="108" spans="1:59">
      <c r="A108" s="933"/>
      <c r="B108" s="826" t="s">
        <v>2192</v>
      </c>
      <c r="C108" s="900"/>
      <c r="D108" s="1217">
        <f>Summary!E95</f>
        <v>0</v>
      </c>
      <c r="E108" s="821"/>
      <c r="F108" s="822">
        <v>0</v>
      </c>
      <c r="G108" s="823"/>
      <c r="H108" s="1030">
        <f>Summary!F95+Summary!G95</f>
        <v>0</v>
      </c>
      <c r="I108" s="821"/>
      <c r="J108" s="825">
        <f t="shared" si="4"/>
        <v>0</v>
      </c>
      <c r="K108" s="821"/>
      <c r="L108" s="935"/>
      <c r="BE108" s="893"/>
      <c r="BF108" s="893"/>
      <c r="BG108" s="893"/>
    </row>
    <row r="109" spans="1:59">
      <c r="A109" s="933"/>
      <c r="B109" s="899" t="s">
        <v>341</v>
      </c>
      <c r="C109" s="974" t="str">
        <f>IF(J127="YES","cap exceeded","")</f>
        <v/>
      </c>
      <c r="D109" s="1217">
        <f>Summary!E98</f>
        <v>0</v>
      </c>
      <c r="E109" s="821"/>
      <c r="F109" s="822">
        <v>0</v>
      </c>
      <c r="G109" s="823"/>
      <c r="H109" s="1030">
        <f>Summary!F98+Summary!G98</f>
        <v>0</v>
      </c>
      <c r="I109" s="821"/>
      <c r="J109" s="825">
        <f t="shared" si="4"/>
        <v>0</v>
      </c>
      <c r="K109" s="821"/>
      <c r="L109" s="935" t="e">
        <f>SUM(F109+#REF!)</f>
        <v>#REF!</v>
      </c>
      <c r="BE109" s="893"/>
      <c r="BF109" s="893"/>
      <c r="BG109" s="893"/>
    </row>
    <row r="110" spans="1:59" ht="12.75" thickBot="1">
      <c r="A110" s="933"/>
      <c r="B110" s="975" t="s">
        <v>2285</v>
      </c>
      <c r="C110" s="976"/>
      <c r="D110" s="865">
        <f>SUM(D98:D109)</f>
        <v>0</v>
      </c>
      <c r="E110" s="866"/>
      <c r="F110" s="865">
        <f>SUM(F98:F109)</f>
        <v>0</v>
      </c>
      <c r="G110" s="866"/>
      <c r="H110" s="865">
        <f>SUM(H98:H109)</f>
        <v>0</v>
      </c>
      <c r="I110" s="866"/>
      <c r="J110" s="865">
        <f>SUM(J98:J109)</f>
        <v>0</v>
      </c>
      <c r="K110" s="866"/>
      <c r="L110" s="939" t="e">
        <f>SUM(F110+#REF!)</f>
        <v>#REF!</v>
      </c>
      <c r="BE110" s="893"/>
      <c r="BF110" s="893"/>
      <c r="BG110" s="893"/>
    </row>
    <row r="111" spans="1:59" ht="12.75" thickTop="1">
      <c r="A111" s="933"/>
      <c r="B111" s="941" t="s">
        <v>2190</v>
      </c>
      <c r="C111" s="943"/>
      <c r="D111" s="1030">
        <f>Summary!E101</f>
        <v>0</v>
      </c>
      <c r="E111" s="821"/>
      <c r="F111" s="822">
        <v>0</v>
      </c>
      <c r="G111" s="823"/>
      <c r="H111" s="1030">
        <f>Summary!F101+Summary!G101</f>
        <v>0</v>
      </c>
      <c r="I111" s="821"/>
      <c r="J111" s="825">
        <f t="shared" ref="J111:J114" si="6">SUM(D111-F111-H111)</f>
        <v>0</v>
      </c>
      <c r="K111" s="821"/>
      <c r="L111" s="935" t="e">
        <f>SUM(F111+#REF!)</f>
        <v>#REF!</v>
      </c>
      <c r="BE111" s="893"/>
      <c r="BF111" s="893"/>
      <c r="BG111" s="893"/>
    </row>
    <row r="112" spans="1:59">
      <c r="A112" s="933"/>
      <c r="B112" s="941" t="s">
        <v>803</v>
      </c>
      <c r="C112" s="943"/>
      <c r="D112" s="1030">
        <f>Summary!E102</f>
        <v>0</v>
      </c>
      <c r="E112" s="821"/>
      <c r="F112" s="822">
        <v>0</v>
      </c>
      <c r="G112" s="823"/>
      <c r="H112" s="1030">
        <f>Summary!F102+Summary!G102</f>
        <v>0</v>
      </c>
      <c r="I112" s="821"/>
      <c r="J112" s="825">
        <f t="shared" si="6"/>
        <v>0</v>
      </c>
      <c r="K112" s="821"/>
      <c r="L112" s="935"/>
      <c r="BE112" s="893"/>
      <c r="BF112" s="893"/>
      <c r="BG112" s="893"/>
    </row>
    <row r="113" spans="1:59">
      <c r="A113" s="933"/>
      <c r="B113" s="941" t="s">
        <v>2064</v>
      </c>
      <c r="C113" s="900" t="s">
        <v>1687</v>
      </c>
      <c r="D113" s="1030">
        <f>Summary!E103</f>
        <v>0</v>
      </c>
      <c r="E113" s="821"/>
      <c r="F113" s="822">
        <v>0</v>
      </c>
      <c r="G113" s="823"/>
      <c r="H113" s="1030">
        <f>Summary!F103+Summary!G103</f>
        <v>0</v>
      </c>
      <c r="I113" s="821"/>
      <c r="J113" s="825">
        <f t="shared" si="6"/>
        <v>0</v>
      </c>
      <c r="K113" s="821"/>
      <c r="L113" s="935"/>
      <c r="BE113" s="893"/>
      <c r="BF113" s="893"/>
      <c r="BG113" s="893"/>
    </row>
    <row r="114" spans="1:59">
      <c r="A114" s="933"/>
      <c r="B114" s="941" t="s">
        <v>2189</v>
      </c>
      <c r="C114" s="943"/>
      <c r="D114" s="1030">
        <f>Summary!E105</f>
        <v>0</v>
      </c>
      <c r="E114" s="821"/>
      <c r="F114" s="822">
        <v>0</v>
      </c>
      <c r="G114" s="823"/>
      <c r="H114" s="1030">
        <f>Summary!F105+Summary!G105</f>
        <v>0</v>
      </c>
      <c r="I114" s="821"/>
      <c r="J114" s="825">
        <f t="shared" si="6"/>
        <v>0</v>
      </c>
      <c r="K114" s="821"/>
      <c r="L114" s="935" t="e">
        <f>SUM(F114+#REF!)</f>
        <v>#REF!</v>
      </c>
      <c r="BE114" s="893"/>
      <c r="BF114" s="893"/>
      <c r="BG114" s="893"/>
    </row>
    <row r="115" spans="1:59">
      <c r="A115" s="933"/>
      <c r="B115" s="941" t="s">
        <v>2094</v>
      </c>
      <c r="C115" s="943"/>
      <c r="D115" s="1030">
        <f>Summary!E104</f>
        <v>0</v>
      </c>
      <c r="E115" s="821"/>
      <c r="F115" s="822">
        <v>0</v>
      </c>
      <c r="G115" s="823"/>
      <c r="H115" s="1030">
        <f>Summary!F104+Summary!G104</f>
        <v>0</v>
      </c>
      <c r="I115" s="821"/>
      <c r="J115" s="1023">
        <f>SUM(D115-F115-H115)</f>
        <v>0</v>
      </c>
      <c r="K115" s="821"/>
      <c r="L115" s="935" t="e">
        <f>SUM(F115+#REF!)</f>
        <v>#REF!</v>
      </c>
      <c r="BE115" s="893"/>
      <c r="BF115" s="893"/>
      <c r="BG115" s="893"/>
    </row>
    <row r="116" spans="1:59" ht="12.75" thickBot="1">
      <c r="A116" s="933"/>
      <c r="B116" s="1024" t="s">
        <v>2285</v>
      </c>
      <c r="C116" s="977"/>
      <c r="D116" s="1025">
        <f>SUM(D111:D115)</f>
        <v>0</v>
      </c>
      <c r="E116" s="859"/>
      <c r="F116" s="865">
        <f>SUM(F111:F115)</f>
        <v>0</v>
      </c>
      <c r="G116" s="859"/>
      <c r="H116" s="1025">
        <f>SUM(H111:H115)</f>
        <v>0</v>
      </c>
      <c r="I116" s="859"/>
      <c r="J116" s="1026">
        <f>SUM(J111:J115)</f>
        <v>0</v>
      </c>
      <c r="K116" s="868"/>
      <c r="L116" s="939" t="e">
        <f>SUM(F116+#REF!)</f>
        <v>#REF!</v>
      </c>
      <c r="N116" s="903"/>
      <c r="BE116" s="893"/>
      <c r="BF116" s="893"/>
      <c r="BG116" s="893"/>
    </row>
    <row r="117" spans="1:59" s="982" customFormat="1" ht="13.5" thickTop="1" thickBot="1">
      <c r="A117" s="933"/>
      <c r="B117" s="978"/>
      <c r="C117" s="979"/>
      <c r="D117" s="867"/>
      <c r="E117" s="868"/>
      <c r="F117" s="865"/>
      <c r="G117" s="868"/>
      <c r="H117" s="867"/>
      <c r="I117" s="868"/>
      <c r="J117" s="980"/>
      <c r="K117" s="819"/>
      <c r="L117" s="981"/>
      <c r="M117" s="892"/>
      <c r="N117" s="903"/>
      <c r="O117" s="903"/>
      <c r="P117" s="892"/>
      <c r="Q117" s="892"/>
      <c r="R117" s="892"/>
      <c r="S117" s="892"/>
      <c r="T117" s="892"/>
      <c r="U117" s="892"/>
      <c r="V117" s="892"/>
      <c r="W117" s="892"/>
      <c r="X117" s="892"/>
      <c r="Y117" s="892"/>
      <c r="Z117" s="892"/>
      <c r="AA117" s="892"/>
      <c r="AB117" s="892"/>
      <c r="AC117" s="892"/>
      <c r="AD117" s="892"/>
      <c r="AE117" s="892"/>
      <c r="AF117" s="892"/>
      <c r="AG117" s="892"/>
      <c r="AH117" s="892"/>
      <c r="AI117" s="892"/>
      <c r="AJ117" s="892"/>
      <c r="AK117" s="892"/>
      <c r="AL117" s="892"/>
      <c r="AM117" s="892"/>
      <c r="AN117" s="892"/>
      <c r="AO117" s="892"/>
      <c r="AP117" s="892"/>
      <c r="AQ117" s="892"/>
      <c r="AR117" s="892"/>
      <c r="AS117" s="892"/>
      <c r="AT117" s="892"/>
      <c r="AU117" s="892"/>
      <c r="AV117" s="892"/>
      <c r="AW117" s="892"/>
      <c r="AX117" s="892"/>
      <c r="AY117" s="892"/>
      <c r="AZ117" s="892"/>
      <c r="BA117" s="892"/>
      <c r="BB117" s="892"/>
      <c r="BC117" s="892"/>
      <c r="BD117" s="892"/>
    </row>
    <row r="118" spans="1:59" s="892" customFormat="1" ht="13.5" thickTop="1" thickBot="1">
      <c r="A118" s="983"/>
      <c r="B118" s="984" t="s">
        <v>2188</v>
      </c>
      <c r="C118" s="985"/>
      <c r="D118" s="869">
        <f>SUM(D26+D97+D110+D116)</f>
        <v>0</v>
      </c>
      <c r="E118" s="870"/>
      <c r="F118" s="869">
        <f>SUM(F26+F97+F110+F116)</f>
        <v>0</v>
      </c>
      <c r="G118" s="870"/>
      <c r="H118" s="869">
        <f>SUM(H26+H97+H110+H116)</f>
        <v>0</v>
      </c>
      <c r="I118" s="870"/>
      <c r="J118" s="869">
        <f>SUM(J26+J97+J110+J116)</f>
        <v>0</v>
      </c>
      <c r="K118" s="870"/>
      <c r="L118" s="986" t="e">
        <f>SUM(F118+#REF!)</f>
        <v>#REF!</v>
      </c>
      <c r="N118" s="903"/>
      <c r="O118" s="903"/>
      <c r="U118" s="903"/>
      <c r="V118" s="903"/>
      <c r="W118" s="903"/>
    </row>
    <row r="119" spans="1:59" s="903" customFormat="1">
      <c r="B119" s="987"/>
      <c r="C119" s="908"/>
      <c r="D119" s="914" t="s">
        <v>2204</v>
      </c>
      <c r="E119" s="914"/>
      <c r="F119" s="914" t="s">
        <v>2203</v>
      </c>
      <c r="G119" s="914"/>
      <c r="H119" s="914" t="s">
        <v>2202</v>
      </c>
      <c r="I119" s="914"/>
      <c r="J119" s="914" t="s">
        <v>2201</v>
      </c>
      <c r="K119" s="818"/>
      <c r="L119" s="988"/>
      <c r="R119" s="901"/>
    </row>
    <row r="120" spans="1:59" s="903" customFormat="1">
      <c r="B120" s="989"/>
      <c r="C120" s="990"/>
      <c r="D120" s="991"/>
      <c r="E120" s="991"/>
      <c r="F120" s="991"/>
      <c r="G120" s="991"/>
      <c r="H120" s="992" t="s">
        <v>2286</v>
      </c>
      <c r="I120" s="989"/>
      <c r="J120" s="993" t="b">
        <f>D118=(F118+H118+J118)</f>
        <v>1</v>
      </c>
      <c r="K120" s="818"/>
      <c r="L120" s="988"/>
      <c r="R120" s="901"/>
    </row>
    <row r="121" spans="1:59" s="903" customFormat="1">
      <c r="B121" s="987"/>
      <c r="C121" s="908"/>
      <c r="D121" s="818"/>
      <c r="E121" s="818"/>
      <c r="F121" s="818"/>
      <c r="G121" s="818"/>
      <c r="H121" s="818"/>
      <c r="I121" s="818"/>
      <c r="K121" s="818"/>
      <c r="L121" s="988"/>
      <c r="R121" s="901"/>
    </row>
    <row r="122" spans="1:59" s="901" customFormat="1">
      <c r="B122" s="1110" t="s">
        <v>1482</v>
      </c>
      <c r="C122" s="1111"/>
      <c r="D122" s="1112"/>
      <c r="E122" s="1094"/>
      <c r="F122" s="1113" t="s">
        <v>2187</v>
      </c>
      <c r="G122" s="1114"/>
      <c r="H122" s="1114"/>
      <c r="I122" s="1114"/>
      <c r="J122" s="1115"/>
      <c r="K122" s="994"/>
      <c r="M122" s="903"/>
      <c r="N122" s="903"/>
      <c r="O122" s="903"/>
      <c r="P122" s="903"/>
      <c r="Q122" s="903"/>
      <c r="S122" s="903"/>
      <c r="T122" s="903"/>
      <c r="U122" s="903"/>
      <c r="V122" s="903"/>
      <c r="W122" s="903"/>
      <c r="X122" s="903"/>
      <c r="Y122" s="903"/>
      <c r="Z122" s="903"/>
      <c r="AA122" s="903"/>
      <c r="AB122" s="903"/>
      <c r="AC122" s="903"/>
      <c r="AD122" s="903"/>
      <c r="AE122" s="903"/>
      <c r="AF122" s="903"/>
      <c r="AG122" s="903"/>
      <c r="AH122" s="903"/>
      <c r="AI122" s="903"/>
      <c r="AJ122" s="903"/>
      <c r="AK122" s="903"/>
      <c r="AL122" s="903"/>
      <c r="AM122" s="903"/>
      <c r="AN122" s="903"/>
      <c r="AO122" s="903"/>
      <c r="AP122" s="903"/>
      <c r="AQ122" s="903"/>
      <c r="AR122" s="903"/>
      <c r="AS122" s="903"/>
      <c r="AT122" s="903"/>
      <c r="AU122" s="903"/>
      <c r="AV122" s="903"/>
      <c r="AW122" s="903"/>
      <c r="AX122" s="903"/>
      <c r="AY122" s="903"/>
      <c r="AZ122" s="903"/>
      <c r="BA122" s="903"/>
      <c r="BB122" s="903"/>
      <c r="BC122" s="903"/>
      <c r="BD122" s="903"/>
      <c r="BE122" s="903"/>
      <c r="BF122" s="903"/>
      <c r="BG122" s="903"/>
    </row>
    <row r="123" spans="1:59" s="901" customFormat="1">
      <c r="B123" s="1116"/>
      <c r="C123" s="1117"/>
      <c r="D123" s="1118"/>
      <c r="E123" s="1094"/>
      <c r="F123" s="1119" t="s">
        <v>2287</v>
      </c>
      <c r="G123" s="1120"/>
      <c r="H123" s="1120"/>
      <c r="I123" s="1120"/>
      <c r="J123" s="1137">
        <f>D118*5%</f>
        <v>0</v>
      </c>
      <c r="K123" s="995"/>
      <c r="M123" s="903"/>
      <c r="N123" s="996"/>
      <c r="O123" s="903"/>
      <c r="P123" s="903"/>
      <c r="Q123" s="903"/>
      <c r="S123" s="903"/>
      <c r="T123" s="903"/>
      <c r="U123" s="903"/>
      <c r="V123" s="903"/>
      <c r="W123" s="903"/>
      <c r="X123" s="903"/>
      <c r="Y123" s="903"/>
      <c r="Z123" s="903"/>
      <c r="AA123" s="903"/>
      <c r="AB123" s="903"/>
      <c r="AC123" s="903"/>
      <c r="AD123" s="903"/>
      <c r="AE123" s="903"/>
      <c r="AF123" s="903"/>
      <c r="AG123" s="903"/>
      <c r="AH123" s="903"/>
      <c r="AI123" s="903"/>
      <c r="AJ123" s="903"/>
      <c r="AK123" s="903"/>
      <c r="AL123" s="903"/>
      <c r="AM123" s="903"/>
      <c r="AN123" s="903"/>
      <c r="AO123" s="903"/>
      <c r="AP123" s="903"/>
      <c r="AQ123" s="903"/>
      <c r="AR123" s="903"/>
      <c r="AS123" s="903"/>
      <c r="AT123" s="903"/>
      <c r="AU123" s="903"/>
      <c r="AV123" s="903"/>
      <c r="AW123" s="903"/>
      <c r="AX123" s="903"/>
      <c r="AY123" s="903"/>
      <c r="AZ123" s="903"/>
      <c r="BA123" s="903"/>
      <c r="BB123" s="903"/>
      <c r="BC123" s="903"/>
      <c r="BD123" s="903"/>
      <c r="BE123" s="903"/>
      <c r="BF123" s="903"/>
      <c r="BG123" s="903"/>
    </row>
    <row r="124" spans="1:59" s="901" customFormat="1">
      <c r="B124" s="1098" t="s">
        <v>2186</v>
      </c>
      <c r="C124" s="1090"/>
      <c r="D124" s="1134">
        <f>D118</f>
        <v>0</v>
      </c>
      <c r="E124" s="1094"/>
      <c r="F124" s="1098" t="s">
        <v>2288</v>
      </c>
      <c r="G124" s="1094"/>
      <c r="H124" s="1094"/>
      <c r="I124" s="1094"/>
      <c r="J124" s="1138">
        <v>500000</v>
      </c>
      <c r="K124" s="995"/>
      <c r="M124" s="903"/>
      <c r="N124" s="903"/>
      <c r="O124" s="903"/>
      <c r="P124" s="903"/>
      <c r="Q124" s="903"/>
      <c r="S124" s="903"/>
      <c r="T124" s="903"/>
      <c r="U124" s="903"/>
      <c r="V124" s="903"/>
      <c r="W124" s="903"/>
      <c r="X124" s="903"/>
      <c r="Y124" s="903"/>
      <c r="Z124" s="903"/>
      <c r="AA124" s="903"/>
      <c r="AB124" s="903"/>
      <c r="AC124" s="903"/>
      <c r="AD124" s="903"/>
      <c r="AE124" s="903"/>
      <c r="AF124" s="903"/>
      <c r="AG124" s="903"/>
      <c r="AH124" s="903"/>
      <c r="AI124" s="903"/>
      <c r="AJ124" s="903"/>
      <c r="AK124" s="903"/>
      <c r="AL124" s="903"/>
      <c r="AM124" s="903"/>
      <c r="AN124" s="903"/>
      <c r="AO124" s="903"/>
      <c r="AP124" s="903"/>
      <c r="AQ124" s="903"/>
      <c r="AR124" s="903"/>
      <c r="AS124" s="903"/>
      <c r="AT124" s="903"/>
      <c r="AU124" s="903"/>
      <c r="AV124" s="903"/>
      <c r="AW124" s="903"/>
      <c r="AX124" s="903"/>
      <c r="AY124" s="903"/>
      <c r="AZ124" s="903"/>
      <c r="BA124" s="903"/>
      <c r="BB124" s="903"/>
      <c r="BC124" s="903"/>
      <c r="BD124" s="903"/>
      <c r="BE124" s="903"/>
      <c r="BF124" s="903"/>
      <c r="BG124" s="903"/>
    </row>
    <row r="125" spans="1:59" s="901" customFormat="1" ht="12.75">
      <c r="B125" s="1098"/>
      <c r="C125" s="1090"/>
      <c r="D125" s="1134"/>
      <c r="E125" s="1094"/>
      <c r="F125" s="1098"/>
      <c r="G125" s="1094"/>
      <c r="H125" s="1094"/>
      <c r="I125" s="1094"/>
      <c r="J125" s="1138"/>
      <c r="K125" s="995"/>
      <c r="M125" s="903"/>
      <c r="N125" s="996"/>
      <c r="O125"/>
      <c r="P125" s="903"/>
      <c r="Q125" s="903"/>
      <c r="S125" s="903"/>
      <c r="T125" s="903"/>
      <c r="U125" s="903"/>
      <c r="V125" s="903"/>
      <c r="W125" s="903"/>
      <c r="X125" s="903"/>
      <c r="Y125" s="903"/>
      <c r="Z125" s="903"/>
      <c r="AA125" s="903"/>
      <c r="AB125" s="903"/>
      <c r="AC125" s="903"/>
      <c r="AD125" s="903"/>
      <c r="AE125" s="903"/>
      <c r="AF125" s="903"/>
      <c r="AG125" s="903"/>
      <c r="AH125" s="903"/>
      <c r="AI125" s="903"/>
      <c r="AJ125" s="903"/>
      <c r="AK125" s="903"/>
      <c r="AL125" s="903"/>
      <c r="AM125" s="903"/>
      <c r="AN125" s="903"/>
      <c r="AO125" s="903"/>
      <c r="AP125" s="903"/>
      <c r="AQ125" s="903"/>
      <c r="AR125" s="903"/>
      <c r="AS125" s="903"/>
      <c r="AT125" s="903"/>
      <c r="AU125" s="903"/>
      <c r="AV125" s="903"/>
      <c r="AW125" s="903"/>
      <c r="AX125" s="903"/>
      <c r="AY125" s="903"/>
      <c r="AZ125" s="903"/>
      <c r="BA125" s="903"/>
      <c r="BB125" s="903"/>
      <c r="BC125" s="903"/>
      <c r="BD125" s="903"/>
      <c r="BE125" s="903"/>
      <c r="BF125" s="903"/>
      <c r="BG125" s="903"/>
    </row>
    <row r="126" spans="1:59" s="901" customFormat="1">
      <c r="B126" s="1098" t="s">
        <v>2185</v>
      </c>
      <c r="C126" s="1090"/>
      <c r="D126" s="1134">
        <f>D118*20%</f>
        <v>0</v>
      </c>
      <c r="E126" s="1094"/>
      <c r="F126" s="1098" t="s">
        <v>2289</v>
      </c>
      <c r="G126" s="1094"/>
      <c r="H126" s="1094"/>
      <c r="I126" s="1094"/>
      <c r="J126" s="1138">
        <f>J109</f>
        <v>0</v>
      </c>
      <c r="K126" s="995"/>
      <c r="M126" s="903"/>
      <c r="N126" s="903"/>
      <c r="O126" s="903"/>
      <c r="P126" s="903"/>
      <c r="Q126" s="903"/>
      <c r="S126" s="903"/>
      <c r="T126" s="903"/>
      <c r="U126" s="903"/>
      <c r="V126" s="903"/>
      <c r="W126" s="903"/>
      <c r="X126" s="903"/>
      <c r="Y126" s="903"/>
      <c r="Z126" s="903"/>
      <c r="AA126" s="903"/>
      <c r="AB126" s="903"/>
      <c r="AC126" s="903"/>
      <c r="AD126" s="903"/>
      <c r="AE126" s="903"/>
      <c r="AF126" s="903"/>
      <c r="AG126" s="903"/>
      <c r="AH126" s="903"/>
      <c r="AI126" s="903"/>
      <c r="AJ126" s="903"/>
      <c r="AK126" s="903"/>
      <c r="AL126" s="903"/>
      <c r="AM126" s="903"/>
      <c r="AN126" s="903"/>
      <c r="AO126" s="903"/>
      <c r="AP126" s="903"/>
      <c r="AQ126" s="903"/>
      <c r="AR126" s="903"/>
      <c r="AS126" s="903"/>
      <c r="AT126" s="903"/>
      <c r="AU126" s="903"/>
      <c r="AV126" s="903"/>
      <c r="AW126" s="903"/>
      <c r="AX126" s="903"/>
      <c r="AY126" s="903"/>
      <c r="AZ126" s="903"/>
      <c r="BA126" s="903"/>
      <c r="BB126" s="903"/>
      <c r="BC126" s="903"/>
      <c r="BD126" s="903"/>
      <c r="BE126" s="903"/>
      <c r="BF126" s="903"/>
      <c r="BG126" s="903"/>
    </row>
    <row r="127" spans="1:59" s="901" customFormat="1">
      <c r="B127" s="1098"/>
      <c r="C127" s="1090"/>
      <c r="D127" s="1134"/>
      <c r="E127" s="1094"/>
      <c r="F127" s="1098" t="s">
        <v>2290</v>
      </c>
      <c r="G127" s="1094"/>
      <c r="H127" s="1094"/>
      <c r="I127" s="1094"/>
      <c r="J127" s="1122" t="str">
        <f>IF(J126&gt;500000,"YES",IF(J126&gt;J123,"YES","NO"))</f>
        <v>NO</v>
      </c>
      <c r="K127" s="995"/>
      <c r="M127" s="903"/>
      <c r="N127" s="903"/>
      <c r="O127" s="903"/>
      <c r="P127" s="903"/>
      <c r="Q127" s="903"/>
      <c r="S127" s="903"/>
      <c r="T127" s="903"/>
      <c r="U127" s="903"/>
      <c r="V127" s="903"/>
      <c r="W127" s="903"/>
      <c r="X127" s="903"/>
      <c r="Y127" s="903"/>
      <c r="Z127" s="903"/>
      <c r="AA127" s="903"/>
      <c r="AB127" s="903"/>
      <c r="AC127" s="903"/>
      <c r="AD127" s="903"/>
      <c r="AE127" s="903"/>
      <c r="AF127" s="903"/>
      <c r="AG127" s="903"/>
      <c r="AH127" s="903"/>
      <c r="AI127" s="903"/>
      <c r="AJ127" s="903"/>
      <c r="AK127" s="903"/>
      <c r="AL127" s="903"/>
      <c r="AM127" s="903"/>
      <c r="AN127" s="903"/>
      <c r="AO127" s="903"/>
      <c r="AP127" s="903"/>
      <c r="AQ127" s="903"/>
      <c r="AR127" s="903"/>
      <c r="AS127" s="903"/>
      <c r="AT127" s="903"/>
      <c r="AU127" s="903"/>
      <c r="AV127" s="903"/>
      <c r="AW127" s="903"/>
      <c r="AX127" s="903"/>
      <c r="AY127" s="903"/>
      <c r="AZ127" s="903"/>
      <c r="BA127" s="903"/>
      <c r="BB127" s="903"/>
      <c r="BC127" s="903"/>
      <c r="BD127" s="903"/>
      <c r="BE127" s="903"/>
      <c r="BF127" s="903"/>
      <c r="BG127" s="903"/>
    </row>
    <row r="128" spans="1:59" s="901" customFormat="1">
      <c r="B128" s="1098" t="s">
        <v>1480</v>
      </c>
      <c r="C128" s="1090"/>
      <c r="D128" s="1134">
        <f>J26</f>
        <v>0</v>
      </c>
      <c r="E128" s="1094"/>
      <c r="F128" s="1098"/>
      <c r="G128" s="1094"/>
      <c r="H128" s="1094"/>
      <c r="I128" s="1094"/>
      <c r="J128" s="1121"/>
      <c r="K128" s="995"/>
      <c r="M128" s="903"/>
      <c r="O128" s="903"/>
      <c r="P128" s="903"/>
      <c r="Q128" s="903"/>
      <c r="S128" s="903"/>
      <c r="T128" s="903"/>
      <c r="U128" s="903"/>
      <c r="V128" s="903"/>
      <c r="W128" s="903"/>
      <c r="X128" s="903"/>
      <c r="Y128" s="903"/>
      <c r="Z128" s="903"/>
      <c r="AA128" s="903"/>
      <c r="AB128" s="903"/>
      <c r="AC128" s="903"/>
      <c r="AD128" s="903"/>
      <c r="AE128" s="903"/>
      <c r="AF128" s="903"/>
      <c r="AG128" s="903"/>
      <c r="AH128" s="903"/>
      <c r="AI128" s="903"/>
      <c r="AJ128" s="903"/>
      <c r="AK128" s="903"/>
      <c r="AL128" s="903"/>
      <c r="AM128" s="903"/>
      <c r="AN128" s="903"/>
      <c r="AO128" s="903"/>
      <c r="AP128" s="903"/>
      <c r="AQ128" s="903"/>
      <c r="AR128" s="903"/>
      <c r="AS128" s="903"/>
      <c r="AT128" s="903"/>
      <c r="AU128" s="903"/>
      <c r="AV128" s="903"/>
      <c r="AW128" s="903"/>
      <c r="AX128" s="903"/>
      <c r="AY128" s="903"/>
      <c r="AZ128" s="903"/>
      <c r="BA128" s="903"/>
      <c r="BB128" s="903"/>
      <c r="BC128" s="903"/>
      <c r="BD128" s="903"/>
      <c r="BE128" s="903"/>
      <c r="BF128" s="903"/>
      <c r="BG128" s="903"/>
    </row>
    <row r="129" spans="2:59" s="901" customFormat="1">
      <c r="B129" s="1098"/>
      <c r="C129" s="1090"/>
      <c r="D129" s="1134"/>
      <c r="E129" s="1094"/>
      <c r="F129" s="1123" t="str">
        <f>IF(J127="YES","You must make an adjustment at cell H109","")</f>
        <v/>
      </c>
      <c r="G129" s="1124"/>
      <c r="H129" s="1124"/>
      <c r="I129" s="1124"/>
      <c r="J129" s="1125"/>
      <c r="K129" s="995"/>
      <c r="M129" s="999"/>
      <c r="N129" s="903"/>
      <c r="O129" s="903"/>
      <c r="P129" s="903"/>
      <c r="Q129" s="903"/>
      <c r="S129" s="903"/>
      <c r="T129" s="903"/>
      <c r="U129" s="903"/>
      <c r="V129" s="903"/>
      <c r="W129" s="903"/>
      <c r="X129" s="903"/>
      <c r="Y129" s="903"/>
      <c r="Z129" s="903"/>
      <c r="AA129" s="903"/>
      <c r="AB129" s="903"/>
      <c r="AC129" s="903"/>
      <c r="AD129" s="903"/>
      <c r="AE129" s="903"/>
      <c r="AF129" s="903"/>
      <c r="AG129" s="903"/>
      <c r="AH129" s="903"/>
      <c r="AI129" s="903"/>
      <c r="AJ129" s="903"/>
      <c r="AK129" s="903"/>
      <c r="AL129" s="903"/>
      <c r="AM129" s="903"/>
      <c r="AN129" s="903"/>
      <c r="AO129" s="903"/>
      <c r="AP129" s="903"/>
      <c r="AQ129" s="903"/>
      <c r="AR129" s="903"/>
      <c r="AS129" s="903"/>
      <c r="AT129" s="903"/>
      <c r="AU129" s="903"/>
      <c r="AV129" s="903"/>
      <c r="AW129" s="903"/>
      <c r="AX129" s="903"/>
      <c r="AY129" s="903"/>
      <c r="AZ129" s="903"/>
      <c r="BA129" s="903"/>
      <c r="BB129" s="903"/>
      <c r="BC129" s="903"/>
      <c r="BD129" s="903"/>
      <c r="BE129" s="903"/>
      <c r="BF129" s="903"/>
      <c r="BG129" s="903"/>
    </row>
    <row r="130" spans="2:59" s="901" customFormat="1">
      <c r="B130" s="1098" t="s">
        <v>2291</v>
      </c>
      <c r="C130" s="1090"/>
      <c r="D130" s="1134">
        <f>J118</f>
        <v>0</v>
      </c>
      <c r="E130" s="1094"/>
      <c r="F130" s="1123"/>
      <c r="G130" s="1124"/>
      <c r="H130" s="1124"/>
      <c r="I130" s="1124"/>
      <c r="J130" s="1125"/>
      <c r="K130" s="1000"/>
      <c r="M130" s="903"/>
      <c r="O130" s="903"/>
      <c r="P130" s="903"/>
      <c r="Q130" s="903"/>
      <c r="R130" s="903"/>
      <c r="S130" s="903"/>
      <c r="T130" s="903"/>
      <c r="U130" s="903"/>
      <c r="V130" s="903"/>
      <c r="W130" s="903"/>
      <c r="X130" s="903"/>
      <c r="Y130" s="903"/>
      <c r="Z130" s="903"/>
      <c r="AA130" s="903"/>
      <c r="AB130" s="903"/>
      <c r="AC130" s="903"/>
      <c r="AD130" s="903"/>
      <c r="AE130" s="903"/>
      <c r="AF130" s="903"/>
      <c r="AG130" s="903"/>
      <c r="AH130" s="903"/>
      <c r="AI130" s="903"/>
      <c r="AJ130" s="903"/>
      <c r="AK130" s="903"/>
      <c r="AL130" s="903"/>
      <c r="AM130" s="903"/>
      <c r="AN130" s="903"/>
      <c r="AO130" s="903"/>
      <c r="AP130" s="903"/>
      <c r="AQ130" s="903"/>
      <c r="AR130" s="903"/>
      <c r="AS130" s="903"/>
      <c r="AT130" s="903"/>
      <c r="AU130" s="903"/>
      <c r="AV130" s="903"/>
      <c r="AW130" s="903"/>
      <c r="AX130" s="903"/>
      <c r="AY130" s="903"/>
      <c r="AZ130" s="903"/>
      <c r="BA130" s="903"/>
      <c r="BB130" s="903"/>
      <c r="BC130" s="903"/>
      <c r="BD130" s="903"/>
      <c r="BE130" s="903"/>
      <c r="BF130" s="903"/>
      <c r="BG130" s="903"/>
    </row>
    <row r="131" spans="2:59" s="901" customFormat="1" ht="12.75">
      <c r="B131" s="1126" t="s">
        <v>2320</v>
      </c>
      <c r="C131" s="1090"/>
      <c r="D131" s="1135">
        <f>IF(D128&gt;D126,D126-D128,0)</f>
        <v>0</v>
      </c>
      <c r="E131" s="1094"/>
      <c r="F131" s="1127"/>
      <c r="G131" s="1127"/>
      <c r="H131" s="1127"/>
      <c r="I131" s="1127"/>
      <c r="J131" s="1127"/>
      <c r="M131" s="903"/>
      <c r="N131" s="903"/>
      <c r="O131" s="903"/>
      <c r="P131" s="903"/>
      <c r="Q131" s="903"/>
      <c r="R131" s="903"/>
      <c r="S131" s="903"/>
      <c r="T131" s="903"/>
      <c r="U131" s="903"/>
      <c r="V131" s="903"/>
      <c r="W131" s="903"/>
      <c r="X131" s="903"/>
      <c r="Y131" s="903"/>
      <c r="Z131" s="903"/>
      <c r="AA131" s="903"/>
      <c r="AB131" s="903"/>
      <c r="AC131" s="903"/>
      <c r="AD131" s="903"/>
      <c r="AE131" s="903"/>
      <c r="AF131" s="903"/>
      <c r="AG131" s="903"/>
      <c r="AH131" s="903"/>
      <c r="AI131" s="903"/>
      <c r="AJ131" s="903"/>
      <c r="AK131" s="903"/>
      <c r="AL131" s="903"/>
      <c r="AM131" s="903"/>
      <c r="AN131" s="903"/>
      <c r="AO131" s="903"/>
      <c r="AP131" s="903"/>
      <c r="AQ131" s="903"/>
      <c r="AR131" s="903"/>
      <c r="AS131" s="903"/>
      <c r="AT131" s="903"/>
      <c r="AU131" s="903"/>
      <c r="AV131" s="903"/>
      <c r="AW131" s="903"/>
      <c r="AX131" s="903"/>
      <c r="AY131" s="903"/>
      <c r="AZ131" s="903"/>
      <c r="BA131" s="903"/>
      <c r="BB131" s="903"/>
      <c r="BC131" s="903"/>
      <c r="BD131" s="903"/>
      <c r="BE131" s="903"/>
      <c r="BF131" s="903"/>
      <c r="BG131" s="903"/>
    </row>
    <row r="132" spans="2:59" s="901" customFormat="1">
      <c r="B132" s="1098"/>
      <c r="C132" s="1090"/>
      <c r="D132" s="1134"/>
      <c r="E132" s="1094"/>
      <c r="F132" s="1110" t="s">
        <v>2319</v>
      </c>
      <c r="G132" s="1128"/>
      <c r="H132" s="1128"/>
      <c r="I132" s="1128"/>
      <c r="J132" s="1112"/>
      <c r="M132" s="903"/>
      <c r="N132" s="903"/>
      <c r="O132" s="903"/>
      <c r="P132" s="903"/>
      <c r="Q132" s="903"/>
      <c r="R132" s="903"/>
      <c r="S132" s="903"/>
      <c r="T132" s="903"/>
      <c r="U132" s="903"/>
      <c r="V132" s="903"/>
      <c r="W132" s="903"/>
      <c r="X132" s="903"/>
      <c r="Y132" s="903"/>
      <c r="Z132" s="903"/>
      <c r="AA132" s="903"/>
      <c r="AB132" s="903"/>
      <c r="AC132" s="903"/>
      <c r="AD132" s="903"/>
      <c r="AE132" s="903"/>
      <c r="AF132" s="903"/>
      <c r="AG132" s="903"/>
      <c r="AH132" s="903"/>
      <c r="AI132" s="903"/>
      <c r="AJ132" s="903"/>
      <c r="AK132" s="903"/>
      <c r="AL132" s="903"/>
      <c r="AM132" s="903"/>
      <c r="AN132" s="903"/>
      <c r="AO132" s="903"/>
      <c r="AP132" s="903"/>
      <c r="AQ132" s="903"/>
      <c r="AR132" s="903"/>
      <c r="AS132" s="903"/>
      <c r="AT132" s="903"/>
      <c r="AU132" s="903"/>
      <c r="AV132" s="903"/>
      <c r="AW132" s="903"/>
      <c r="AX132" s="903"/>
      <c r="AY132" s="903"/>
      <c r="AZ132" s="903"/>
      <c r="BA132" s="903"/>
      <c r="BB132" s="903"/>
      <c r="BC132" s="903"/>
      <c r="BD132" s="903"/>
      <c r="BE132" s="903"/>
      <c r="BF132" s="903"/>
      <c r="BG132" s="903"/>
    </row>
    <row r="133" spans="2:59" s="901" customFormat="1">
      <c r="B133" s="1089" t="s">
        <v>2184</v>
      </c>
      <c r="C133" s="1090"/>
      <c r="D133" s="1136">
        <f>D131+D130</f>
        <v>0</v>
      </c>
      <c r="E133" s="1094"/>
      <c r="F133" s="1089" t="s">
        <v>2316</v>
      </c>
      <c r="G133" s="1094"/>
      <c r="H133" s="1094"/>
      <c r="I133" s="1094"/>
      <c r="J133" s="1129" t="str">
        <f>'Season of a Series'!D45</f>
        <v>INELIGIBLE</v>
      </c>
      <c r="M133" s="903"/>
      <c r="N133" s="903"/>
      <c r="O133" s="903"/>
      <c r="P133" s="903"/>
      <c r="Q133" s="903"/>
      <c r="R133" s="903"/>
      <c r="S133" s="903"/>
      <c r="T133" s="903"/>
      <c r="U133" s="903"/>
      <c r="V133" s="903"/>
      <c r="W133" s="903"/>
      <c r="X133" s="903"/>
      <c r="Y133" s="903"/>
      <c r="Z133" s="903"/>
      <c r="AA133" s="903"/>
      <c r="AB133" s="903"/>
      <c r="AC133" s="903"/>
      <c r="AD133" s="903"/>
      <c r="AE133" s="903"/>
      <c r="AF133" s="903"/>
      <c r="AG133" s="903"/>
      <c r="AH133" s="903"/>
      <c r="AI133" s="903"/>
      <c r="AJ133" s="903"/>
      <c r="AK133" s="903"/>
      <c r="AL133" s="903"/>
      <c r="AM133" s="903"/>
      <c r="AN133" s="903"/>
      <c r="AO133" s="903"/>
      <c r="AP133" s="903"/>
      <c r="AQ133" s="903"/>
      <c r="AR133" s="903"/>
      <c r="AS133" s="903"/>
      <c r="AT133" s="903"/>
      <c r="AU133" s="903"/>
      <c r="AV133" s="903"/>
      <c r="AW133" s="903"/>
      <c r="AX133" s="903"/>
      <c r="AY133" s="903"/>
      <c r="AZ133" s="903"/>
      <c r="BA133" s="903"/>
      <c r="BB133" s="903"/>
      <c r="BC133" s="903"/>
      <c r="BD133" s="903"/>
      <c r="BE133" s="903"/>
      <c r="BF133" s="903"/>
      <c r="BG133" s="903"/>
    </row>
    <row r="134" spans="2:59" s="901" customFormat="1">
      <c r="B134" s="1089" t="s">
        <v>2331</v>
      </c>
      <c r="C134" s="1090"/>
      <c r="D134" s="1136">
        <f>D133*30%</f>
        <v>0</v>
      </c>
      <c r="E134" s="1094"/>
      <c r="F134" s="1089" t="str">
        <f>IF(ISNUMBER(SEARCH("series",$C$8)),"Per Hour","")</f>
        <v/>
      </c>
      <c r="G134" s="1094"/>
      <c r="H134" s="1094"/>
      <c r="I134" s="1094"/>
      <c r="J134" s="1129" t="str">
        <f>IF(ISNUMBER(SEARCH("series",$C$8)),'Season of a Series'!D46,"")</f>
        <v/>
      </c>
      <c r="M134" s="903"/>
      <c r="N134" s="903"/>
      <c r="O134" s="892"/>
      <c r="P134" s="892"/>
      <c r="Q134" s="892"/>
      <c r="R134" s="903"/>
      <c r="S134" s="903"/>
      <c r="T134" s="903"/>
      <c r="U134" s="903"/>
      <c r="V134" s="903"/>
      <c r="W134" s="903"/>
      <c r="X134" s="903"/>
      <c r="Y134" s="903"/>
      <c r="Z134" s="903"/>
      <c r="AA134" s="903"/>
      <c r="AB134" s="903"/>
      <c r="AC134" s="903"/>
      <c r="AD134" s="903"/>
      <c r="AE134" s="903"/>
      <c r="AF134" s="903"/>
      <c r="AG134" s="903"/>
      <c r="AH134" s="903"/>
      <c r="AI134" s="903"/>
      <c r="AJ134" s="903"/>
      <c r="AK134" s="903"/>
      <c r="AL134" s="903"/>
      <c r="AM134" s="903"/>
      <c r="AN134" s="903"/>
      <c r="AO134" s="903"/>
      <c r="AP134" s="903"/>
      <c r="AQ134" s="903"/>
      <c r="AR134" s="903"/>
      <c r="AS134" s="903"/>
      <c r="AT134" s="903"/>
      <c r="AU134" s="903"/>
      <c r="AV134" s="903"/>
      <c r="AW134" s="903"/>
      <c r="AX134" s="903"/>
      <c r="AY134" s="903"/>
      <c r="AZ134" s="903"/>
      <c r="BA134" s="903"/>
      <c r="BB134" s="903"/>
      <c r="BC134" s="903"/>
      <c r="BD134" s="903"/>
      <c r="BE134" s="903"/>
      <c r="BF134" s="903"/>
      <c r="BG134" s="903"/>
    </row>
    <row r="135" spans="2:59" s="901" customFormat="1">
      <c r="B135" s="1105" t="s">
        <v>2292</v>
      </c>
      <c r="C135" s="1130"/>
      <c r="D135" s="1226" t="e">
        <f>D134/D124</f>
        <v>#DIV/0!</v>
      </c>
      <c r="E135" s="1094"/>
      <c r="F135" s="1105"/>
      <c r="G135" s="1131"/>
      <c r="H135" s="1132"/>
      <c r="I135" s="1132"/>
      <c r="J135" s="1133"/>
      <c r="M135" s="903"/>
      <c r="N135" s="892"/>
      <c r="O135" s="892"/>
      <c r="P135" s="892"/>
      <c r="Q135" s="892"/>
      <c r="R135" s="892"/>
      <c r="S135" s="903"/>
      <c r="T135" s="903"/>
      <c r="U135" s="903"/>
      <c r="V135" s="903"/>
      <c r="W135" s="903"/>
      <c r="X135" s="903"/>
      <c r="Y135" s="903"/>
      <c r="Z135" s="903"/>
      <c r="AA135" s="903"/>
      <c r="AB135" s="903"/>
      <c r="AC135" s="903"/>
      <c r="AD135" s="903"/>
      <c r="AE135" s="903"/>
      <c r="AF135" s="903"/>
      <c r="AG135" s="903"/>
      <c r="AH135" s="903"/>
      <c r="AI135" s="903"/>
      <c r="AJ135" s="903"/>
      <c r="AK135" s="903"/>
      <c r="AL135" s="903"/>
      <c r="AM135" s="903"/>
      <c r="AN135" s="903"/>
      <c r="AO135" s="903"/>
      <c r="AP135" s="903"/>
      <c r="AQ135" s="903"/>
      <c r="AR135" s="903"/>
      <c r="AS135" s="903"/>
      <c r="AT135" s="903"/>
      <c r="AU135" s="903"/>
      <c r="AV135" s="903"/>
      <c r="AW135" s="903"/>
      <c r="AX135" s="903"/>
      <c r="AY135" s="903"/>
      <c r="AZ135" s="903"/>
      <c r="BA135" s="903"/>
      <c r="BB135" s="903"/>
      <c r="BC135" s="903"/>
      <c r="BD135" s="903"/>
      <c r="BE135" s="903"/>
      <c r="BF135" s="903"/>
      <c r="BG135" s="903"/>
    </row>
    <row r="136" spans="2:59" s="901" customFormat="1" ht="12.75" thickBot="1">
      <c r="C136" s="998"/>
      <c r="M136" s="903"/>
      <c r="N136" s="892"/>
      <c r="O136" s="892"/>
      <c r="P136" s="892"/>
      <c r="Q136" s="892"/>
      <c r="R136" s="892"/>
      <c r="S136" s="903"/>
      <c r="T136" s="903"/>
      <c r="U136" s="903"/>
      <c r="V136" s="903"/>
      <c r="W136" s="903"/>
      <c r="X136" s="903"/>
      <c r="Y136" s="903"/>
      <c r="Z136" s="903"/>
      <c r="AA136" s="903"/>
      <c r="AB136" s="903"/>
      <c r="AC136" s="903"/>
      <c r="AD136" s="903"/>
      <c r="AE136" s="903"/>
      <c r="AF136" s="903"/>
      <c r="AG136" s="903"/>
      <c r="AH136" s="903"/>
      <c r="AI136" s="903"/>
      <c r="AJ136" s="903"/>
      <c r="AK136" s="903"/>
      <c r="AL136" s="903"/>
      <c r="AM136" s="903"/>
      <c r="AN136" s="903"/>
      <c r="AO136" s="903"/>
      <c r="AP136" s="903"/>
      <c r="AQ136" s="903"/>
      <c r="AR136" s="903"/>
      <c r="AS136" s="903"/>
      <c r="AT136" s="903"/>
      <c r="AU136" s="903"/>
      <c r="AV136" s="903"/>
      <c r="AW136" s="903"/>
      <c r="AX136" s="903"/>
      <c r="AY136" s="903"/>
      <c r="AZ136" s="903"/>
      <c r="BA136" s="903"/>
      <c r="BB136" s="903"/>
      <c r="BC136" s="903"/>
      <c r="BD136" s="903"/>
      <c r="BE136" s="903"/>
      <c r="BF136" s="903"/>
      <c r="BG136" s="903"/>
    </row>
    <row r="137" spans="2:59" s="901" customFormat="1" ht="12.75" thickBot="1">
      <c r="B137" s="1002" t="s">
        <v>638</v>
      </c>
      <c r="C137" s="1003"/>
      <c r="D137" s="1004"/>
      <c r="E137" s="1005"/>
      <c r="F137" s="1005"/>
      <c r="G137" s="1005"/>
      <c r="H137" s="1005"/>
      <c r="I137" s="1005"/>
      <c r="J137" s="1006"/>
      <c r="M137" s="903"/>
      <c r="N137" s="892"/>
      <c r="O137" s="892"/>
      <c r="P137" s="892"/>
      <c r="Q137" s="892"/>
      <c r="R137" s="892"/>
      <c r="S137" s="903"/>
      <c r="T137" s="903"/>
      <c r="U137" s="892"/>
      <c r="V137" s="892"/>
      <c r="W137" s="892"/>
      <c r="X137" s="903"/>
      <c r="Y137" s="903"/>
      <c r="Z137" s="903"/>
      <c r="AA137" s="903"/>
      <c r="AB137" s="903"/>
      <c r="AC137" s="903"/>
      <c r="AD137" s="903"/>
      <c r="AE137" s="903"/>
      <c r="AF137" s="903"/>
      <c r="AG137" s="903"/>
      <c r="AH137" s="903"/>
      <c r="AI137" s="903"/>
      <c r="AJ137" s="903"/>
      <c r="AK137" s="903"/>
      <c r="AL137" s="903"/>
      <c r="AM137" s="903"/>
      <c r="AN137" s="903"/>
      <c r="AO137" s="903"/>
      <c r="AP137" s="903"/>
      <c r="AQ137" s="903"/>
      <c r="AR137" s="903"/>
      <c r="AS137" s="903"/>
      <c r="AT137" s="903"/>
      <c r="AU137" s="903"/>
      <c r="AV137" s="903"/>
      <c r="AW137" s="903"/>
      <c r="AX137" s="903"/>
      <c r="AY137" s="903"/>
      <c r="AZ137" s="903"/>
      <c r="BA137" s="903"/>
      <c r="BB137" s="903"/>
      <c r="BC137" s="903"/>
      <c r="BD137" s="903"/>
      <c r="BE137" s="903"/>
      <c r="BF137" s="903"/>
      <c r="BG137" s="903"/>
    </row>
    <row r="138" spans="2:59" ht="12" customHeight="1">
      <c r="B138" s="1326" t="s">
        <v>2293</v>
      </c>
      <c r="C138" s="1327"/>
      <c r="D138" s="1327"/>
      <c r="E138" s="1327"/>
      <c r="F138" s="1327"/>
      <c r="G138" s="1327"/>
      <c r="H138" s="1327"/>
      <c r="I138" s="1327"/>
      <c r="J138" s="1328"/>
    </row>
    <row r="139" spans="2:59" ht="12" customHeight="1">
      <c r="B139" s="1329"/>
      <c r="C139" s="1330"/>
      <c r="D139" s="1330"/>
      <c r="E139" s="1330"/>
      <c r="F139" s="1330"/>
      <c r="G139" s="1330"/>
      <c r="H139" s="1330"/>
      <c r="I139" s="1330"/>
      <c r="J139" s="1331"/>
    </row>
    <row r="140" spans="2:59" ht="12" customHeight="1">
      <c r="B140" s="1329"/>
      <c r="C140" s="1330"/>
      <c r="D140" s="1330"/>
      <c r="E140" s="1330"/>
      <c r="F140" s="1330"/>
      <c r="G140" s="1330"/>
      <c r="H140" s="1330"/>
      <c r="I140" s="1330"/>
      <c r="J140" s="1331"/>
    </row>
    <row r="141" spans="2:59" ht="12.75">
      <c r="B141" s="1007"/>
      <c r="C141" s="1008"/>
      <c r="D141" s="1008"/>
      <c r="E141" s="1008"/>
      <c r="F141" s="1008"/>
      <c r="G141" s="1008"/>
      <c r="H141" s="1008"/>
      <c r="I141" s="1008"/>
      <c r="J141" s="1009"/>
    </row>
    <row r="142" spans="2:59" ht="12" customHeight="1">
      <c r="B142" s="1329" t="s">
        <v>2294</v>
      </c>
      <c r="C142" s="1330"/>
      <c r="D142" s="1330"/>
      <c r="E142" s="1330"/>
      <c r="F142" s="1330"/>
      <c r="G142" s="1330"/>
      <c r="H142" s="1330"/>
      <c r="I142" s="1330"/>
      <c r="J142" s="1331"/>
    </row>
    <row r="143" spans="2:59" ht="12" customHeight="1">
      <c r="B143" s="1329"/>
      <c r="C143" s="1330"/>
      <c r="D143" s="1330"/>
      <c r="E143" s="1330"/>
      <c r="F143" s="1330"/>
      <c r="G143" s="1330"/>
      <c r="H143" s="1330"/>
      <c r="I143" s="1330"/>
      <c r="J143" s="1331"/>
    </row>
    <row r="144" spans="2:59" ht="12.75">
      <c r="B144" s="837"/>
      <c r="C144" s="817"/>
      <c r="D144" s="817"/>
      <c r="E144" s="817"/>
      <c r="F144" s="817"/>
      <c r="G144" s="817"/>
      <c r="H144" s="817"/>
      <c r="I144" s="817"/>
      <c r="J144" s="838"/>
    </row>
    <row r="145" spans="2:10" ht="12" customHeight="1">
      <c r="B145" s="1332" t="s">
        <v>2295</v>
      </c>
      <c r="C145" s="1333"/>
      <c r="D145" s="1333"/>
      <c r="E145" s="1333"/>
      <c r="F145" s="1333"/>
      <c r="G145" s="1333"/>
      <c r="H145" s="1333"/>
      <c r="I145" s="1333"/>
      <c r="J145" s="1334"/>
    </row>
    <row r="146" spans="2:10">
      <c r="B146" s="1010" t="s">
        <v>2183</v>
      </c>
      <c r="C146" s="998"/>
      <c r="D146" s="1011">
        <f>D133</f>
        <v>0</v>
      </c>
      <c r="E146" s="901"/>
      <c r="F146" s="901"/>
      <c r="G146" s="901"/>
      <c r="H146" s="901"/>
      <c r="I146" s="901"/>
      <c r="J146" s="1012"/>
    </row>
    <row r="147" spans="2:10">
      <c r="B147" s="1010"/>
      <c r="C147" s="998"/>
      <c r="D147" s="1011"/>
      <c r="E147" s="901"/>
      <c r="F147" s="998"/>
      <c r="G147" s="901"/>
      <c r="H147" s="901"/>
      <c r="I147" s="901"/>
      <c r="J147" s="1012"/>
    </row>
    <row r="148" spans="2:10" ht="12.75">
      <c r="B148" s="1335" t="s">
        <v>2182</v>
      </c>
      <c r="C148" s="1336"/>
      <c r="D148" s="1013">
        <f>F118</f>
        <v>0</v>
      </c>
      <c r="E148" s="903"/>
      <c r="F148" s="1014"/>
      <c r="G148" s="1015"/>
      <c r="H148" s="1015"/>
      <c r="I148" s="1015"/>
      <c r="J148" s="1016"/>
    </row>
    <row r="149" spans="2:10" ht="12.75">
      <c r="B149" s="1337"/>
      <c r="C149" s="1336"/>
      <c r="D149" s="1017"/>
      <c r="E149" s="903"/>
      <c r="F149" s="1015"/>
      <c r="G149" s="1015"/>
      <c r="H149" s="1015"/>
      <c r="I149" s="1015"/>
      <c r="J149" s="1016"/>
    </row>
    <row r="150" spans="2:10">
      <c r="B150" s="1010"/>
      <c r="C150" s="998"/>
      <c r="D150" s="959"/>
      <c r="E150" s="901"/>
      <c r="F150" s="901"/>
      <c r="G150" s="901"/>
      <c r="H150" s="901"/>
      <c r="I150" s="901"/>
      <c r="J150" s="1012"/>
    </row>
    <row r="151" spans="2:10">
      <c r="B151" s="1010" t="s">
        <v>2181</v>
      </c>
      <c r="C151" s="998"/>
      <c r="D151" s="1011">
        <f>SUM(D146+D148)</f>
        <v>0</v>
      </c>
      <c r="E151" s="901"/>
      <c r="F151" s="901"/>
      <c r="G151" s="901"/>
      <c r="H151" s="901"/>
      <c r="I151" s="901"/>
      <c r="J151" s="1012"/>
    </row>
    <row r="152" spans="2:10" ht="12.75" thickBot="1">
      <c r="B152" s="1018"/>
      <c r="C152" s="1019"/>
      <c r="D152" s="1020"/>
      <c r="E152" s="1020"/>
      <c r="F152" s="1020"/>
      <c r="G152" s="1020"/>
      <c r="H152" s="1020"/>
      <c r="I152" s="1020"/>
      <c r="J152" s="1021"/>
    </row>
  </sheetData>
  <sheetProtection password="CF2B" sheet="1" objects="1" scenarios="1"/>
  <mergeCells count="7">
    <mergeCell ref="B138:J140"/>
    <mergeCell ref="B142:J143"/>
    <mergeCell ref="B145:J145"/>
    <mergeCell ref="B148:C149"/>
    <mergeCell ref="F16:F19"/>
    <mergeCell ref="F83:F86"/>
    <mergeCell ref="C85:C86"/>
  </mergeCells>
  <conditionalFormatting sqref="F16:F117">
    <cfRule type="expression" dxfId="27" priority="2">
      <formula>$C$6&lt;&gt;"Yes"</formula>
    </cfRule>
  </conditionalFormatting>
  <conditionalFormatting sqref="C146:J152 C141:J141 B144:B152 C144:J144 C137:J137 B137:B138 B141:B142">
    <cfRule type="expression" dxfId="26" priority="1">
      <formula>$B$9&lt;&gt;"YES"</formula>
    </cfRule>
  </conditionalFormatting>
  <dataValidations count="4">
    <dataValidation type="list" allowBlank="1" showInputMessage="1" showErrorMessage="1" sqref="B7 B9" xr:uid="{00000000-0002-0000-0400-000000000000}">
      <formula1>YN</formula1>
    </dataValidation>
    <dataValidation type="list" allowBlank="1" showInputMessage="1" showErrorMessage="1" sqref="C8" xr:uid="{00000000-0002-0000-0400-000001000000}">
      <formula1>Dramas</formula1>
    </dataValidation>
    <dataValidation type="list" allowBlank="1" showInputMessage="1" showErrorMessage="1" sqref="C10" xr:uid="{00000000-0002-0000-0400-000002000000}">
      <formula1>Seas</formula1>
    </dataValidation>
    <dataValidation type="list" allowBlank="1" showInputMessage="1" showErrorMessage="1" sqref="C6" xr:uid="{00000000-0002-0000-0400-000003000000}">
      <formula1>YesNo</formula1>
    </dataValidation>
  </dataValidations>
  <printOptions horizontalCentered="1" verticalCentered="1" gridLines="1"/>
  <pageMargins left="0.51181102362204722" right="0.27559055118110237" top="0.31496062992125984" bottom="0.55118110236220474" header="0.19685039370078741" footer="0.31496062992125984"/>
  <pageSetup paperSize="9" scale="60" fitToHeight="2" orientation="portrait" r:id="rId1"/>
  <headerFooter alignWithMargins="0">
    <oddFooter>&amp;C&amp;"Arial,Regular"&amp;8&amp;F</oddFooter>
  </headerFooter>
  <rowBreaks count="1" manualBreakCount="1">
    <brk id="8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BE46"/>
  <sheetViews>
    <sheetView view="pageBreakPreview" zoomScaleSheetLayoutView="100" workbookViewId="0"/>
  </sheetViews>
  <sheetFormatPr defaultColWidth="8.7109375" defaultRowHeight="12.75"/>
  <cols>
    <col min="1" max="1" width="33.7109375" customWidth="1"/>
    <col min="2" max="2" width="4.28515625" customWidth="1"/>
    <col min="3" max="11" width="13" customWidth="1"/>
    <col min="12" max="12" width="15.42578125" customWidth="1"/>
  </cols>
  <sheetData>
    <row r="1" spans="1:57" s="901" customFormat="1" ht="12">
      <c r="A1" s="1034" t="s">
        <v>2298</v>
      </c>
      <c r="B1" s="1035"/>
      <c r="C1" s="1036"/>
      <c r="D1" s="1037"/>
      <c r="E1" s="1035"/>
      <c r="F1" s="1035"/>
      <c r="G1" s="1038"/>
      <c r="H1" s="1038"/>
      <c r="I1" s="1038"/>
      <c r="J1" s="1038"/>
      <c r="K1" s="1039"/>
      <c r="L1" s="903"/>
      <c r="M1" s="903"/>
      <c r="N1" s="892"/>
      <c r="O1" s="892"/>
      <c r="P1" s="892"/>
      <c r="Q1" s="903"/>
      <c r="R1" s="903"/>
      <c r="S1" s="903"/>
      <c r="T1" s="903"/>
      <c r="U1" s="903"/>
      <c r="V1" s="903"/>
      <c r="W1" s="903"/>
      <c r="X1" s="903"/>
      <c r="Y1" s="903"/>
      <c r="Z1" s="903"/>
      <c r="AA1" s="903"/>
      <c r="AB1" s="903"/>
      <c r="AC1" s="903"/>
      <c r="AD1" s="903"/>
      <c r="AE1" s="903"/>
      <c r="AF1" s="903"/>
      <c r="AG1" s="903"/>
      <c r="AH1" s="903"/>
      <c r="AI1" s="903"/>
      <c r="AJ1" s="903"/>
      <c r="AK1" s="903"/>
      <c r="AL1" s="903"/>
      <c r="AM1" s="903"/>
      <c r="AN1" s="903"/>
      <c r="AO1" s="903"/>
      <c r="AP1" s="903"/>
      <c r="AQ1" s="903"/>
      <c r="AR1" s="903"/>
      <c r="AS1" s="903"/>
      <c r="AT1" s="903"/>
      <c r="AU1" s="903"/>
      <c r="AV1" s="903"/>
      <c r="AW1" s="903"/>
      <c r="AX1" s="903"/>
      <c r="AY1" s="903"/>
      <c r="AZ1" s="903"/>
      <c r="BA1" s="903"/>
      <c r="BB1" s="903"/>
      <c r="BC1" s="903"/>
      <c r="BD1" s="903"/>
    </row>
    <row r="2" spans="1:57" s="901" customFormat="1" ht="12">
      <c r="A2" s="1040"/>
      <c r="B2" s="941"/>
      <c r="C2" s="1041"/>
      <c r="D2" s="1042"/>
      <c r="E2" s="1043"/>
      <c r="F2" s="1042"/>
      <c r="G2" s="1042"/>
      <c r="H2" s="1042"/>
      <c r="I2" s="1042"/>
      <c r="J2" s="1042"/>
      <c r="K2" s="1042"/>
      <c r="M2" s="903"/>
      <c r="N2" s="903"/>
      <c r="O2" s="892"/>
      <c r="P2" s="892"/>
      <c r="Q2" s="892"/>
      <c r="R2" s="903"/>
      <c r="S2" s="903"/>
      <c r="T2" s="903"/>
      <c r="U2" s="903"/>
      <c r="V2" s="903"/>
      <c r="W2" s="903"/>
      <c r="X2" s="903"/>
      <c r="Y2" s="903"/>
      <c r="Z2" s="903"/>
      <c r="AA2" s="903"/>
      <c r="AB2" s="903"/>
      <c r="AC2" s="903"/>
      <c r="AD2" s="903"/>
      <c r="AE2" s="903"/>
      <c r="AF2" s="903"/>
      <c r="AG2" s="903"/>
      <c r="AH2" s="903"/>
      <c r="AI2" s="903"/>
      <c r="AJ2" s="903"/>
      <c r="AK2" s="903"/>
      <c r="AL2" s="903"/>
      <c r="AM2" s="903"/>
      <c r="AN2" s="903"/>
      <c r="AO2" s="903"/>
      <c r="AP2" s="903"/>
      <c r="AQ2" s="903"/>
      <c r="AR2" s="903"/>
      <c r="AS2" s="903"/>
      <c r="AT2" s="903"/>
      <c r="AU2" s="903"/>
      <c r="AV2" s="903"/>
      <c r="AW2" s="903"/>
      <c r="AX2" s="903"/>
      <c r="AY2" s="903"/>
      <c r="AZ2" s="903"/>
      <c r="BA2" s="903"/>
      <c r="BB2" s="903"/>
      <c r="BC2" s="903"/>
      <c r="BD2" s="903"/>
      <c r="BE2" s="903"/>
    </row>
    <row r="3" spans="1:57" s="901" customFormat="1" ht="12">
      <c r="A3" s="1044" t="s">
        <v>2299</v>
      </c>
      <c r="B3" s="1045"/>
      <c r="C3" s="1046"/>
      <c r="D3" s="990" t="str">
        <f>'QAPE_30%'!C4</f>
        <v>Project title</v>
      </c>
      <c r="E3" s="1047"/>
      <c r="F3" s="1045"/>
      <c r="G3" s="1045"/>
      <c r="H3" s="1045"/>
      <c r="I3" s="1045"/>
      <c r="J3" s="1045"/>
      <c r="K3" s="1045"/>
      <c r="M3" s="903"/>
      <c r="N3" s="903"/>
      <c r="O3" s="892"/>
      <c r="P3" s="892"/>
      <c r="Q3" s="892"/>
      <c r="R3" s="903"/>
      <c r="S3" s="903"/>
      <c r="T3" s="903"/>
      <c r="U3" s="903"/>
      <c r="V3" s="903"/>
      <c r="W3" s="903"/>
      <c r="X3" s="903"/>
      <c r="Y3" s="903"/>
      <c r="Z3" s="903"/>
      <c r="AA3" s="903"/>
      <c r="AB3" s="903"/>
      <c r="AC3" s="903"/>
      <c r="AD3" s="903"/>
      <c r="AE3" s="903"/>
      <c r="AF3" s="903"/>
      <c r="AG3" s="903"/>
      <c r="AH3" s="903"/>
      <c r="AI3" s="903"/>
      <c r="AJ3" s="903"/>
      <c r="AK3" s="903"/>
      <c r="AL3" s="903"/>
      <c r="AM3" s="903"/>
      <c r="AN3" s="903"/>
      <c r="AO3" s="903"/>
      <c r="AP3" s="903"/>
      <c r="AQ3" s="903"/>
      <c r="AR3" s="903"/>
      <c r="AS3" s="903"/>
      <c r="AT3" s="903"/>
      <c r="AU3" s="903"/>
      <c r="AV3" s="903"/>
      <c r="AW3" s="903"/>
      <c r="AX3" s="903"/>
      <c r="AY3" s="903"/>
      <c r="AZ3" s="903"/>
      <c r="BA3" s="903"/>
      <c r="BB3" s="903"/>
      <c r="BC3" s="903"/>
      <c r="BD3" s="903"/>
      <c r="BE3" s="903"/>
    </row>
    <row r="4" spans="1:57" s="901" customFormat="1" ht="12">
      <c r="A4" s="1044"/>
      <c r="B4" s="1045"/>
      <c r="C4" s="1046"/>
      <c r="D4" s="934"/>
      <c r="E4" s="1047"/>
      <c r="F4" s="1045"/>
      <c r="G4" s="1045"/>
      <c r="H4" s="1045"/>
      <c r="I4" s="1045"/>
      <c r="J4" s="1045"/>
      <c r="K4" s="1045"/>
      <c r="M4" s="903"/>
      <c r="N4" s="903"/>
      <c r="O4" s="892"/>
      <c r="P4" s="892"/>
      <c r="Q4" s="892"/>
      <c r="R4" s="903"/>
      <c r="S4" s="903"/>
      <c r="T4" s="903"/>
      <c r="U4" s="903"/>
      <c r="V4" s="903"/>
      <c r="W4" s="903"/>
      <c r="X4" s="903"/>
      <c r="Y4" s="903"/>
      <c r="Z4" s="903"/>
      <c r="AA4" s="903"/>
      <c r="AB4" s="903"/>
      <c r="AC4" s="903"/>
      <c r="AD4" s="903"/>
      <c r="AE4" s="903"/>
      <c r="AF4" s="903"/>
      <c r="AG4" s="903"/>
      <c r="AH4" s="903"/>
      <c r="AI4" s="903"/>
      <c r="AJ4" s="903"/>
      <c r="AK4" s="903"/>
      <c r="AL4" s="903"/>
      <c r="AM4" s="903"/>
      <c r="AN4" s="903"/>
      <c r="AO4" s="903"/>
      <c r="AP4" s="903"/>
      <c r="AQ4" s="903"/>
      <c r="AR4" s="903"/>
      <c r="AS4" s="903"/>
      <c r="AT4" s="903"/>
      <c r="AU4" s="903"/>
      <c r="AV4" s="903"/>
      <c r="AW4" s="903"/>
      <c r="AX4" s="903"/>
      <c r="AY4" s="903"/>
      <c r="AZ4" s="903"/>
      <c r="BA4" s="903"/>
      <c r="BB4" s="903"/>
      <c r="BC4" s="903"/>
      <c r="BD4" s="903"/>
      <c r="BE4" s="903"/>
    </row>
    <row r="5" spans="1:57" s="901" customFormat="1" ht="12">
      <c r="A5" s="1044" t="s">
        <v>2300</v>
      </c>
      <c r="B5" s="1045"/>
      <c r="C5" s="1046"/>
      <c r="D5" s="1048">
        <f>'QAPE_30%'!C10</f>
        <v>0</v>
      </c>
      <c r="E5" s="1049" t="s">
        <v>2301</v>
      </c>
      <c r="F5" s="1045"/>
      <c r="G5" s="1045"/>
      <c r="H5" s="1045"/>
      <c r="I5" s="1045"/>
      <c r="J5" s="1045"/>
      <c r="K5" s="1045"/>
      <c r="M5" s="903"/>
      <c r="N5" s="903"/>
      <c r="O5" s="892"/>
      <c r="P5" s="892"/>
      <c r="Q5" s="892"/>
      <c r="R5" s="903"/>
      <c r="S5" s="903"/>
      <c r="T5" s="903"/>
      <c r="U5" s="903"/>
      <c r="V5" s="903"/>
      <c r="W5" s="903"/>
      <c r="X5" s="903"/>
      <c r="Y5" s="903"/>
      <c r="Z5" s="903"/>
      <c r="AA5" s="903"/>
      <c r="AB5" s="903"/>
      <c r="AC5" s="903"/>
      <c r="AD5" s="903"/>
      <c r="AE5" s="903"/>
      <c r="AF5" s="903"/>
      <c r="AG5" s="903"/>
      <c r="AH5" s="903"/>
      <c r="AI5" s="903"/>
      <c r="AJ5" s="903"/>
      <c r="AK5" s="903"/>
      <c r="AL5" s="903"/>
      <c r="AM5" s="903"/>
      <c r="AN5" s="903"/>
      <c r="AO5" s="903"/>
      <c r="AP5" s="903"/>
      <c r="AQ5" s="903"/>
      <c r="AR5" s="903"/>
      <c r="AS5" s="903"/>
      <c r="AT5" s="903"/>
      <c r="AU5" s="903"/>
      <c r="AV5" s="903"/>
      <c r="AW5" s="903"/>
      <c r="AX5" s="903"/>
      <c r="AY5" s="903"/>
      <c r="AZ5" s="903"/>
      <c r="BA5" s="903"/>
      <c r="BB5" s="903"/>
      <c r="BC5" s="903"/>
      <c r="BD5" s="903"/>
      <c r="BE5" s="903"/>
    </row>
    <row r="6" spans="1:57" s="901" customFormat="1" ht="12">
      <c r="A6" s="1044"/>
      <c r="B6" s="1047"/>
      <c r="C6" s="934"/>
      <c r="D6" s="1046"/>
      <c r="E6" s="1047"/>
      <c r="F6" s="1045"/>
      <c r="G6" s="1045"/>
      <c r="H6" s="1045"/>
      <c r="I6" s="1045"/>
      <c r="J6" s="1045"/>
      <c r="K6" s="1045"/>
      <c r="M6" s="903"/>
      <c r="N6" s="903"/>
      <c r="O6" s="892"/>
      <c r="P6" s="892"/>
      <c r="Q6" s="892"/>
      <c r="R6" s="903"/>
      <c r="S6" s="903"/>
      <c r="T6" s="903"/>
      <c r="U6" s="903"/>
      <c r="V6" s="903"/>
      <c r="W6" s="903"/>
      <c r="X6" s="903"/>
      <c r="Y6" s="903"/>
      <c r="Z6" s="903"/>
      <c r="AA6" s="903"/>
      <c r="AB6" s="903"/>
      <c r="AC6" s="903"/>
      <c r="AD6" s="903"/>
      <c r="AE6" s="903"/>
      <c r="AF6" s="903"/>
      <c r="AG6" s="903"/>
      <c r="AH6" s="903"/>
      <c r="AI6" s="903"/>
      <c r="AJ6" s="903"/>
      <c r="AK6" s="903"/>
      <c r="AL6" s="903"/>
      <c r="AM6" s="903"/>
      <c r="AN6" s="903"/>
      <c r="AO6" s="903"/>
      <c r="AP6" s="903"/>
      <c r="AQ6" s="903"/>
      <c r="AR6" s="903"/>
      <c r="AS6" s="903"/>
      <c r="AT6" s="903"/>
      <c r="AU6" s="903"/>
      <c r="AV6" s="903"/>
      <c r="AW6" s="903"/>
      <c r="AX6" s="903"/>
      <c r="AY6" s="903"/>
      <c r="AZ6" s="903"/>
      <c r="BA6" s="903"/>
      <c r="BB6" s="903"/>
      <c r="BC6" s="903"/>
      <c r="BD6" s="903"/>
      <c r="BE6" s="903"/>
    </row>
    <row r="7" spans="1:57" s="901" customFormat="1">
      <c r="A7" s="1044" t="s">
        <v>2302</v>
      </c>
      <c r="B7" s="1047"/>
      <c r="C7" s="934"/>
      <c r="D7" s="1050"/>
      <c r="E7" s="1049" t="str">
        <f>IF(D7="","Select 'YES/NO' from list in D7",IF(D7="NO",IF(D5&gt;1,"If this application pertains to Season 2 or more, there must have been previous seasons. Please enter 'YES' in cell D7","Please list information on this Season"),IF(D5=1,"You have indicated this is Season 1 AND there are previous seasons. This cannot be the case","Please list information on this season ")))</f>
        <v>Select 'YES/NO' from list in D7</v>
      </c>
      <c r="F7" s="1051"/>
      <c r="G7" s="1051"/>
      <c r="H7" s="1052"/>
      <c r="I7" s="1052"/>
      <c r="J7" s="1052"/>
      <c r="K7" s="1052"/>
      <c r="L7" s="903"/>
      <c r="M7" s="903"/>
      <c r="N7" s="903"/>
      <c r="O7" s="892"/>
      <c r="P7" s="892"/>
      <c r="Q7" s="892"/>
      <c r="R7" s="903"/>
      <c r="S7" s="903"/>
      <c r="T7" s="903"/>
      <c r="U7" s="903"/>
      <c r="V7" s="903"/>
      <c r="W7" s="903"/>
      <c r="X7" s="903"/>
      <c r="Y7" s="903"/>
      <c r="Z7" s="903"/>
      <c r="AA7" s="903"/>
      <c r="AB7" s="903"/>
      <c r="AC7" s="903"/>
      <c r="AD7" s="903"/>
      <c r="AE7" s="903"/>
      <c r="AF7" s="903"/>
      <c r="AG7" s="903"/>
      <c r="AH7" s="903"/>
      <c r="AI7" s="903"/>
      <c r="AJ7" s="903"/>
      <c r="AK7" s="903"/>
      <c r="AL7" s="903"/>
      <c r="AM7" s="903"/>
      <c r="AN7" s="903"/>
      <c r="AO7" s="903"/>
      <c r="AP7" s="903"/>
      <c r="AQ7" s="903"/>
      <c r="AR7" s="903"/>
      <c r="AS7" s="903"/>
      <c r="AT7" s="903"/>
      <c r="AU7" s="903"/>
      <c r="AV7" s="903"/>
      <c r="AW7" s="903"/>
      <c r="AX7" s="903"/>
      <c r="AY7" s="903"/>
      <c r="AZ7" s="903"/>
      <c r="BA7" s="903"/>
      <c r="BB7" s="903"/>
      <c r="BC7" s="903"/>
      <c r="BD7" s="903"/>
      <c r="BE7" s="903"/>
    </row>
    <row r="8" spans="1:57" s="901" customFormat="1">
      <c r="A8" s="1044"/>
      <c r="B8" s="1047"/>
      <c r="C8" s="934"/>
      <c r="D8" s="1053"/>
      <c r="E8" s="1045"/>
      <c r="F8" s="1054"/>
      <c r="G8" s="1054"/>
      <c r="H8" s="1055"/>
      <c r="I8" s="1055"/>
      <c r="J8" s="1055"/>
      <c r="K8" s="1055"/>
      <c r="L8" s="903"/>
      <c r="M8" s="903"/>
      <c r="N8" s="903"/>
      <c r="O8" s="892"/>
      <c r="P8" s="892"/>
      <c r="Q8" s="892"/>
      <c r="R8" s="903"/>
      <c r="S8" s="903"/>
      <c r="T8" s="903"/>
      <c r="U8" s="903"/>
      <c r="V8" s="903"/>
      <c r="W8" s="903"/>
      <c r="X8" s="903"/>
      <c r="Y8" s="903"/>
      <c r="Z8" s="903"/>
      <c r="AA8" s="903"/>
      <c r="AB8" s="903"/>
      <c r="AC8" s="903"/>
      <c r="AD8" s="903"/>
      <c r="AE8" s="903"/>
      <c r="AF8" s="903"/>
      <c r="AG8" s="903"/>
      <c r="AH8" s="903"/>
      <c r="AI8" s="903"/>
      <c r="AJ8" s="903"/>
      <c r="AK8" s="903"/>
      <c r="AL8" s="903"/>
      <c r="AM8" s="903"/>
      <c r="AN8" s="903"/>
      <c r="AO8" s="903"/>
      <c r="AP8" s="903"/>
      <c r="AQ8" s="903"/>
      <c r="AR8" s="903"/>
      <c r="AS8" s="903"/>
      <c r="AT8" s="903"/>
      <c r="AU8" s="903"/>
      <c r="AV8" s="903"/>
      <c r="AW8" s="903"/>
      <c r="AX8" s="903"/>
      <c r="AY8" s="903"/>
      <c r="AZ8" s="903"/>
      <c r="BA8" s="903"/>
      <c r="BB8" s="903"/>
      <c r="BC8" s="903"/>
      <c r="BD8" s="903"/>
      <c r="BE8" s="903"/>
    </row>
    <row r="9" spans="1:57" s="901" customFormat="1" ht="12">
      <c r="A9" s="1044"/>
      <c r="B9" s="1047"/>
      <c r="C9" s="1049" t="str">
        <f>IF($D$7="","","Fill in all boxes in the table below highlighted in green")</f>
        <v/>
      </c>
      <c r="D9" s="1056"/>
      <c r="E9" s="1047"/>
      <c r="F9" s="1045"/>
      <c r="G9" s="1045"/>
      <c r="H9" s="1045"/>
      <c r="I9" s="1045"/>
      <c r="J9" s="1045"/>
      <c r="K9" s="1045"/>
      <c r="N9" s="903"/>
      <c r="O9" s="892"/>
      <c r="P9" s="892"/>
      <c r="Q9" s="892"/>
      <c r="R9" s="903"/>
      <c r="S9" s="903"/>
      <c r="T9" s="903"/>
      <c r="U9" s="903"/>
      <c r="V9" s="903"/>
      <c r="W9" s="903"/>
      <c r="X9" s="903"/>
      <c r="Y9" s="903"/>
      <c r="Z9" s="903"/>
      <c r="AA9" s="903"/>
      <c r="AB9" s="903"/>
      <c r="AC9" s="903"/>
      <c r="AD9" s="903"/>
      <c r="AE9" s="903"/>
      <c r="AF9" s="903"/>
      <c r="AG9" s="903"/>
      <c r="AH9" s="903"/>
      <c r="AI9" s="903"/>
      <c r="AJ9" s="903"/>
      <c r="AK9" s="903"/>
      <c r="AL9" s="903"/>
      <c r="AM9" s="903"/>
      <c r="AN9" s="903"/>
      <c r="AO9" s="903"/>
      <c r="AP9" s="903"/>
      <c r="AQ9" s="903"/>
      <c r="AR9" s="903"/>
      <c r="AS9" s="903"/>
      <c r="AT9" s="903"/>
      <c r="AU9" s="903"/>
      <c r="AV9" s="903"/>
      <c r="AW9" s="903"/>
      <c r="AX9" s="903"/>
      <c r="AY9" s="903"/>
      <c r="AZ9" s="903"/>
      <c r="BA9" s="903"/>
      <c r="BB9" s="903"/>
      <c r="BC9" s="903"/>
      <c r="BD9" s="903"/>
      <c r="BE9" s="903"/>
    </row>
    <row r="10" spans="1:57" s="901" customFormat="1">
      <c r="A10" s="1044"/>
      <c r="B10" s="1047"/>
      <c r="C10" s="934"/>
      <c r="D10" s="1053" t="str">
        <f>IF(D7=1,IF(D9="YES","You have indicated this is season 1 AND there are previous seasons. This cannot be the case",""),"")</f>
        <v/>
      </c>
      <c r="E10" s="1045"/>
      <c r="F10" s="1054"/>
      <c r="G10" s="1054"/>
      <c r="H10" s="1055"/>
      <c r="I10" s="1055"/>
      <c r="J10" s="1055"/>
      <c r="K10" s="1055"/>
      <c r="N10" s="903"/>
      <c r="O10" s="892"/>
      <c r="P10" s="892"/>
      <c r="Q10" s="892"/>
      <c r="R10" s="903"/>
      <c r="S10" s="903"/>
      <c r="T10" s="903"/>
      <c r="U10" s="903"/>
      <c r="V10" s="903"/>
      <c r="W10" s="903"/>
      <c r="X10" s="903"/>
      <c r="Y10" s="903"/>
      <c r="Z10" s="903"/>
      <c r="AA10" s="903"/>
      <c r="AB10" s="903"/>
      <c r="AC10" s="903"/>
      <c r="AD10" s="903"/>
      <c r="AE10" s="903"/>
      <c r="AF10" s="903"/>
      <c r="AG10" s="903"/>
      <c r="AH10" s="903"/>
      <c r="AI10" s="903"/>
      <c r="AJ10" s="903"/>
      <c r="AK10" s="903"/>
      <c r="AL10" s="903"/>
      <c r="AM10" s="903"/>
      <c r="AN10" s="903"/>
      <c r="AO10" s="903"/>
      <c r="AP10" s="903"/>
      <c r="AQ10" s="903"/>
      <c r="AR10" s="903"/>
      <c r="AS10" s="903"/>
      <c r="AT10" s="903"/>
      <c r="AU10" s="903"/>
      <c r="AV10" s="903"/>
      <c r="AW10" s="903"/>
      <c r="AX10" s="903"/>
      <c r="AY10" s="903"/>
      <c r="AZ10" s="903"/>
      <c r="BA10" s="903"/>
      <c r="BB10" s="903"/>
      <c r="BC10" s="903"/>
      <c r="BD10" s="903"/>
      <c r="BE10" s="903"/>
    </row>
    <row r="11" spans="1:57" s="901" customFormat="1" ht="12">
      <c r="A11" s="1034" t="s">
        <v>2303</v>
      </c>
      <c r="B11" s="1034"/>
      <c r="C11" s="1034" t="s">
        <v>2304</v>
      </c>
      <c r="D11" s="1057" t="str">
        <f>IF($D$5&gt;1,"Season 2","")</f>
        <v/>
      </c>
      <c r="E11" s="1057" t="str">
        <f>IF($D$5&gt;2,"Season 3","")</f>
        <v/>
      </c>
      <c r="F11" s="1058" t="str">
        <f>IF($D$5&gt;3,"Season 4","")</f>
        <v/>
      </c>
      <c r="G11" s="1058" t="str">
        <f>IF($D$5&gt;4,"Season 5","")</f>
        <v/>
      </c>
      <c r="H11" s="1058" t="str">
        <f>IF($D$5&gt;5,"Season 6","")</f>
        <v/>
      </c>
      <c r="I11" s="1058" t="str">
        <f>IF($D$5&gt;6,"Season 7","")</f>
        <v/>
      </c>
      <c r="J11" s="1058" t="str">
        <f>IF($D$5&gt;7,"Season 8","")</f>
        <v/>
      </c>
      <c r="K11" s="1058" t="str">
        <f>IF($D$5&gt;8,"Season 9","")</f>
        <v/>
      </c>
      <c r="L11" s="997"/>
      <c r="M11" s="903"/>
      <c r="N11" s="903"/>
      <c r="O11" s="892"/>
      <c r="P11" s="892"/>
      <c r="Q11" s="892"/>
      <c r="R11" s="903"/>
      <c r="S11" s="903"/>
      <c r="T11" s="903"/>
      <c r="U11" s="903"/>
      <c r="V11" s="903"/>
      <c r="W11" s="903"/>
      <c r="X11" s="903"/>
      <c r="Y11" s="903"/>
      <c r="Z11" s="903"/>
      <c r="AA11" s="903"/>
      <c r="AB11" s="903"/>
      <c r="AC11" s="903"/>
      <c r="AD11" s="903"/>
      <c r="AE11" s="903"/>
      <c r="AF11" s="903"/>
      <c r="AG11" s="903"/>
      <c r="AH11" s="903"/>
      <c r="AI11" s="903"/>
      <c r="AJ11" s="903"/>
      <c r="AK11" s="903"/>
      <c r="AL11" s="903"/>
      <c r="AM11" s="903"/>
      <c r="AN11" s="903"/>
      <c r="AO11" s="903"/>
      <c r="AP11" s="903"/>
      <c r="AQ11" s="903"/>
      <c r="AR11" s="903"/>
      <c r="AS11" s="903"/>
      <c r="AT11" s="903"/>
      <c r="AU11" s="903"/>
      <c r="AV11" s="903"/>
      <c r="AW11" s="903"/>
      <c r="AX11" s="903"/>
      <c r="AY11" s="903"/>
      <c r="AZ11" s="903"/>
      <c r="BA11" s="903"/>
      <c r="BB11" s="903"/>
      <c r="BC11" s="903"/>
      <c r="BD11" s="903"/>
      <c r="BE11" s="903"/>
    </row>
    <row r="12" spans="1:57" s="901" customFormat="1" ht="12">
      <c r="A12" s="1044"/>
      <c r="B12" s="1047"/>
      <c r="C12" s="1059">
        <v>1</v>
      </c>
      <c r="D12" s="1060">
        <v>2</v>
      </c>
      <c r="E12" s="1060">
        <v>3</v>
      </c>
      <c r="F12" s="1061">
        <v>4</v>
      </c>
      <c r="G12" s="1062">
        <v>5</v>
      </c>
      <c r="H12" s="1062">
        <v>6</v>
      </c>
      <c r="I12" s="1062">
        <v>7</v>
      </c>
      <c r="J12" s="1062">
        <v>8</v>
      </c>
      <c r="K12" s="1062">
        <v>9</v>
      </c>
      <c r="M12" s="903"/>
      <c r="N12" s="903"/>
      <c r="O12" s="892"/>
      <c r="P12" s="892"/>
      <c r="Q12" s="892"/>
      <c r="R12" s="903"/>
      <c r="S12" s="903"/>
      <c r="T12" s="903"/>
      <c r="U12" s="903"/>
      <c r="V12" s="903"/>
      <c r="W12" s="903"/>
      <c r="X12" s="903"/>
      <c r="Y12" s="903"/>
      <c r="Z12" s="903"/>
      <c r="AA12" s="903"/>
      <c r="AB12" s="903"/>
      <c r="AC12" s="903"/>
      <c r="AD12" s="903"/>
      <c r="AE12" s="903"/>
      <c r="AF12" s="903"/>
      <c r="AG12" s="903"/>
      <c r="AH12" s="903"/>
      <c r="AI12" s="903"/>
      <c r="AJ12" s="903"/>
      <c r="AK12" s="903"/>
      <c r="AL12" s="903"/>
      <c r="AM12" s="903"/>
      <c r="AN12" s="903"/>
      <c r="AO12" s="903"/>
      <c r="AP12" s="903"/>
      <c r="AQ12" s="903"/>
      <c r="AR12" s="903"/>
      <c r="AS12" s="903"/>
      <c r="AT12" s="903"/>
      <c r="AU12" s="903"/>
      <c r="AV12" s="903"/>
      <c r="AW12" s="903"/>
      <c r="AX12" s="903"/>
      <c r="AY12" s="903"/>
      <c r="AZ12" s="903"/>
      <c r="BA12" s="903"/>
      <c r="BB12" s="903"/>
      <c r="BC12" s="903"/>
      <c r="BD12" s="903"/>
      <c r="BE12" s="903"/>
    </row>
    <row r="13" spans="1:57" s="901" customFormat="1" ht="12">
      <c r="A13" s="1044" t="s">
        <v>2305</v>
      </c>
      <c r="B13" s="1047"/>
      <c r="C13" s="958"/>
      <c r="D13" s="1001"/>
      <c r="E13" s="1001"/>
      <c r="F13" s="1001"/>
      <c r="G13" s="1001"/>
      <c r="H13" s="1001"/>
      <c r="I13" s="1001"/>
      <c r="J13" s="1001"/>
      <c r="K13" s="1001"/>
      <c r="M13" s="903"/>
      <c r="N13" s="903"/>
      <c r="O13" s="892"/>
      <c r="P13" s="892"/>
      <c r="Q13" s="892"/>
      <c r="R13" s="903"/>
      <c r="S13" s="903"/>
      <c r="T13" s="903"/>
      <c r="U13" s="903"/>
      <c r="V13" s="903"/>
      <c r="W13" s="903"/>
      <c r="X13" s="903"/>
      <c r="Y13" s="903"/>
      <c r="Z13" s="903"/>
      <c r="AA13" s="903"/>
      <c r="AB13" s="903"/>
      <c r="AC13" s="903"/>
      <c r="AD13" s="903"/>
      <c r="AE13" s="903"/>
      <c r="AF13" s="903"/>
      <c r="AG13" s="903"/>
      <c r="AH13" s="903"/>
      <c r="AI13" s="903"/>
      <c r="AJ13" s="903"/>
      <c r="AK13" s="903"/>
      <c r="AL13" s="903"/>
      <c r="AM13" s="903"/>
      <c r="AN13" s="903"/>
      <c r="AO13" s="903"/>
      <c r="AP13" s="903"/>
      <c r="AQ13" s="903"/>
      <c r="AR13" s="903"/>
      <c r="AS13" s="903"/>
      <c r="AT13" s="903"/>
      <c r="AU13" s="903"/>
      <c r="AV13" s="903"/>
      <c r="AW13" s="903"/>
      <c r="AX13" s="903"/>
      <c r="AY13" s="903"/>
      <c r="AZ13" s="903"/>
      <c r="BA13" s="903"/>
      <c r="BB13" s="903"/>
      <c r="BC13" s="903"/>
      <c r="BD13" s="903"/>
      <c r="BE13" s="903"/>
    </row>
    <row r="14" spans="1:57" s="901" customFormat="1" ht="12">
      <c r="A14" s="1044"/>
      <c r="B14" s="1047"/>
      <c r="C14" s="958"/>
      <c r="D14" s="1001"/>
      <c r="E14" s="1001"/>
      <c r="F14" s="1001"/>
      <c r="G14" s="1001"/>
      <c r="H14" s="1001"/>
      <c r="I14" s="1001"/>
      <c r="J14" s="1001"/>
      <c r="K14" s="1001"/>
      <c r="M14" s="903"/>
      <c r="N14" s="903"/>
      <c r="O14" s="892"/>
      <c r="P14" s="892"/>
      <c r="Q14" s="892"/>
      <c r="R14" s="903"/>
      <c r="S14" s="903"/>
      <c r="T14" s="903"/>
      <c r="U14" s="903"/>
      <c r="V14" s="903"/>
      <c r="W14" s="903"/>
      <c r="X14" s="903"/>
      <c r="Y14" s="903"/>
      <c r="Z14" s="903"/>
      <c r="AA14" s="903"/>
      <c r="AB14" s="903"/>
      <c r="AC14" s="903"/>
      <c r="AD14" s="903"/>
      <c r="AE14" s="903"/>
      <c r="AF14" s="903"/>
      <c r="AG14" s="903"/>
      <c r="AH14" s="903"/>
      <c r="AI14" s="903"/>
      <c r="AJ14" s="903"/>
      <c r="AK14" s="903"/>
      <c r="AL14" s="903"/>
      <c r="AM14" s="903"/>
      <c r="AN14" s="903"/>
      <c r="AO14" s="903"/>
      <c r="AP14" s="903"/>
      <c r="AQ14" s="903"/>
      <c r="AR14" s="903"/>
      <c r="AS14" s="903"/>
      <c r="AT14" s="903"/>
      <c r="AU14" s="903"/>
      <c r="AV14" s="903"/>
      <c r="AW14" s="903"/>
      <c r="AX14" s="903"/>
      <c r="AY14" s="903"/>
      <c r="AZ14" s="903"/>
      <c r="BA14" s="903"/>
      <c r="BB14" s="903"/>
      <c r="BC14" s="903"/>
      <c r="BD14" s="903"/>
      <c r="BE14" s="903"/>
    </row>
    <row r="15" spans="1:57" s="901" customFormat="1" ht="12">
      <c r="A15" s="1044" t="s">
        <v>2306</v>
      </c>
      <c r="B15" s="1047"/>
      <c r="C15" s="958"/>
      <c r="D15" s="958"/>
      <c r="E15" s="958"/>
      <c r="F15" s="958"/>
      <c r="G15" s="1001"/>
      <c r="H15" s="1001"/>
      <c r="I15" s="1001"/>
      <c r="J15" s="1001"/>
      <c r="K15" s="1001"/>
      <c r="M15" s="903"/>
      <c r="N15" s="903"/>
      <c r="O15" s="892"/>
      <c r="P15" s="892"/>
      <c r="Q15" s="892"/>
      <c r="R15" s="903"/>
      <c r="S15" s="903"/>
      <c r="T15" s="903"/>
      <c r="U15" s="903"/>
      <c r="V15" s="903"/>
      <c r="W15" s="903"/>
      <c r="X15" s="903"/>
      <c r="Y15" s="903"/>
      <c r="Z15" s="903"/>
      <c r="AA15" s="903"/>
      <c r="AB15" s="903"/>
      <c r="AC15" s="903"/>
      <c r="AD15" s="903"/>
      <c r="AE15" s="903"/>
      <c r="AF15" s="903"/>
      <c r="AG15" s="903"/>
      <c r="AH15" s="903"/>
      <c r="AI15" s="903"/>
      <c r="AJ15" s="903"/>
      <c r="AK15" s="903"/>
      <c r="AL15" s="903"/>
      <c r="AM15" s="903"/>
      <c r="AN15" s="903"/>
      <c r="AO15" s="903"/>
      <c r="AP15" s="903"/>
      <c r="AQ15" s="903"/>
      <c r="AR15" s="903"/>
      <c r="AS15" s="903"/>
      <c r="AT15" s="903"/>
      <c r="AU15" s="903"/>
      <c r="AV15" s="903"/>
      <c r="AW15" s="903"/>
      <c r="AX15" s="903"/>
      <c r="AY15" s="903"/>
      <c r="AZ15" s="903"/>
      <c r="BA15" s="903"/>
      <c r="BB15" s="903"/>
      <c r="BC15" s="903"/>
      <c r="BD15" s="903"/>
      <c r="BE15" s="903"/>
    </row>
    <row r="16" spans="1:57" s="901" customFormat="1" ht="12">
      <c r="A16" s="1044" t="s">
        <v>2307</v>
      </c>
      <c r="B16" s="1047"/>
      <c r="C16" s="958"/>
      <c r="D16" s="1001"/>
      <c r="E16" s="1001"/>
      <c r="F16" s="1001"/>
      <c r="G16" s="1001"/>
      <c r="H16" s="1001"/>
      <c r="I16" s="1001"/>
      <c r="J16" s="1001"/>
      <c r="K16" s="1001"/>
      <c r="M16" s="903"/>
      <c r="N16" s="903"/>
      <c r="O16" s="892"/>
      <c r="P16" s="892"/>
      <c r="Q16" s="892"/>
      <c r="R16" s="903"/>
      <c r="S16" s="903"/>
      <c r="T16" s="903"/>
      <c r="U16" s="903"/>
      <c r="V16" s="903"/>
      <c r="W16" s="903"/>
      <c r="X16" s="903"/>
      <c r="Y16" s="903"/>
      <c r="Z16" s="903"/>
      <c r="AA16" s="903"/>
      <c r="AB16" s="903"/>
      <c r="AC16" s="903"/>
      <c r="AD16" s="903"/>
      <c r="AE16" s="903"/>
      <c r="AF16" s="903"/>
      <c r="AG16" s="903"/>
      <c r="AH16" s="903"/>
      <c r="AI16" s="903"/>
      <c r="AJ16" s="903"/>
      <c r="AK16" s="903"/>
      <c r="AL16" s="903"/>
      <c r="AM16" s="903"/>
      <c r="AN16" s="903"/>
      <c r="AO16" s="903"/>
      <c r="AP16" s="903"/>
      <c r="AQ16" s="903"/>
      <c r="AR16" s="903"/>
      <c r="AS16" s="903"/>
      <c r="AT16" s="903"/>
      <c r="AU16" s="903"/>
      <c r="AV16" s="903"/>
      <c r="AW16" s="903"/>
      <c r="AX16" s="903"/>
      <c r="AY16" s="903"/>
      <c r="AZ16" s="903"/>
      <c r="BA16" s="903"/>
      <c r="BB16" s="903"/>
      <c r="BC16" s="903"/>
      <c r="BD16" s="903"/>
      <c r="BE16" s="903"/>
    </row>
    <row r="17" spans="1:57" s="901" customFormat="1" ht="12">
      <c r="A17" s="1044"/>
      <c r="B17" s="1047"/>
      <c r="C17" s="1063"/>
      <c r="D17" s="1064"/>
      <c r="E17" s="1064"/>
      <c r="F17" s="958"/>
      <c r="G17" s="1001"/>
      <c r="H17" s="1001"/>
      <c r="I17" s="1001"/>
      <c r="J17" s="1001"/>
      <c r="K17" s="1001"/>
      <c r="M17" s="903"/>
      <c r="N17" s="903"/>
      <c r="O17" s="892"/>
      <c r="P17" s="892"/>
      <c r="Q17" s="892"/>
      <c r="R17" s="903"/>
      <c r="S17" s="903"/>
      <c r="T17" s="903"/>
      <c r="U17" s="903"/>
      <c r="V17" s="903"/>
      <c r="W17" s="903"/>
      <c r="X17" s="903"/>
      <c r="Y17" s="903"/>
      <c r="Z17" s="903"/>
      <c r="AA17" s="903"/>
      <c r="AB17" s="903"/>
      <c r="AC17" s="903"/>
      <c r="AD17" s="903"/>
      <c r="AE17" s="903"/>
      <c r="AF17" s="903"/>
      <c r="AG17" s="903"/>
      <c r="AH17" s="903"/>
      <c r="AI17" s="903"/>
      <c r="AJ17" s="903"/>
      <c r="AK17" s="903"/>
      <c r="AL17" s="903"/>
      <c r="AM17" s="903"/>
      <c r="AN17" s="903"/>
      <c r="AO17" s="903"/>
      <c r="AP17" s="903"/>
      <c r="AQ17" s="903"/>
      <c r="AR17" s="903"/>
      <c r="AS17" s="903"/>
      <c r="AT17" s="903"/>
      <c r="AU17" s="903"/>
      <c r="AV17" s="903"/>
      <c r="AW17" s="903"/>
      <c r="AX17" s="903"/>
      <c r="AY17" s="903"/>
      <c r="AZ17" s="903"/>
      <c r="BA17" s="903"/>
      <c r="BB17" s="903"/>
      <c r="BC17" s="903"/>
      <c r="BD17" s="903"/>
      <c r="BE17" s="903"/>
    </row>
    <row r="18" spans="1:57" s="901" customFormat="1" ht="12">
      <c r="A18" s="1044" t="s">
        <v>2308</v>
      </c>
      <c r="B18" s="1046"/>
      <c r="C18" s="1065"/>
      <c r="D18" s="1063"/>
      <c r="E18" s="1064"/>
      <c r="F18" s="958"/>
      <c r="G18" s="1001"/>
      <c r="H18" s="1001"/>
      <c r="I18" s="1001"/>
      <c r="J18" s="1001"/>
      <c r="K18" s="1001"/>
      <c r="M18" s="903"/>
      <c r="N18" s="903"/>
      <c r="O18" s="892"/>
      <c r="P18" s="892"/>
      <c r="Q18" s="892"/>
      <c r="R18" s="903"/>
      <c r="S18" s="903"/>
      <c r="T18" s="903"/>
      <c r="U18" s="903"/>
      <c r="V18" s="903"/>
      <c r="W18" s="903"/>
      <c r="X18" s="903"/>
      <c r="Y18" s="903"/>
      <c r="Z18" s="903"/>
      <c r="AA18" s="903"/>
      <c r="AB18" s="903"/>
      <c r="AC18" s="903"/>
      <c r="AD18" s="903"/>
      <c r="AE18" s="903"/>
      <c r="AF18" s="903"/>
      <c r="AG18" s="903"/>
      <c r="AH18" s="903"/>
      <c r="AI18" s="903"/>
      <c r="AJ18" s="903"/>
      <c r="AK18" s="903"/>
      <c r="AL18" s="903"/>
      <c r="AM18" s="903"/>
      <c r="AN18" s="903"/>
      <c r="AO18" s="903"/>
      <c r="AP18" s="903"/>
      <c r="AQ18" s="903"/>
      <c r="AR18" s="903"/>
      <c r="AS18" s="903"/>
      <c r="AT18" s="903"/>
      <c r="AU18" s="903"/>
      <c r="AV18" s="903"/>
      <c r="AW18" s="903"/>
      <c r="AX18" s="903"/>
      <c r="AY18" s="903"/>
      <c r="AZ18" s="903"/>
      <c r="BA18" s="903"/>
      <c r="BB18" s="903"/>
      <c r="BC18" s="903"/>
      <c r="BD18" s="903"/>
      <c r="BE18" s="903"/>
    </row>
    <row r="19" spans="1:57" s="901" customFormat="1" ht="12">
      <c r="A19" s="1044"/>
      <c r="B19" s="1066" t="s">
        <v>2309</v>
      </c>
      <c r="C19" s="1067">
        <v>1</v>
      </c>
      <c r="D19" s="1067" t="str">
        <f>IF(D$11="","",(C$20+1))</f>
        <v/>
      </c>
      <c r="E19" s="1067" t="str">
        <f t="shared" ref="E19:K19" si="0">IF(E$11="","",(D$20+1))</f>
        <v/>
      </c>
      <c r="F19" s="1067" t="str">
        <f t="shared" si="0"/>
        <v/>
      </c>
      <c r="G19" s="1067" t="str">
        <f t="shared" si="0"/>
        <v/>
      </c>
      <c r="H19" s="1067" t="str">
        <f t="shared" si="0"/>
        <v/>
      </c>
      <c r="I19" s="1067" t="str">
        <f t="shared" si="0"/>
        <v/>
      </c>
      <c r="J19" s="1067" t="str">
        <f t="shared" si="0"/>
        <v/>
      </c>
      <c r="K19" s="1067" t="str">
        <f t="shared" si="0"/>
        <v/>
      </c>
      <c r="M19" s="903"/>
      <c r="N19" s="903"/>
      <c r="O19" s="892"/>
      <c r="P19" s="892"/>
      <c r="Q19" s="892"/>
      <c r="R19" s="903"/>
      <c r="S19" s="903"/>
      <c r="T19" s="903"/>
      <c r="U19" s="903"/>
      <c r="V19" s="903"/>
      <c r="W19" s="903"/>
      <c r="X19" s="903"/>
      <c r="Y19" s="903"/>
      <c r="Z19" s="903"/>
      <c r="AA19" s="903"/>
      <c r="AB19" s="903"/>
      <c r="AC19" s="903"/>
      <c r="AD19" s="903"/>
      <c r="AE19" s="903"/>
      <c r="AF19" s="903"/>
      <c r="AG19" s="903"/>
      <c r="AH19" s="903"/>
      <c r="AI19" s="903"/>
      <c r="AJ19" s="903"/>
      <c r="AK19" s="903"/>
      <c r="AL19" s="903"/>
      <c r="AM19" s="903"/>
      <c r="AN19" s="903"/>
      <c r="AO19" s="903"/>
      <c r="AP19" s="903"/>
      <c r="AQ19" s="903"/>
      <c r="AR19" s="903"/>
      <c r="AS19" s="903"/>
      <c r="AT19" s="903"/>
      <c r="AU19" s="903"/>
      <c r="AV19" s="903"/>
      <c r="AW19" s="903"/>
      <c r="AX19" s="903"/>
      <c r="AY19" s="903"/>
      <c r="AZ19" s="903"/>
      <c r="BA19" s="903"/>
      <c r="BB19" s="903"/>
      <c r="BC19" s="903"/>
      <c r="BD19" s="903"/>
      <c r="BE19" s="903"/>
    </row>
    <row r="20" spans="1:57" s="901" customFormat="1" ht="12">
      <c r="A20" s="1044"/>
      <c r="B20" s="1066" t="s">
        <v>2310</v>
      </c>
      <c r="C20" s="1067">
        <f>C13</f>
        <v>0</v>
      </c>
      <c r="D20" s="1067" t="str">
        <f>IF(D$11="","",(C$20+D$13))</f>
        <v/>
      </c>
      <c r="E20" s="1067" t="str">
        <f t="shared" ref="E20:K20" si="1">IF(E$11="","",(D$20+E$13))</f>
        <v/>
      </c>
      <c r="F20" s="1067" t="str">
        <f t="shared" si="1"/>
        <v/>
      </c>
      <c r="G20" s="1067" t="str">
        <f t="shared" si="1"/>
        <v/>
      </c>
      <c r="H20" s="1067" t="str">
        <f t="shared" si="1"/>
        <v/>
      </c>
      <c r="I20" s="1067" t="str">
        <f t="shared" si="1"/>
        <v/>
      </c>
      <c r="J20" s="1067" t="str">
        <f t="shared" si="1"/>
        <v/>
      </c>
      <c r="K20" s="1067" t="str">
        <f t="shared" si="1"/>
        <v/>
      </c>
      <c r="M20" s="903"/>
      <c r="N20" s="903"/>
      <c r="O20" s="892"/>
      <c r="P20" s="892"/>
      <c r="Q20" s="892"/>
      <c r="R20" s="903"/>
      <c r="S20" s="903"/>
      <c r="T20" s="903"/>
      <c r="U20" s="903"/>
      <c r="V20" s="903"/>
      <c r="W20" s="903"/>
      <c r="X20" s="903"/>
      <c r="Y20" s="903"/>
      <c r="Z20" s="903"/>
      <c r="AA20" s="903"/>
      <c r="AB20" s="903"/>
      <c r="AC20" s="903"/>
      <c r="AD20" s="903"/>
      <c r="AE20" s="903"/>
      <c r="AF20" s="903"/>
      <c r="AG20" s="903"/>
      <c r="AH20" s="903"/>
      <c r="AI20" s="903"/>
      <c r="AJ20" s="903"/>
      <c r="AK20" s="903"/>
      <c r="AL20" s="903"/>
      <c r="AM20" s="903"/>
      <c r="AN20" s="903"/>
      <c r="AO20" s="903"/>
      <c r="AP20" s="903"/>
      <c r="AQ20" s="903"/>
      <c r="AR20" s="903"/>
      <c r="AS20" s="903"/>
      <c r="AT20" s="903"/>
      <c r="AU20" s="903"/>
      <c r="AV20" s="903"/>
      <c r="AW20" s="903"/>
      <c r="AX20" s="903"/>
      <c r="AY20" s="903"/>
      <c r="AZ20" s="903"/>
      <c r="BA20" s="903"/>
      <c r="BB20" s="903"/>
      <c r="BC20" s="903"/>
      <c r="BD20" s="903"/>
      <c r="BE20" s="903"/>
    </row>
    <row r="21" spans="1:57" s="901" customFormat="1" ht="12">
      <c r="A21" s="1044"/>
      <c r="B21" s="1068"/>
      <c r="C21" s="1069"/>
      <c r="D21" s="1069"/>
      <c r="E21" s="1069"/>
      <c r="F21" s="1070"/>
      <c r="G21" s="1071"/>
      <c r="H21" s="1071"/>
      <c r="I21" s="1071"/>
      <c r="J21" s="1071"/>
      <c r="K21" s="1071"/>
      <c r="M21" s="903"/>
      <c r="N21" s="903"/>
      <c r="O21" s="892"/>
      <c r="P21" s="892"/>
      <c r="Q21" s="892"/>
      <c r="R21" s="903"/>
      <c r="S21" s="903"/>
      <c r="T21" s="903"/>
      <c r="U21" s="903"/>
      <c r="V21" s="903"/>
      <c r="W21" s="903"/>
      <c r="X21" s="903"/>
      <c r="Y21" s="903"/>
      <c r="Z21" s="903"/>
      <c r="AA21" s="903"/>
      <c r="AB21" s="903"/>
      <c r="AC21" s="903"/>
      <c r="AD21" s="903"/>
      <c r="AE21" s="903"/>
      <c r="AF21" s="903"/>
      <c r="AG21" s="903"/>
      <c r="AH21" s="903"/>
      <c r="AI21" s="903"/>
      <c r="AJ21" s="903"/>
      <c r="AK21" s="903"/>
      <c r="AL21" s="903"/>
      <c r="AM21" s="903"/>
      <c r="AN21" s="903"/>
      <c r="AO21" s="903"/>
      <c r="AP21" s="903"/>
      <c r="AQ21" s="903"/>
      <c r="AR21" s="903"/>
      <c r="AS21" s="903"/>
      <c r="AT21" s="903"/>
      <c r="AU21" s="903"/>
      <c r="AV21" s="903"/>
      <c r="AW21" s="903"/>
      <c r="AX21" s="903"/>
      <c r="AY21" s="903"/>
      <c r="AZ21" s="903"/>
      <c r="BA21" s="903"/>
      <c r="BB21" s="903"/>
      <c r="BC21" s="903"/>
      <c r="BD21" s="903"/>
      <c r="BE21" s="903"/>
    </row>
    <row r="22" spans="1:57" s="901" customFormat="1" ht="12">
      <c r="A22" s="1044" t="s">
        <v>2311</v>
      </c>
      <c r="B22" s="1047"/>
      <c r="C22" s="1067">
        <f>SUM(C13*C15)</f>
        <v>0</v>
      </c>
      <c r="D22" s="1067" t="str">
        <f>IF($D$11="","",SUM(D13*D15))</f>
        <v/>
      </c>
      <c r="E22" s="1067" t="str">
        <f t="shared" ref="E22:K22" si="2">IF(E11="","",SUM(E13*E15))</f>
        <v/>
      </c>
      <c r="F22" s="1067" t="str">
        <f t="shared" si="2"/>
        <v/>
      </c>
      <c r="G22" s="1067" t="str">
        <f t="shared" si="2"/>
        <v/>
      </c>
      <c r="H22" s="1067" t="str">
        <f t="shared" si="2"/>
        <v/>
      </c>
      <c r="I22" s="1067" t="str">
        <f t="shared" si="2"/>
        <v/>
      </c>
      <c r="J22" s="1067" t="str">
        <f t="shared" si="2"/>
        <v/>
      </c>
      <c r="K22" s="1067" t="str">
        <f t="shared" si="2"/>
        <v/>
      </c>
      <c r="M22" s="903"/>
      <c r="N22" s="903"/>
      <c r="O22" s="892"/>
      <c r="P22" s="892"/>
      <c r="Q22" s="892"/>
      <c r="R22" s="903"/>
      <c r="S22" s="903"/>
      <c r="T22" s="903"/>
      <c r="U22" s="903"/>
      <c r="V22" s="903"/>
      <c r="W22" s="903"/>
      <c r="X22" s="903"/>
      <c r="Y22" s="903"/>
      <c r="Z22" s="903"/>
      <c r="AA22" s="903"/>
      <c r="AB22" s="903"/>
      <c r="AC22" s="903"/>
      <c r="AD22" s="903"/>
      <c r="AE22" s="903"/>
      <c r="AF22" s="903"/>
      <c r="AG22" s="903"/>
      <c r="AH22" s="903"/>
      <c r="AI22" s="903"/>
      <c r="AJ22" s="903"/>
      <c r="AK22" s="903"/>
      <c r="AL22" s="903"/>
      <c r="AM22" s="903"/>
      <c r="AN22" s="903"/>
      <c r="AO22" s="903"/>
      <c r="AP22" s="903"/>
      <c r="AQ22" s="903"/>
      <c r="AR22" s="903"/>
      <c r="AS22" s="903"/>
      <c r="AT22" s="903"/>
      <c r="AU22" s="903"/>
      <c r="AV22" s="903"/>
      <c r="AW22" s="903"/>
      <c r="AX22" s="903"/>
      <c r="AY22" s="903"/>
      <c r="AZ22" s="903"/>
      <c r="BA22" s="903"/>
      <c r="BB22" s="903"/>
      <c r="BC22" s="903"/>
      <c r="BD22" s="903"/>
      <c r="BE22" s="903"/>
    </row>
    <row r="23" spans="1:57" s="901" customFormat="1" ht="12">
      <c r="A23" s="1044" t="s">
        <v>2312</v>
      </c>
      <c r="B23" s="1047"/>
      <c r="C23" s="1072">
        <f>C22/60</f>
        <v>0</v>
      </c>
      <c r="D23" s="1072" t="str">
        <f>IF(D11="","",D22/60)</f>
        <v/>
      </c>
      <c r="E23" s="1072" t="str">
        <f t="shared" ref="E23:K23" si="3">IF(E11="","",E22/60)</f>
        <v/>
      </c>
      <c r="F23" s="1072" t="str">
        <f t="shared" si="3"/>
        <v/>
      </c>
      <c r="G23" s="1072" t="str">
        <f t="shared" si="3"/>
        <v/>
      </c>
      <c r="H23" s="1072" t="str">
        <f t="shared" si="3"/>
        <v/>
      </c>
      <c r="I23" s="1072" t="str">
        <f t="shared" si="3"/>
        <v/>
      </c>
      <c r="J23" s="1072" t="str">
        <f t="shared" si="3"/>
        <v/>
      </c>
      <c r="K23" s="1072" t="str">
        <f t="shared" si="3"/>
        <v/>
      </c>
      <c r="M23" s="903"/>
      <c r="N23" s="903"/>
      <c r="O23" s="892"/>
      <c r="P23" s="892"/>
      <c r="Q23" s="892"/>
      <c r="R23" s="903"/>
      <c r="S23" s="903"/>
      <c r="T23" s="903"/>
      <c r="U23" s="903"/>
      <c r="V23" s="903"/>
      <c r="W23" s="903"/>
      <c r="X23" s="903"/>
      <c r="Y23" s="903"/>
      <c r="Z23" s="903"/>
      <c r="AA23" s="903"/>
      <c r="AB23" s="903"/>
      <c r="AC23" s="903"/>
      <c r="AD23" s="903"/>
      <c r="AE23" s="903"/>
      <c r="AF23" s="903"/>
      <c r="AG23" s="903"/>
      <c r="AH23" s="903"/>
      <c r="AI23" s="903"/>
      <c r="AJ23" s="903"/>
      <c r="AK23" s="903"/>
      <c r="AL23" s="903"/>
      <c r="AM23" s="903"/>
      <c r="AN23" s="903"/>
      <c r="AO23" s="903"/>
      <c r="AP23" s="903"/>
      <c r="AQ23" s="903"/>
      <c r="AR23" s="903"/>
      <c r="AS23" s="903"/>
      <c r="AT23" s="903"/>
      <c r="AU23" s="903"/>
      <c r="AV23" s="903"/>
      <c r="AW23" s="903"/>
      <c r="AX23" s="903"/>
      <c r="AY23" s="903"/>
      <c r="AZ23" s="903"/>
      <c r="BA23" s="903"/>
      <c r="BB23" s="903"/>
      <c r="BC23" s="903"/>
      <c r="BD23" s="903"/>
      <c r="BE23" s="903"/>
    </row>
    <row r="24" spans="1:57" s="901" customFormat="1" ht="12">
      <c r="A24" s="1073"/>
      <c r="B24" s="1046"/>
      <c r="C24" s="1072"/>
      <c r="D24" s="1067"/>
      <c r="E24" s="1067"/>
      <c r="F24" s="1067"/>
      <c r="G24" s="1067"/>
      <c r="H24" s="1067"/>
      <c r="I24" s="1067"/>
      <c r="J24" s="1067"/>
      <c r="K24" s="1067"/>
      <c r="M24" s="903"/>
      <c r="N24" s="903"/>
      <c r="O24" s="892"/>
      <c r="P24" s="892"/>
      <c r="Q24" s="892"/>
      <c r="R24" s="903"/>
      <c r="S24" s="903"/>
      <c r="T24" s="903"/>
      <c r="U24" s="903"/>
      <c r="V24" s="903"/>
      <c r="W24" s="903"/>
      <c r="X24" s="903"/>
      <c r="Y24" s="903"/>
      <c r="Z24" s="903"/>
      <c r="AA24" s="903"/>
      <c r="AB24" s="903"/>
      <c r="AC24" s="903"/>
      <c r="AD24" s="903"/>
      <c r="AE24" s="903"/>
      <c r="AF24" s="903"/>
      <c r="AG24" s="903"/>
      <c r="AH24" s="903"/>
      <c r="AI24" s="903"/>
      <c r="AJ24" s="903"/>
      <c r="AK24" s="903"/>
      <c r="AL24" s="903"/>
      <c r="AM24" s="903"/>
      <c r="AN24" s="903"/>
      <c r="AO24" s="903"/>
      <c r="AP24" s="903"/>
      <c r="AQ24" s="903"/>
      <c r="AR24" s="903"/>
      <c r="AS24" s="903"/>
      <c r="AT24" s="903"/>
      <c r="AU24" s="903"/>
      <c r="AV24" s="903"/>
      <c r="AW24" s="903"/>
      <c r="AX24" s="903"/>
      <c r="AY24" s="903"/>
      <c r="AZ24" s="903"/>
      <c r="BA24" s="903"/>
      <c r="BB24" s="903"/>
      <c r="BC24" s="903"/>
      <c r="BD24" s="903"/>
      <c r="BE24" s="903"/>
    </row>
    <row r="25" spans="1:57" s="901" customFormat="1" ht="12">
      <c r="A25" s="1044" t="s">
        <v>2313</v>
      </c>
      <c r="B25" s="1047"/>
      <c r="C25" s="1067">
        <f>SUM(C13*C16)</f>
        <v>0</v>
      </c>
      <c r="D25" s="1067" t="str">
        <f>IF(D11="","",D13*D16)</f>
        <v/>
      </c>
      <c r="E25" s="1067" t="str">
        <f>IF(E11="","",E13*E16)</f>
        <v/>
      </c>
      <c r="F25" s="1067" t="str">
        <f>IF(F11="","",F13*F16)</f>
        <v/>
      </c>
      <c r="G25" s="1067" t="str">
        <f t="shared" ref="G25:K25" si="4">IF(G11="","",G13*G16)</f>
        <v/>
      </c>
      <c r="H25" s="1067" t="str">
        <f t="shared" si="4"/>
        <v/>
      </c>
      <c r="I25" s="1067" t="str">
        <f t="shared" si="4"/>
        <v/>
      </c>
      <c r="J25" s="1067" t="str">
        <f t="shared" si="4"/>
        <v/>
      </c>
      <c r="K25" s="1067" t="str">
        <f t="shared" si="4"/>
        <v/>
      </c>
      <c r="M25" s="903"/>
      <c r="N25" s="903"/>
      <c r="O25" s="892"/>
      <c r="P25" s="892"/>
      <c r="Q25" s="892"/>
      <c r="R25" s="903"/>
      <c r="S25" s="903"/>
      <c r="T25" s="903"/>
      <c r="U25" s="903"/>
      <c r="V25" s="903"/>
      <c r="W25" s="903"/>
      <c r="X25" s="903"/>
      <c r="Y25" s="903"/>
      <c r="Z25" s="903"/>
      <c r="AA25" s="903"/>
      <c r="AB25" s="903"/>
      <c r="AC25" s="903"/>
      <c r="AD25" s="903"/>
      <c r="AE25" s="903"/>
      <c r="AF25" s="903"/>
      <c r="AG25" s="903"/>
      <c r="AH25" s="903"/>
      <c r="AI25" s="903"/>
      <c r="AJ25" s="903"/>
      <c r="AK25" s="903"/>
      <c r="AL25" s="903"/>
      <c r="AM25" s="903"/>
      <c r="AN25" s="903"/>
      <c r="AO25" s="903"/>
      <c r="AP25" s="903"/>
      <c r="AQ25" s="903"/>
      <c r="AR25" s="903"/>
      <c r="AS25" s="903"/>
      <c r="AT25" s="903"/>
      <c r="AU25" s="903"/>
      <c r="AV25" s="903"/>
      <c r="AW25" s="903"/>
      <c r="AX25" s="903"/>
      <c r="AY25" s="903"/>
      <c r="AZ25" s="903"/>
      <c r="BA25" s="903"/>
      <c r="BB25" s="903"/>
      <c r="BC25" s="903"/>
      <c r="BD25" s="903"/>
      <c r="BE25" s="903"/>
    </row>
    <row r="26" spans="1:57" s="901" customFormat="1" ht="12">
      <c r="A26" s="1074"/>
      <c r="B26" s="1075"/>
      <c r="C26" s="1076"/>
      <c r="D26" s="1077"/>
      <c r="E26" s="1076"/>
      <c r="F26" s="1078"/>
      <c r="G26" s="1079"/>
      <c r="H26" s="1079"/>
      <c r="I26" s="1079"/>
      <c r="J26" s="1079"/>
      <c r="K26" s="1079"/>
      <c r="M26" s="903"/>
      <c r="N26" s="903"/>
      <c r="O26" s="892"/>
      <c r="P26" s="892"/>
      <c r="Q26" s="892"/>
      <c r="R26" s="903"/>
      <c r="S26" s="903"/>
      <c r="T26" s="903"/>
      <c r="U26" s="903"/>
      <c r="V26" s="903"/>
      <c r="W26" s="903"/>
      <c r="X26" s="903"/>
      <c r="Y26" s="903"/>
      <c r="Z26" s="903"/>
      <c r="AA26" s="903"/>
      <c r="AB26" s="903"/>
      <c r="AC26" s="903"/>
      <c r="AD26" s="903"/>
      <c r="AE26" s="903"/>
      <c r="AF26" s="903"/>
      <c r="AG26" s="903"/>
      <c r="AH26" s="903"/>
      <c r="AI26" s="903"/>
      <c r="AJ26" s="903"/>
      <c r="AK26" s="903"/>
      <c r="AL26" s="903"/>
      <c r="AM26" s="903"/>
      <c r="AN26" s="903"/>
      <c r="AO26" s="903"/>
      <c r="AP26" s="903"/>
      <c r="AQ26" s="903"/>
      <c r="AR26" s="903"/>
      <c r="AS26" s="903"/>
      <c r="AT26" s="903"/>
      <c r="AU26" s="903"/>
      <c r="AV26" s="903"/>
      <c r="AW26" s="903"/>
      <c r="AX26" s="903"/>
      <c r="AY26" s="903"/>
      <c r="AZ26" s="903"/>
      <c r="BA26" s="903"/>
      <c r="BB26" s="903"/>
      <c r="BC26" s="903"/>
      <c r="BD26" s="903"/>
      <c r="BE26" s="903"/>
    </row>
    <row r="27" spans="1:57">
      <c r="A27" s="1080"/>
      <c r="B27" s="1080"/>
      <c r="C27" s="1080"/>
      <c r="D27" s="1345" t="str">
        <f>IF(D19="","",IF(D19&lt;&gt;(C20+1),"Episodes not consecutive",""))</f>
        <v/>
      </c>
      <c r="E27" s="1345" t="str">
        <f t="shared" ref="E27:K27" si="5">IF(E19="","",IF(E19&lt;&gt;(D20+1),"Episodes not consecutive",""))</f>
        <v/>
      </c>
      <c r="F27" s="1343" t="str">
        <f t="shared" si="5"/>
        <v/>
      </c>
      <c r="G27" s="1343" t="str">
        <f t="shared" si="5"/>
        <v/>
      </c>
      <c r="H27" s="1343" t="str">
        <f t="shared" si="5"/>
        <v/>
      </c>
      <c r="I27" s="1343" t="str">
        <f t="shared" si="5"/>
        <v/>
      </c>
      <c r="J27" s="1343" t="str">
        <f t="shared" si="5"/>
        <v/>
      </c>
      <c r="K27" s="1343" t="str">
        <f t="shared" si="5"/>
        <v/>
      </c>
    </row>
    <row r="28" spans="1:57">
      <c r="A28" s="1080"/>
      <c r="B28" s="1080"/>
      <c r="C28" s="1080"/>
      <c r="D28" s="1346"/>
      <c r="E28" s="1347"/>
      <c r="F28" s="1344"/>
      <c r="G28" s="1344"/>
      <c r="H28" s="1344"/>
      <c r="I28" s="1344"/>
      <c r="J28" s="1344"/>
      <c r="K28" s="1344"/>
    </row>
    <row r="29" spans="1:57" s="272" customFormat="1">
      <c r="A29" s="1046" t="s">
        <v>2314</v>
      </c>
      <c r="B29" s="1046"/>
      <c r="C29" s="1081"/>
      <c r="D29" s="1082">
        <f>SUM(C25:K25)</f>
        <v>0</v>
      </c>
      <c r="E29" s="1081"/>
      <c r="F29" s="1083"/>
      <c r="G29" s="1083"/>
      <c r="H29" s="1083"/>
      <c r="I29" s="1083"/>
      <c r="J29" s="1083"/>
      <c r="K29" s="1083"/>
    </row>
    <row r="30" spans="1:57">
      <c r="A30" s="1084"/>
      <c r="B30" s="1084"/>
      <c r="C30" s="1084"/>
      <c r="D30" s="1049" t="str">
        <f>IF(D29&gt;=65,"You have met or exceeded the 65-commercial hour cap for Offset support, please contact the POCU before lodging the application","")</f>
        <v/>
      </c>
      <c r="E30" s="1084"/>
      <c r="F30" s="1084"/>
      <c r="G30" s="1084"/>
      <c r="H30" s="1084"/>
      <c r="I30" s="1084"/>
      <c r="J30" s="1084"/>
      <c r="K30" s="1084"/>
    </row>
    <row r="31" spans="1:57">
      <c r="A31" s="1084"/>
      <c r="B31" s="1084"/>
      <c r="C31" s="1084"/>
      <c r="D31" s="1084"/>
      <c r="E31" s="1084"/>
      <c r="F31" s="1084"/>
      <c r="G31" s="1084"/>
      <c r="H31" s="1084"/>
      <c r="I31" s="1084"/>
      <c r="J31" s="1084"/>
      <c r="K31" s="1084"/>
    </row>
    <row r="32" spans="1:57">
      <c r="A32" s="1034" t="s">
        <v>2236</v>
      </c>
      <c r="B32" s="1037"/>
      <c r="C32" s="1037"/>
      <c r="D32" s="1037"/>
      <c r="E32" s="1085"/>
      <c r="F32" s="1084"/>
      <c r="G32" s="1084"/>
      <c r="H32" s="1084"/>
      <c r="I32" s="1084"/>
      <c r="J32" s="1084"/>
      <c r="K32" s="1084"/>
    </row>
    <row r="33" spans="1:11">
      <c r="A33" s="1040"/>
      <c r="B33" s="1045"/>
      <c r="C33" s="1086"/>
      <c r="D33" s="1087"/>
      <c r="E33" s="1088"/>
      <c r="F33" s="1084"/>
      <c r="G33" s="1084"/>
      <c r="H33" s="1084"/>
      <c r="I33" s="1084"/>
      <c r="J33" s="1084"/>
      <c r="K33" s="1084"/>
    </row>
    <row r="34" spans="1:11">
      <c r="A34" s="1089" t="s">
        <v>2237</v>
      </c>
      <c r="B34" s="1090"/>
      <c r="C34" s="1091"/>
      <c r="D34" s="1092">
        <f>VLOOKUP('QAPE_30%'!$C$8,DThresh,2,FALSE)</f>
        <v>500000</v>
      </c>
      <c r="E34" s="1093"/>
      <c r="F34" s="1084"/>
      <c r="G34" s="1084"/>
      <c r="H34" s="1084"/>
      <c r="I34" s="1084"/>
      <c r="J34" s="1084"/>
      <c r="K34" s="1084"/>
    </row>
    <row r="35" spans="1:11">
      <c r="A35" s="1089" t="s">
        <v>2238</v>
      </c>
      <c r="B35" s="1094"/>
      <c r="C35" s="1095"/>
      <c r="D35" s="1092" t="str">
        <f>VLOOKUP('QAPE_30%'!$C$8,DThresh,3,FALSE)</f>
        <v>NA</v>
      </c>
      <c r="E35" s="1093"/>
      <c r="F35" s="1084"/>
      <c r="G35" s="1084"/>
      <c r="H35" s="1084"/>
      <c r="I35" s="1096"/>
      <c r="J35" s="1084"/>
      <c r="K35" s="1084"/>
    </row>
    <row r="36" spans="1:11">
      <c r="A36" s="1089"/>
      <c r="B36" s="1094"/>
      <c r="C36" s="1091"/>
      <c r="D36" s="1091"/>
      <c r="E36" s="1088"/>
      <c r="F36" s="1084"/>
      <c r="G36" s="1084"/>
      <c r="H36" s="1084"/>
      <c r="I36" s="1084"/>
      <c r="J36" s="1084"/>
      <c r="K36" s="1084"/>
    </row>
    <row r="37" spans="1:11">
      <c r="A37" s="1097" t="str">
        <f>IF(ISNUMBER(SEARCH("series",'QAPE_30%'!$C$8)),"No. Episodes","")</f>
        <v/>
      </c>
      <c r="B37" s="1094"/>
      <c r="C37" s="1091"/>
      <c r="D37" s="1091" t="e">
        <f>HLOOKUP(D5, C$12:K$16, 2, FALSE)</f>
        <v>#N/A</v>
      </c>
      <c r="E37" s="1088"/>
      <c r="F37" s="1084"/>
      <c r="G37" s="1084"/>
      <c r="H37" s="1084"/>
      <c r="I37" s="1084"/>
      <c r="J37" s="1084"/>
      <c r="K37" s="1084"/>
    </row>
    <row r="38" spans="1:11">
      <c r="A38" s="1097" t="s">
        <v>2322</v>
      </c>
      <c r="B38" s="1094"/>
      <c r="C38" s="1091"/>
      <c r="D38" s="1091" t="e">
        <f>HLOOKUP(D5, C$12:K$16, 4, FALSE)</f>
        <v>#N/A</v>
      </c>
      <c r="E38" s="1088"/>
      <c r="F38" s="1084"/>
      <c r="G38" s="1084"/>
      <c r="H38" s="1084"/>
      <c r="I38" s="1084"/>
      <c r="J38" s="1084"/>
      <c r="K38" s="1084"/>
    </row>
    <row r="39" spans="1:11">
      <c r="A39" s="1098"/>
      <c r="B39" s="1094"/>
      <c r="C39" s="1091"/>
      <c r="D39" s="1091"/>
      <c r="E39" s="1088"/>
      <c r="F39" s="1084"/>
      <c r="G39" s="1084"/>
      <c r="H39" s="1084"/>
      <c r="I39" s="1084"/>
      <c r="J39" s="1084"/>
      <c r="K39" s="1084"/>
    </row>
    <row r="40" spans="1:11">
      <c r="A40" s="1089" t="e">
        <f>IF($D$37="","","Total minutes:")</f>
        <v>#N/A</v>
      </c>
      <c r="B40" s="1094"/>
      <c r="C40" s="1091"/>
      <c r="D40" s="1091" t="e">
        <f>SUM(D37*D38)</f>
        <v>#N/A</v>
      </c>
      <c r="E40" s="1088"/>
      <c r="F40" s="1084"/>
      <c r="G40" s="1084"/>
      <c r="H40" s="1084"/>
      <c r="I40" s="1084"/>
      <c r="J40" s="1084"/>
      <c r="K40" s="1084"/>
    </row>
    <row r="41" spans="1:11">
      <c r="A41" s="1089" t="e">
        <f>IF($D$37="","","Total hours:")</f>
        <v>#N/A</v>
      </c>
      <c r="B41" s="1094"/>
      <c r="C41" s="1099"/>
      <c r="D41" s="1099" t="e">
        <f>D40/60</f>
        <v>#N/A</v>
      </c>
      <c r="E41" s="1100"/>
      <c r="F41" s="1084"/>
      <c r="G41" s="1084"/>
      <c r="H41" s="1084"/>
      <c r="I41" s="1084"/>
      <c r="J41" s="1084"/>
      <c r="K41" s="1084"/>
    </row>
    <row r="42" spans="1:11">
      <c r="A42" s="1089"/>
      <c r="B42" s="1094"/>
      <c r="C42" s="1091"/>
      <c r="D42" s="1091"/>
      <c r="E42" s="1088"/>
      <c r="F42" s="1084"/>
      <c r="G42" s="1084"/>
      <c r="H42" s="1084"/>
      <c r="I42" s="1084"/>
      <c r="J42" s="1084"/>
      <c r="K42" s="1084"/>
    </row>
    <row r="43" spans="1:11">
      <c r="A43" s="1089" t="str">
        <f>IF($D$35="NA","","Total QAPE / hour:")</f>
        <v/>
      </c>
      <c r="B43" s="1094"/>
      <c r="C43" s="1101"/>
      <c r="D43" s="1102" t="str">
        <f>IF($D$35="NA","",IF($D$37="",'QAPE_30%'!D151/($D$38/60),'QAPE_30%'!D151/$D$41))</f>
        <v/>
      </c>
      <c r="E43" s="1093"/>
      <c r="F43" s="1084"/>
      <c r="G43" s="1084"/>
      <c r="H43" s="1084"/>
      <c r="I43" s="1084"/>
      <c r="J43" s="1084"/>
      <c r="K43" s="1084"/>
    </row>
    <row r="44" spans="1:11">
      <c r="A44" s="1089"/>
      <c r="B44" s="1094"/>
      <c r="C44" s="1091"/>
      <c r="D44" s="1091"/>
      <c r="E44" s="1093"/>
      <c r="F44" s="1084"/>
      <c r="G44" s="1084"/>
      <c r="H44" s="1084"/>
      <c r="I44" s="1084"/>
      <c r="J44" s="1084"/>
      <c r="K44" s="1084"/>
    </row>
    <row r="45" spans="1:11">
      <c r="A45" s="1089" t="s">
        <v>2315</v>
      </c>
      <c r="B45" s="1103" t="s">
        <v>2316</v>
      </c>
      <c r="C45" s="1104"/>
      <c r="D45" s="1091" t="str">
        <f>IF('QAPE_30%'!D151&gt;D34,"Threshold met","INELIGIBLE")</f>
        <v>INELIGIBLE</v>
      </c>
      <c r="E45" s="1093"/>
      <c r="F45" s="1084"/>
      <c r="G45" s="1084"/>
      <c r="H45" s="1084"/>
      <c r="I45" s="1084"/>
      <c r="J45" s="1084"/>
      <c r="K45" s="1084"/>
    </row>
    <row r="46" spans="1:11">
      <c r="A46" s="1105"/>
      <c r="B46" s="1106" t="s">
        <v>2317</v>
      </c>
      <c r="C46" s="1107"/>
      <c r="D46" s="1107" t="str">
        <f>IF(D35="NA","",IF(D43&gt;D35,"Threshold met","INELIGIBLE"))</f>
        <v/>
      </c>
      <c r="E46" s="1108"/>
      <c r="F46" s="1084"/>
      <c r="G46" s="1084"/>
      <c r="H46" s="1084"/>
      <c r="I46" s="1084"/>
      <c r="J46" s="1084"/>
      <c r="K46" s="1084"/>
    </row>
  </sheetData>
  <sheetProtection password="CF2B" sheet="1" objects="1" scenarios="1"/>
  <mergeCells count="8">
    <mergeCell ref="J27:J28"/>
    <mergeCell ref="K27:K28"/>
    <mergeCell ref="D27:D28"/>
    <mergeCell ref="E27:E28"/>
    <mergeCell ref="F27:F28"/>
    <mergeCell ref="G27:G28"/>
    <mergeCell ref="H27:H28"/>
    <mergeCell ref="I27:I28"/>
  </mergeCells>
  <conditionalFormatting sqref="C13:K13 C15:K15">
    <cfRule type="expression" dxfId="25" priority="26">
      <formula>C$11&lt;&gt;""</formula>
    </cfRule>
  </conditionalFormatting>
  <conditionalFormatting sqref="D22:K23 D25:K25">
    <cfRule type="expression" dxfId="24" priority="25">
      <formula>D$11&lt;&gt;""</formula>
    </cfRule>
  </conditionalFormatting>
  <conditionalFormatting sqref="C16:K16">
    <cfRule type="expression" dxfId="23" priority="24">
      <formula>C$11&lt;&gt;""</formula>
    </cfRule>
  </conditionalFormatting>
  <conditionalFormatting sqref="C16:K16">
    <cfRule type="expression" dxfId="22" priority="23">
      <formula>C$11&lt;&gt;""</formula>
    </cfRule>
  </conditionalFormatting>
  <conditionalFormatting sqref="D19">
    <cfRule type="expression" dxfId="21" priority="22">
      <formula>D$11&lt;&gt;""</formula>
    </cfRule>
  </conditionalFormatting>
  <conditionalFormatting sqref="D19:K20">
    <cfRule type="expression" dxfId="20" priority="21">
      <formula>D$11&lt;&gt;""</formula>
    </cfRule>
  </conditionalFormatting>
  <conditionalFormatting sqref="C19:C20">
    <cfRule type="expression" dxfId="19" priority="20">
      <formula>C$11&lt;&gt;""</formula>
    </cfRule>
  </conditionalFormatting>
  <conditionalFormatting sqref="C19:C20">
    <cfRule type="expression" dxfId="18" priority="19">
      <formula>C$11&lt;&gt;""</formula>
    </cfRule>
  </conditionalFormatting>
  <conditionalFormatting sqref="C19:C20">
    <cfRule type="expression" dxfId="17" priority="18">
      <formula>C$11&lt;&gt;""</formula>
    </cfRule>
  </conditionalFormatting>
  <conditionalFormatting sqref="C19:C20">
    <cfRule type="expression" dxfId="16" priority="17">
      <formula>C$11&lt;&gt;""</formula>
    </cfRule>
  </conditionalFormatting>
  <conditionalFormatting sqref="E19:K19">
    <cfRule type="expression" dxfId="15" priority="16">
      <formula>E$11&lt;&gt;""</formula>
    </cfRule>
  </conditionalFormatting>
  <conditionalFormatting sqref="E19:K19">
    <cfRule type="expression" dxfId="14" priority="15">
      <formula>E$11&lt;&gt;""</formula>
    </cfRule>
  </conditionalFormatting>
  <conditionalFormatting sqref="E19:K19">
    <cfRule type="expression" dxfId="13" priority="14">
      <formula>E$11&lt;&gt;""</formula>
    </cfRule>
  </conditionalFormatting>
  <conditionalFormatting sqref="C22:C23">
    <cfRule type="expression" dxfId="12" priority="13">
      <formula>C$11&lt;&gt;""</formula>
    </cfRule>
  </conditionalFormatting>
  <conditionalFormatting sqref="C23">
    <cfRule type="expression" dxfId="11" priority="12">
      <formula>C$11&lt;&gt;""</formula>
    </cfRule>
  </conditionalFormatting>
  <conditionalFormatting sqref="C25">
    <cfRule type="expression" dxfId="10" priority="11">
      <formula>C$11&lt;&gt;""</formula>
    </cfRule>
  </conditionalFormatting>
  <conditionalFormatting sqref="C13">
    <cfRule type="expression" dxfId="9" priority="10">
      <formula>C$11&lt;&gt;""</formula>
    </cfRule>
  </conditionalFormatting>
  <conditionalFormatting sqref="C15:F15">
    <cfRule type="expression" dxfId="8" priority="9">
      <formula>C$11&lt;&gt;""</formula>
    </cfRule>
  </conditionalFormatting>
  <conditionalFormatting sqref="C16:D16">
    <cfRule type="expression" dxfId="7" priority="8">
      <formula>C$11&lt;&gt;""</formula>
    </cfRule>
  </conditionalFormatting>
  <conditionalFormatting sqref="C16:D16">
    <cfRule type="expression" dxfId="6" priority="7">
      <formula>C$11&lt;&gt;""</formula>
    </cfRule>
  </conditionalFormatting>
  <conditionalFormatting sqref="C9:F9">
    <cfRule type="expression" dxfId="5" priority="6">
      <formula>$C$9&lt;&gt;""</formula>
    </cfRule>
  </conditionalFormatting>
  <conditionalFormatting sqref="D11:K11">
    <cfRule type="expression" dxfId="4" priority="5">
      <formula>D$11&lt;&gt;""</formula>
    </cfRule>
  </conditionalFormatting>
  <conditionalFormatting sqref="C25">
    <cfRule type="expression" dxfId="3" priority="4">
      <formula>C$11&lt;&gt;""</formula>
    </cfRule>
  </conditionalFormatting>
  <conditionalFormatting sqref="E16:G16">
    <cfRule type="expression" dxfId="2" priority="3">
      <formula>E$11&lt;&gt;""</formula>
    </cfRule>
  </conditionalFormatting>
  <conditionalFormatting sqref="E16:G16">
    <cfRule type="expression" dxfId="1" priority="2">
      <formula>E$11&lt;&gt;""</formula>
    </cfRule>
  </conditionalFormatting>
  <conditionalFormatting sqref="C13:H13">
    <cfRule type="expression" dxfId="0" priority="1">
      <formula>C$11&lt;&gt;""</formula>
    </cfRule>
  </conditionalFormatting>
  <dataValidations count="1">
    <dataValidation type="list" allowBlank="1" showInputMessage="1" showErrorMessage="1" sqref="D7" xr:uid="{00000000-0002-0000-0500-000000000000}">
      <formula1>YesNo</formula1>
    </dataValidation>
  </dataValidations>
  <pageMargins left="0.70866141732283472" right="0.70866141732283472" top="0.74803149606299213" bottom="0.74803149606299213" header="0.31496062992125984" footer="0.31496062992125984"/>
  <pageSetup paperSize="9" scale="65" orientation="landscape" r:id="rId1"/>
  <headerFooter>
    <oddFooter>&amp;C&amp;"Arial,Regular"&amp;8&amp;F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29"/>
    <pageSetUpPr fitToPage="1"/>
  </sheetPr>
  <dimension ref="A1:P47"/>
  <sheetViews>
    <sheetView view="pageBreakPreview" zoomScaleSheetLayoutView="100" workbookViewId="0">
      <selection sqref="A1:N1"/>
    </sheetView>
  </sheetViews>
  <sheetFormatPr defaultColWidth="8.7109375" defaultRowHeight="12.75"/>
  <cols>
    <col min="1" max="1" width="2.7109375" customWidth="1"/>
    <col min="2" max="2" width="23.5703125" customWidth="1"/>
    <col min="3" max="3" width="15.7109375" customWidth="1"/>
    <col min="4" max="4" width="9.7109375" customWidth="1"/>
    <col min="5" max="12" width="8.7109375" customWidth="1"/>
    <col min="13" max="13" width="12.7109375" customWidth="1"/>
    <col min="14" max="14" width="9.140625" style="24" customWidth="1"/>
  </cols>
  <sheetData>
    <row r="1" spans="1:16" s="39" customFormat="1" ht="15.75">
      <c r="A1" s="1348" t="s">
        <v>589</v>
      </c>
      <c r="B1" s="1348"/>
      <c r="C1" s="1348"/>
      <c r="D1" s="1348"/>
      <c r="E1" s="1348"/>
      <c r="F1" s="1348"/>
      <c r="G1" s="1348"/>
      <c r="H1" s="1348"/>
      <c r="I1" s="1348"/>
      <c r="J1" s="1348"/>
      <c r="K1" s="1348"/>
      <c r="L1" s="1348"/>
      <c r="M1" s="1348"/>
      <c r="N1" s="1348"/>
      <c r="O1" s="40"/>
      <c r="P1" s="40"/>
    </row>
    <row r="2" spans="1:16" s="328" customFormat="1" ht="26.25" customHeight="1">
      <c r="B2" s="328" t="s">
        <v>854</v>
      </c>
      <c r="C2" s="328" t="s">
        <v>870</v>
      </c>
      <c r="D2" s="368" t="s">
        <v>2026</v>
      </c>
      <c r="E2" s="1349" t="s">
        <v>2027</v>
      </c>
      <c r="F2" s="1350"/>
      <c r="G2" s="1350"/>
      <c r="H2" s="1350"/>
      <c r="I2" s="1350"/>
      <c r="J2" s="1350"/>
      <c r="K2" s="1350"/>
      <c r="L2" s="1350"/>
      <c r="M2" s="1351"/>
      <c r="N2" s="368" t="s">
        <v>841</v>
      </c>
    </row>
    <row r="3" spans="1:16" s="328" customFormat="1" ht="40.5">
      <c r="D3" s="368"/>
      <c r="E3" s="369" t="s">
        <v>855</v>
      </c>
      <c r="F3" s="370" t="s">
        <v>856</v>
      </c>
      <c r="G3" s="370" t="s">
        <v>1400</v>
      </c>
      <c r="H3" s="370" t="s">
        <v>1401</v>
      </c>
      <c r="I3" s="370"/>
      <c r="J3" s="370" t="s">
        <v>1773</v>
      </c>
      <c r="K3" s="370" t="s">
        <v>1402</v>
      </c>
      <c r="L3" s="370"/>
      <c r="M3" s="371" t="s">
        <v>1403</v>
      </c>
      <c r="N3" s="368"/>
    </row>
    <row r="4" spans="1:16" ht="13.5">
      <c r="A4" s="2"/>
      <c r="B4" s="10"/>
      <c r="C4" s="39"/>
      <c r="D4" s="329"/>
      <c r="E4" s="241"/>
      <c r="F4" s="329"/>
      <c r="G4" s="241"/>
      <c r="H4" s="329"/>
      <c r="I4" s="241"/>
      <c r="J4" s="241"/>
      <c r="K4" s="241"/>
      <c r="L4" s="331"/>
      <c r="M4" s="331"/>
      <c r="N4" s="241"/>
    </row>
    <row r="5" spans="1:16" ht="13.5">
      <c r="A5" s="2"/>
      <c r="B5" s="166" t="s">
        <v>869</v>
      </c>
      <c r="C5" s="155"/>
      <c r="D5" s="155"/>
      <c r="E5" s="155"/>
      <c r="F5" s="155"/>
      <c r="G5" s="155"/>
      <c r="H5" s="155"/>
      <c r="I5" s="155"/>
      <c r="J5" s="155"/>
      <c r="K5" s="155"/>
      <c r="L5" s="155"/>
      <c r="M5" s="155"/>
      <c r="N5" s="155"/>
    </row>
    <row r="6" spans="1:16" ht="13.5">
      <c r="A6" s="2"/>
      <c r="B6" s="155"/>
      <c r="C6" s="155"/>
      <c r="D6" s="155"/>
      <c r="E6" s="155"/>
      <c r="F6" s="155"/>
      <c r="G6" s="155"/>
      <c r="H6" s="155"/>
      <c r="I6" s="155"/>
      <c r="J6" s="155"/>
      <c r="K6" s="155"/>
      <c r="L6" s="155"/>
      <c r="M6" s="155"/>
      <c r="N6" s="241">
        <f t="shared" ref="N6:N11" si="0">SUM(D6:M6)</f>
        <v>0</v>
      </c>
    </row>
    <row r="7" spans="1:16" ht="13.5">
      <c r="A7" s="2"/>
      <c r="B7" s="155"/>
      <c r="C7" s="155"/>
      <c r="D7" s="155"/>
      <c r="E7" s="155"/>
      <c r="F7" s="155"/>
      <c r="G7" s="155"/>
      <c r="H7" s="155"/>
      <c r="I7" s="155"/>
      <c r="J7" s="155"/>
      <c r="K7" s="155"/>
      <c r="L7" s="155"/>
      <c r="M7" s="155"/>
      <c r="N7" s="241">
        <f t="shared" si="0"/>
        <v>0</v>
      </c>
    </row>
    <row r="8" spans="1:16" ht="13.5">
      <c r="A8" s="2"/>
      <c r="B8" s="155"/>
      <c r="C8" s="155"/>
      <c r="D8" s="155"/>
      <c r="E8" s="155"/>
      <c r="F8" s="155"/>
      <c r="G8" s="155"/>
      <c r="H8" s="155"/>
      <c r="I8" s="155"/>
      <c r="J8" s="155"/>
      <c r="K8" s="155"/>
      <c r="L8" s="155"/>
      <c r="M8" s="155"/>
      <c r="N8" s="241">
        <f t="shared" si="0"/>
        <v>0</v>
      </c>
    </row>
    <row r="9" spans="1:16" ht="13.5">
      <c r="A9" s="2"/>
      <c r="B9" s="155"/>
      <c r="C9" s="155"/>
      <c r="D9" s="155"/>
      <c r="E9" s="155"/>
      <c r="F9" s="155"/>
      <c r="G9" s="155"/>
      <c r="H9" s="155"/>
      <c r="I9" s="155"/>
      <c r="J9" s="155"/>
      <c r="K9" s="155"/>
      <c r="L9" s="155"/>
      <c r="M9" s="155"/>
      <c r="N9" s="241">
        <f t="shared" si="0"/>
        <v>0</v>
      </c>
    </row>
    <row r="10" spans="1:16" ht="13.5">
      <c r="A10" s="2"/>
      <c r="C10" s="155"/>
      <c r="D10" s="155"/>
      <c r="E10" s="155"/>
      <c r="F10" s="155"/>
      <c r="G10" s="155"/>
      <c r="H10" s="155"/>
      <c r="I10" s="155"/>
      <c r="J10" s="155"/>
      <c r="K10" s="155"/>
      <c r="L10" s="155"/>
      <c r="M10" s="155"/>
      <c r="N10" s="241">
        <f t="shared" si="0"/>
        <v>0</v>
      </c>
    </row>
    <row r="11" spans="1:16" ht="13.5">
      <c r="A11" s="2"/>
      <c r="B11" s="155" t="s">
        <v>868</v>
      </c>
      <c r="C11" s="155"/>
      <c r="D11" s="155"/>
      <c r="E11" s="155"/>
      <c r="F11" s="155"/>
      <c r="G11" s="155"/>
      <c r="H11" s="155"/>
      <c r="I11" s="155"/>
      <c r="J11" s="155"/>
      <c r="K11" s="155"/>
      <c r="L11" s="155"/>
      <c r="M11" s="155"/>
      <c r="N11" s="241">
        <f t="shared" si="0"/>
        <v>0</v>
      </c>
    </row>
    <row r="12" spans="1:16" ht="14.25" thickBot="1">
      <c r="A12" s="2"/>
      <c r="B12" s="241"/>
      <c r="C12" s="241"/>
      <c r="D12" s="333">
        <f>SUM(D6:D11)</f>
        <v>0</v>
      </c>
      <c r="E12" s="333">
        <f t="shared" ref="E12:N12" si="1">SUM(E6:E11)</f>
        <v>0</v>
      </c>
      <c r="F12" s="333">
        <f t="shared" si="1"/>
        <v>0</v>
      </c>
      <c r="G12" s="333">
        <f t="shared" si="1"/>
        <v>0</v>
      </c>
      <c r="H12" s="333">
        <f t="shared" si="1"/>
        <v>0</v>
      </c>
      <c r="I12" s="333">
        <f t="shared" si="1"/>
        <v>0</v>
      </c>
      <c r="J12" s="333">
        <f t="shared" si="1"/>
        <v>0</v>
      </c>
      <c r="K12" s="333">
        <f t="shared" si="1"/>
        <v>0</v>
      </c>
      <c r="L12" s="333">
        <f t="shared" si="1"/>
        <v>0</v>
      </c>
      <c r="M12" s="333">
        <f t="shared" si="1"/>
        <v>0</v>
      </c>
      <c r="N12" s="333">
        <f t="shared" si="1"/>
        <v>0</v>
      </c>
    </row>
    <row r="13" spans="1:16" ht="14.25" thickTop="1">
      <c r="A13" s="2"/>
      <c r="B13" s="241"/>
      <c r="C13" s="241"/>
      <c r="D13" s="329"/>
      <c r="E13" s="329"/>
      <c r="F13" s="329"/>
      <c r="G13" s="329"/>
      <c r="H13" s="329"/>
      <c r="I13" s="329"/>
      <c r="J13" s="329"/>
      <c r="K13" s="329"/>
      <c r="L13" s="329"/>
      <c r="M13" s="329"/>
      <c r="N13" s="329"/>
    </row>
    <row r="14" spans="1:16" ht="13.5">
      <c r="A14" s="2"/>
      <c r="B14" s="607" t="s">
        <v>158</v>
      </c>
      <c r="C14" s="241"/>
      <c r="D14" s="329"/>
      <c r="E14" s="329"/>
      <c r="F14" s="329"/>
      <c r="G14" s="329"/>
      <c r="H14" s="329"/>
      <c r="I14" s="329"/>
      <c r="J14" s="329"/>
      <c r="K14" s="329"/>
      <c r="L14" s="329"/>
      <c r="M14" s="329"/>
      <c r="N14" s="329"/>
    </row>
    <row r="15" spans="1:16" s="10" customFormat="1" ht="13.5">
      <c r="A15" s="2"/>
      <c r="B15" s="97" t="s">
        <v>865</v>
      </c>
      <c r="C15" s="39"/>
      <c r="D15" s="329"/>
      <c r="E15" s="329"/>
      <c r="F15" s="329"/>
      <c r="G15" s="329"/>
      <c r="H15" s="329"/>
      <c r="I15" s="329"/>
      <c r="J15" s="329"/>
      <c r="K15" s="329"/>
      <c r="L15" s="241"/>
      <c r="M15" s="241"/>
      <c r="N15" s="241">
        <f>SUM(D15:M15)</f>
        <v>0</v>
      </c>
    </row>
    <row r="16" spans="1:16" ht="13.5">
      <c r="A16" s="2"/>
      <c r="B16" s="97" t="s">
        <v>780</v>
      </c>
      <c r="C16" s="39"/>
      <c r="D16" s="329"/>
      <c r="E16" s="329"/>
      <c r="F16" s="329"/>
      <c r="G16" s="329"/>
      <c r="H16" s="329"/>
      <c r="I16" s="329"/>
      <c r="J16" s="329"/>
      <c r="K16" s="329"/>
      <c r="L16" s="331"/>
      <c r="M16" s="331"/>
      <c r="N16" s="241">
        <f t="shared" ref="N16:N39" si="2">SUM(D16:M16)</f>
        <v>0</v>
      </c>
    </row>
    <row r="17" spans="1:14" ht="13.5">
      <c r="A17" s="2"/>
      <c r="B17" s="97" t="s">
        <v>1219</v>
      </c>
      <c r="C17" s="39"/>
      <c r="D17" s="329"/>
      <c r="E17" s="329"/>
      <c r="F17" s="329"/>
      <c r="G17" s="329"/>
      <c r="H17" s="329"/>
      <c r="I17" s="329"/>
      <c r="J17" s="329"/>
      <c r="K17" s="329"/>
      <c r="L17" s="331"/>
      <c r="M17" s="331"/>
      <c r="N17" s="241">
        <f t="shared" si="2"/>
        <v>0</v>
      </c>
    </row>
    <row r="18" spans="1:14" ht="13.5">
      <c r="A18" s="2"/>
      <c r="B18" s="97" t="s">
        <v>844</v>
      </c>
      <c r="C18" s="39"/>
      <c r="D18" s="329"/>
      <c r="E18" s="329"/>
      <c r="F18" s="329"/>
      <c r="G18" s="329"/>
      <c r="H18" s="329"/>
      <c r="I18" s="329"/>
      <c r="J18" s="329"/>
      <c r="K18" s="329"/>
      <c r="L18" s="331"/>
      <c r="M18" s="331"/>
      <c r="N18" s="241">
        <f t="shared" si="2"/>
        <v>0</v>
      </c>
    </row>
    <row r="19" spans="1:14" ht="13.5">
      <c r="A19" s="2"/>
      <c r="B19" s="97" t="s">
        <v>866</v>
      </c>
      <c r="C19" s="39"/>
      <c r="D19" s="329"/>
      <c r="E19" s="329"/>
      <c r="F19" s="329"/>
      <c r="G19" s="329"/>
      <c r="H19" s="329"/>
      <c r="I19" s="329"/>
      <c r="J19" s="329"/>
      <c r="K19" s="329"/>
      <c r="L19" s="331"/>
      <c r="M19" s="331"/>
      <c r="N19" s="241">
        <f t="shared" si="2"/>
        <v>0</v>
      </c>
    </row>
    <row r="20" spans="1:14" ht="13.5">
      <c r="A20" s="2"/>
      <c r="B20" s="97"/>
      <c r="C20" s="39"/>
      <c r="D20" s="329"/>
      <c r="E20" s="329"/>
      <c r="F20" s="329"/>
      <c r="G20" s="329"/>
      <c r="H20" s="329"/>
      <c r="I20" s="329"/>
      <c r="J20" s="329"/>
      <c r="K20" s="329"/>
      <c r="L20" s="331"/>
      <c r="M20" s="331"/>
      <c r="N20" s="241">
        <f t="shared" si="2"/>
        <v>0</v>
      </c>
    </row>
    <row r="21" spans="1:14" ht="13.5">
      <c r="A21" s="2"/>
      <c r="B21" s="10" t="s">
        <v>1778</v>
      </c>
      <c r="C21" s="39"/>
      <c r="D21" s="329"/>
      <c r="E21" s="329"/>
      <c r="F21" s="329"/>
      <c r="G21" s="329"/>
      <c r="H21" s="329"/>
      <c r="I21" s="329"/>
      <c r="J21" s="329"/>
      <c r="K21" s="329"/>
      <c r="L21" s="331"/>
      <c r="M21" s="331"/>
      <c r="N21" s="241">
        <f t="shared" si="2"/>
        <v>0</v>
      </c>
    </row>
    <row r="22" spans="1:14" ht="13.5">
      <c r="A22" s="2"/>
      <c r="B22" s="10"/>
      <c r="C22" s="39"/>
      <c r="D22" s="329"/>
      <c r="E22" s="329"/>
      <c r="F22" s="329"/>
      <c r="G22" s="329"/>
      <c r="H22" s="329"/>
      <c r="I22" s="329"/>
      <c r="J22" s="329"/>
      <c r="K22" s="329"/>
      <c r="L22" s="331"/>
      <c r="M22" s="331"/>
      <c r="N22" s="241">
        <f t="shared" si="2"/>
        <v>0</v>
      </c>
    </row>
    <row r="23" spans="1:14" ht="13.5">
      <c r="A23" s="2"/>
      <c r="B23" s="10" t="s">
        <v>874</v>
      </c>
      <c r="C23" s="39"/>
      <c r="D23" s="329"/>
      <c r="E23" s="329"/>
      <c r="F23" s="329"/>
      <c r="G23" s="329"/>
      <c r="H23" s="329"/>
      <c r="I23" s="329"/>
      <c r="J23" s="329"/>
      <c r="K23" s="329"/>
      <c r="L23" s="331"/>
      <c r="M23" s="331"/>
      <c r="N23" s="241">
        <f t="shared" si="2"/>
        <v>0</v>
      </c>
    </row>
    <row r="24" spans="1:14" ht="13.5">
      <c r="A24" s="2"/>
      <c r="B24" s="10" t="s">
        <v>876</v>
      </c>
      <c r="C24" s="39"/>
      <c r="D24" s="329"/>
      <c r="E24" s="329"/>
      <c r="F24" s="329"/>
      <c r="G24" s="329"/>
      <c r="H24" s="329"/>
      <c r="I24" s="329"/>
      <c r="J24" s="329"/>
      <c r="K24" s="329"/>
      <c r="L24" s="331"/>
      <c r="M24" s="331"/>
      <c r="N24" s="241">
        <f t="shared" si="2"/>
        <v>0</v>
      </c>
    </row>
    <row r="25" spans="1:14" ht="13.5">
      <c r="A25" s="2"/>
      <c r="B25" s="10" t="s">
        <v>875</v>
      </c>
      <c r="C25" s="39"/>
      <c r="D25" s="329"/>
      <c r="E25" s="329"/>
      <c r="F25" s="329"/>
      <c r="G25" s="329"/>
      <c r="H25" s="329"/>
      <c r="I25" s="329"/>
      <c r="J25" s="329"/>
      <c r="K25" s="329"/>
      <c r="L25" s="331"/>
      <c r="M25" s="331"/>
      <c r="N25" s="241">
        <f t="shared" si="2"/>
        <v>0</v>
      </c>
    </row>
    <row r="26" spans="1:14" ht="13.5">
      <c r="A26" s="2"/>
      <c r="B26" s="10" t="s">
        <v>1223</v>
      </c>
      <c r="C26" s="39"/>
      <c r="D26" s="329"/>
      <c r="E26" s="329"/>
      <c r="F26" s="329"/>
      <c r="G26" s="329"/>
      <c r="H26" s="329"/>
      <c r="I26" s="329"/>
      <c r="J26" s="329"/>
      <c r="K26" s="329"/>
      <c r="L26" s="331"/>
      <c r="M26" s="331"/>
      <c r="N26" s="241">
        <f t="shared" si="2"/>
        <v>0</v>
      </c>
    </row>
    <row r="27" spans="1:14" ht="13.5">
      <c r="A27" s="2"/>
      <c r="B27" s="10" t="s">
        <v>845</v>
      </c>
      <c r="C27" s="39"/>
      <c r="D27" s="329"/>
      <c r="E27" s="329"/>
      <c r="F27" s="329"/>
      <c r="G27" s="329"/>
      <c r="H27" s="329"/>
      <c r="I27" s="329"/>
      <c r="J27" s="329"/>
      <c r="K27" s="329"/>
      <c r="L27" s="331"/>
      <c r="M27" s="331"/>
      <c r="N27" s="241">
        <f t="shared" si="2"/>
        <v>0</v>
      </c>
    </row>
    <row r="28" spans="1:14" ht="13.5">
      <c r="A28" s="2"/>
      <c r="B28" s="10" t="s">
        <v>2</v>
      </c>
      <c r="C28" s="39"/>
      <c r="D28" s="329" t="s">
        <v>851</v>
      </c>
      <c r="E28" s="329"/>
      <c r="F28" s="329"/>
      <c r="G28" s="329"/>
      <c r="H28" s="329"/>
      <c r="I28" s="329"/>
      <c r="J28" s="329"/>
      <c r="K28" s="329"/>
      <c r="L28" s="331"/>
      <c r="M28" s="331"/>
      <c r="N28" s="241">
        <f t="shared" si="2"/>
        <v>0</v>
      </c>
    </row>
    <row r="29" spans="1:14" ht="13.5">
      <c r="A29" s="2"/>
      <c r="B29" s="10"/>
      <c r="C29" s="39"/>
      <c r="D29" s="329"/>
      <c r="E29" s="329"/>
      <c r="F29" s="329"/>
      <c r="G29" s="329"/>
      <c r="H29" s="329"/>
      <c r="I29" s="329"/>
      <c r="J29" s="329"/>
      <c r="K29" s="329"/>
      <c r="L29" s="331"/>
      <c r="M29" s="331"/>
      <c r="N29" s="241">
        <f t="shared" si="2"/>
        <v>0</v>
      </c>
    </row>
    <row r="30" spans="1:14" ht="13.5">
      <c r="A30" s="2"/>
      <c r="B30" s="10" t="s">
        <v>867</v>
      </c>
      <c r="C30" s="39"/>
      <c r="D30" s="329"/>
      <c r="E30" s="329"/>
      <c r="F30" s="329"/>
      <c r="G30" s="329"/>
      <c r="H30" s="329"/>
      <c r="I30" s="329"/>
      <c r="J30" s="329"/>
      <c r="K30" s="329"/>
      <c r="L30" s="331"/>
      <c r="M30" s="331"/>
      <c r="N30" s="241">
        <f t="shared" si="2"/>
        <v>0</v>
      </c>
    </row>
    <row r="31" spans="1:14" ht="13.5">
      <c r="A31" s="2"/>
      <c r="B31" s="10" t="s">
        <v>2070</v>
      </c>
      <c r="C31" s="39"/>
      <c r="D31" s="329"/>
      <c r="E31" s="329"/>
      <c r="F31" s="329"/>
      <c r="G31" s="329"/>
      <c r="H31" s="329"/>
      <c r="I31" s="329"/>
      <c r="J31" s="329"/>
      <c r="K31" s="329"/>
      <c r="L31" s="331"/>
      <c r="M31" s="331"/>
      <c r="N31" s="241">
        <f t="shared" si="2"/>
        <v>0</v>
      </c>
    </row>
    <row r="32" spans="1:14" ht="13.5">
      <c r="A32" s="2"/>
      <c r="B32" s="10" t="s">
        <v>846</v>
      </c>
      <c r="C32" s="39"/>
      <c r="D32" s="329"/>
      <c r="E32" s="329"/>
      <c r="F32" s="329"/>
      <c r="G32" s="329"/>
      <c r="H32" s="329"/>
      <c r="I32" s="329"/>
      <c r="J32" s="329"/>
      <c r="K32" s="329"/>
      <c r="L32" s="331"/>
      <c r="M32" s="331"/>
      <c r="N32" s="241">
        <f t="shared" si="2"/>
        <v>0</v>
      </c>
    </row>
    <row r="33" spans="1:14" ht="13.5">
      <c r="A33" s="2"/>
      <c r="B33" s="10"/>
      <c r="C33" s="39"/>
      <c r="D33" s="329"/>
      <c r="E33" s="329"/>
      <c r="F33" s="329"/>
      <c r="G33" s="329"/>
      <c r="H33" s="329"/>
      <c r="I33" s="329"/>
      <c r="J33" s="329"/>
      <c r="K33" s="329"/>
      <c r="L33" s="331"/>
      <c r="M33" s="331"/>
      <c r="N33" s="241">
        <f t="shared" si="2"/>
        <v>0</v>
      </c>
    </row>
    <row r="34" spans="1:14" ht="13.5">
      <c r="A34" s="2"/>
      <c r="B34" s="10" t="s">
        <v>864</v>
      </c>
      <c r="C34" s="39"/>
      <c r="D34" s="329"/>
      <c r="E34" s="329"/>
      <c r="F34" s="329"/>
      <c r="G34" s="329"/>
      <c r="H34" s="329"/>
      <c r="I34" s="329"/>
      <c r="J34" s="329"/>
      <c r="K34" s="329"/>
      <c r="L34" s="331"/>
      <c r="M34" s="331"/>
      <c r="N34" s="241">
        <f t="shared" si="2"/>
        <v>0</v>
      </c>
    </row>
    <row r="35" spans="1:14" ht="13.5">
      <c r="A35" s="2"/>
      <c r="B35" s="10" t="s">
        <v>763</v>
      </c>
      <c r="C35" s="39"/>
      <c r="D35" s="329"/>
      <c r="E35" s="329"/>
      <c r="F35" s="329"/>
      <c r="G35" s="329"/>
      <c r="H35" s="329"/>
      <c r="I35" s="329"/>
      <c r="J35" s="329"/>
      <c r="K35" s="329"/>
      <c r="L35" s="331"/>
      <c r="M35" s="331"/>
      <c r="N35" s="241">
        <f t="shared" si="2"/>
        <v>0</v>
      </c>
    </row>
    <row r="36" spans="1:14" ht="13.5">
      <c r="A36" s="2"/>
      <c r="B36" s="10" t="s">
        <v>863</v>
      </c>
      <c r="C36" s="39"/>
      <c r="D36" s="329"/>
      <c r="E36" s="329"/>
      <c r="F36" s="329"/>
      <c r="G36" s="329"/>
      <c r="H36" s="329"/>
      <c r="I36" s="329"/>
      <c r="J36" s="329"/>
      <c r="K36" s="329"/>
      <c r="L36" s="331"/>
      <c r="M36" s="331"/>
      <c r="N36" s="241">
        <f t="shared" si="2"/>
        <v>0</v>
      </c>
    </row>
    <row r="37" spans="1:14" ht="13.5">
      <c r="A37" s="2"/>
      <c r="B37" s="10"/>
      <c r="C37" s="39"/>
      <c r="D37" s="329"/>
      <c r="E37" s="329"/>
      <c r="F37" s="329"/>
      <c r="G37" s="329"/>
      <c r="H37" s="329"/>
      <c r="I37" s="329"/>
      <c r="J37" s="329"/>
      <c r="K37" s="329"/>
      <c r="L37" s="331"/>
      <c r="M37" s="331"/>
      <c r="N37" s="241">
        <f t="shared" si="2"/>
        <v>0</v>
      </c>
    </row>
    <row r="38" spans="1:14" ht="13.5">
      <c r="A38" s="2"/>
      <c r="B38" s="10" t="s">
        <v>1776</v>
      </c>
      <c r="C38" s="39"/>
      <c r="D38" s="329"/>
      <c r="E38" s="329"/>
      <c r="F38" s="329"/>
      <c r="G38" s="329"/>
      <c r="H38" s="329"/>
      <c r="I38" s="329"/>
      <c r="J38" s="329"/>
      <c r="K38" s="329"/>
      <c r="L38" s="331"/>
      <c r="M38" s="331"/>
      <c r="N38" s="241">
        <f t="shared" si="2"/>
        <v>0</v>
      </c>
    </row>
    <row r="39" spans="1:14" ht="13.5">
      <c r="A39" s="2"/>
      <c r="B39" s="10" t="s">
        <v>1777</v>
      </c>
      <c r="C39" s="39"/>
      <c r="D39" s="329"/>
      <c r="E39" s="329"/>
      <c r="F39" s="329"/>
      <c r="G39" s="329"/>
      <c r="H39" s="329"/>
      <c r="I39" s="329"/>
      <c r="J39" s="329"/>
      <c r="K39" s="329"/>
      <c r="L39" s="331"/>
      <c r="M39" s="331"/>
      <c r="N39" s="241">
        <f t="shared" si="2"/>
        <v>0</v>
      </c>
    </row>
    <row r="40" spans="1:14" s="330" customFormat="1" ht="18" customHeight="1" thickBot="1">
      <c r="A40" s="2" t="s">
        <v>1932</v>
      </c>
      <c r="B40" s="145" t="s">
        <v>1452</v>
      </c>
      <c r="C40" s="37"/>
      <c r="D40" s="332">
        <f>SUM(D15:D39)</f>
        <v>0</v>
      </c>
      <c r="E40" s="332">
        <f t="shared" ref="E40:N40" si="3">SUM(E15:E39)</f>
        <v>0</v>
      </c>
      <c r="F40" s="332">
        <f t="shared" si="3"/>
        <v>0</v>
      </c>
      <c r="G40" s="332">
        <f t="shared" si="3"/>
        <v>0</v>
      </c>
      <c r="H40" s="332">
        <f t="shared" si="3"/>
        <v>0</v>
      </c>
      <c r="I40" s="332">
        <f t="shared" si="3"/>
        <v>0</v>
      </c>
      <c r="J40" s="332">
        <f t="shared" si="3"/>
        <v>0</v>
      </c>
      <c r="K40" s="332">
        <f t="shared" si="3"/>
        <v>0</v>
      </c>
      <c r="L40" s="332">
        <f t="shared" si="3"/>
        <v>0</v>
      </c>
      <c r="M40" s="332">
        <f t="shared" si="3"/>
        <v>0</v>
      </c>
      <c r="N40" s="332">
        <f t="shared" si="3"/>
        <v>0</v>
      </c>
    </row>
    <row r="41" spans="1:14" ht="13.5" thickTop="1"/>
    <row r="42" spans="1:14" s="155" customFormat="1"/>
    <row r="43" spans="1:14" s="155" customFormat="1"/>
    <row r="44" spans="1:14" s="155" customFormat="1"/>
    <row r="45" spans="1:14" s="155" customFormat="1"/>
    <row r="46" spans="1:14" s="155" customFormat="1"/>
    <row r="47" spans="1:14" s="241" customFormat="1" ht="13.5"/>
  </sheetData>
  <mergeCells count="2">
    <mergeCell ref="A1:N1"/>
    <mergeCell ref="E2:M2"/>
  </mergeCells>
  <phoneticPr fontId="3" type="noConversion"/>
  <printOptions horizontalCentered="1" gridLines="1"/>
  <pageMargins left="0.35433070866141736" right="0.35433070866141736" top="0.78740157480314965" bottom="0.78740157480314965" header="0.51181102362204722" footer="0.51181102362204722"/>
  <pageSetup paperSize="9" scale="64" orientation="landscape" r:id="rId1"/>
  <headerFooter alignWithMargins="0">
    <oddFooter>&amp;C&amp;"Arial,Regular"&amp;8&amp;F&amp;R&amp;"Geneva,Italic"&amp;8Page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8"/>
    <pageSetUpPr fitToPage="1"/>
  </sheetPr>
  <dimension ref="A1:T188"/>
  <sheetViews>
    <sheetView view="pageBreakPreview" topLeftCell="B1" zoomScaleSheetLayoutView="100" workbookViewId="0">
      <selection sqref="A1:O1"/>
    </sheetView>
  </sheetViews>
  <sheetFormatPr defaultColWidth="8.7109375" defaultRowHeight="13.5"/>
  <cols>
    <col min="1" max="1" width="22.28515625" style="39" customWidth="1"/>
    <col min="2" max="2" width="14.7109375" style="39" customWidth="1"/>
    <col min="3" max="3" width="9.140625" style="39" customWidth="1"/>
    <col min="4" max="4" width="8.28515625" style="39" bestFit="1" customWidth="1"/>
    <col min="5" max="7" width="7.7109375" style="39" customWidth="1"/>
    <col min="8" max="8" width="5.42578125" style="39" customWidth="1"/>
    <col min="9" max="9" width="8" style="39" customWidth="1"/>
    <col min="10" max="13" width="8.28515625" style="39" customWidth="1"/>
    <col min="14" max="14" width="10" style="39" customWidth="1"/>
    <col min="15" max="15" width="22.140625" style="39" customWidth="1"/>
    <col min="16" max="16" width="10.28515625" style="40" customWidth="1"/>
    <col min="17" max="17" width="9.140625" style="40" customWidth="1"/>
    <col min="18" max="16384" width="8.7109375" style="39"/>
  </cols>
  <sheetData>
    <row r="1" spans="1:17" ht="16.5" thickBot="1">
      <c r="A1" s="1348" t="s">
        <v>712</v>
      </c>
      <c r="B1" s="1348"/>
      <c r="C1" s="1348"/>
      <c r="D1" s="1348"/>
      <c r="E1" s="1348"/>
      <c r="F1" s="1348"/>
      <c r="G1" s="1348"/>
      <c r="H1" s="1348"/>
      <c r="I1" s="1348"/>
      <c r="J1" s="1348"/>
      <c r="K1" s="1348"/>
      <c r="L1" s="1348"/>
      <c r="M1" s="1348"/>
      <c r="N1" s="1348"/>
      <c r="O1" s="1352"/>
    </row>
    <row r="2" spans="1:17" s="41" customFormat="1">
      <c r="A2" s="41" t="s">
        <v>781</v>
      </c>
      <c r="B2" s="41" t="s">
        <v>782</v>
      </c>
      <c r="C2" s="41" t="s">
        <v>783</v>
      </c>
      <c r="D2" s="41" t="s">
        <v>784</v>
      </c>
      <c r="E2" s="41" t="s">
        <v>784</v>
      </c>
      <c r="F2" s="41" t="s">
        <v>1941</v>
      </c>
      <c r="G2" s="41" t="s">
        <v>232</v>
      </c>
      <c r="H2" s="1356" t="s">
        <v>2028</v>
      </c>
      <c r="I2" s="1357"/>
      <c r="J2" s="1353" t="s">
        <v>2031</v>
      </c>
      <c r="K2" s="1354"/>
      <c r="L2" s="1354"/>
      <c r="M2" s="1355"/>
      <c r="N2" s="375" t="s">
        <v>1397</v>
      </c>
      <c r="O2" s="608" t="s">
        <v>233</v>
      </c>
      <c r="P2" s="47"/>
      <c r="Q2" s="47"/>
    </row>
    <row r="3" spans="1:17" s="41" customFormat="1" ht="27.75" thickBot="1">
      <c r="A3" s="38"/>
      <c r="B3" s="38"/>
      <c r="C3" s="38" t="s">
        <v>1054</v>
      </c>
      <c r="D3" s="38" t="s">
        <v>902</v>
      </c>
      <c r="E3" s="38" t="s">
        <v>1047</v>
      </c>
      <c r="F3" s="38" t="s">
        <v>1050</v>
      </c>
      <c r="G3" s="38" t="s">
        <v>1050</v>
      </c>
      <c r="H3" s="373" t="s">
        <v>2029</v>
      </c>
      <c r="I3" s="372" t="s">
        <v>2030</v>
      </c>
      <c r="J3" s="323" t="s">
        <v>88</v>
      </c>
      <c r="K3" s="324" t="s">
        <v>89</v>
      </c>
      <c r="L3" s="324" t="s">
        <v>90</v>
      </c>
      <c r="M3" s="316" t="s">
        <v>91</v>
      </c>
      <c r="N3" s="378" t="s">
        <v>1398</v>
      </c>
      <c r="O3" s="609" t="s">
        <v>1394</v>
      </c>
      <c r="P3" s="206" t="s">
        <v>1700</v>
      </c>
      <c r="Q3" s="47"/>
    </row>
    <row r="4" spans="1:17" s="41" customFormat="1" ht="14.25" thickBot="1">
      <c r="A4" s="326" t="s">
        <v>1053</v>
      </c>
      <c r="C4" s="44" t="s">
        <v>1939</v>
      </c>
      <c r="D4" s="71" t="s">
        <v>1051</v>
      </c>
      <c r="F4" s="44" t="s">
        <v>1049</v>
      </c>
      <c r="G4" s="44" t="s">
        <v>1048</v>
      </c>
      <c r="I4" s="383"/>
      <c r="N4" s="105"/>
      <c r="O4" s="663"/>
      <c r="P4" s="40"/>
      <c r="Q4" s="47"/>
    </row>
    <row r="5" spans="1:17" ht="14.25" thickBot="1">
      <c r="A5" s="327" t="s">
        <v>873</v>
      </c>
      <c r="C5" s="39" t="s">
        <v>1940</v>
      </c>
      <c r="D5" s="46">
        <v>55</v>
      </c>
      <c r="E5" s="303" t="s">
        <v>1511</v>
      </c>
      <c r="F5" s="45"/>
      <c r="G5" s="45"/>
      <c r="H5" s="153"/>
      <c r="I5" s="380"/>
      <c r="J5" s="45"/>
      <c r="K5" s="45"/>
      <c r="L5" s="746" t="s">
        <v>21</v>
      </c>
      <c r="M5" s="747"/>
      <c r="N5" s="748"/>
      <c r="O5" s="749">
        <f>Cover!L26</f>
        <v>0</v>
      </c>
    </row>
    <row r="6" spans="1:17">
      <c r="A6" s="304" t="s">
        <v>159</v>
      </c>
      <c r="B6" s="305"/>
      <c r="C6" s="305"/>
      <c r="D6" s="306"/>
      <c r="E6" s="306"/>
      <c r="F6" s="307"/>
      <c r="G6" s="307"/>
      <c r="H6" s="306"/>
      <c r="I6" s="306"/>
      <c r="J6" s="307"/>
      <c r="K6" s="307"/>
      <c r="L6" s="311"/>
      <c r="M6" s="311"/>
      <c r="N6" s="310"/>
      <c r="O6" s="312"/>
    </row>
    <row r="7" spans="1:17">
      <c r="A7" s="308" t="s">
        <v>1052</v>
      </c>
      <c r="B7" s="309"/>
      <c r="C7" s="309"/>
      <c r="D7" s="310"/>
      <c r="E7" s="310"/>
      <c r="F7" s="311"/>
      <c r="G7" s="311"/>
      <c r="H7" s="310"/>
      <c r="I7" s="310"/>
      <c r="J7" s="311"/>
      <c r="K7" s="311"/>
      <c r="L7" s="311"/>
      <c r="M7" s="311"/>
      <c r="N7" s="310"/>
      <c r="O7" s="312"/>
      <c r="P7" s="374" t="s">
        <v>1336</v>
      </c>
    </row>
    <row r="8" spans="1:17">
      <c r="A8" s="308" t="s">
        <v>486</v>
      </c>
      <c r="B8" s="309"/>
      <c r="C8" s="309"/>
      <c r="D8" s="309"/>
      <c r="E8" s="309"/>
      <c r="F8" s="309"/>
      <c r="G8" s="309"/>
      <c r="H8" s="309"/>
      <c r="I8" s="309"/>
      <c r="J8" s="309"/>
      <c r="K8" s="309"/>
      <c r="L8" s="309"/>
      <c r="M8" s="309"/>
      <c r="N8" s="309"/>
      <c r="O8" s="313"/>
      <c r="P8" s="374" t="s">
        <v>1900</v>
      </c>
    </row>
    <row r="9" spans="1:17">
      <c r="A9" s="308" t="s">
        <v>623</v>
      </c>
      <c r="B9" s="314"/>
      <c r="C9" s="309"/>
      <c r="D9" s="309"/>
      <c r="E9" s="309"/>
      <c r="F9" s="309"/>
      <c r="G9" s="309"/>
      <c r="H9" s="309"/>
      <c r="I9" s="309"/>
      <c r="J9" s="309"/>
      <c r="K9" s="309"/>
      <c r="L9" s="309"/>
      <c r="M9" s="309"/>
      <c r="N9" s="309"/>
      <c r="O9" s="313"/>
    </row>
    <row r="10" spans="1:17">
      <c r="A10" s="308" t="s">
        <v>2267</v>
      </c>
      <c r="B10" s="309"/>
      <c r="C10" s="309"/>
      <c r="D10" s="309"/>
      <c r="E10" s="309"/>
      <c r="F10" s="309"/>
      <c r="G10" s="309"/>
      <c r="H10" s="309"/>
      <c r="I10" s="309"/>
      <c r="J10" s="309"/>
      <c r="K10" s="309"/>
      <c r="L10" s="309"/>
      <c r="M10" s="309"/>
      <c r="N10" s="309"/>
      <c r="O10" s="313"/>
    </row>
    <row r="11" spans="1:17">
      <c r="A11" s="308" t="s">
        <v>1510</v>
      </c>
      <c r="B11" s="314"/>
      <c r="C11" s="309"/>
      <c r="D11" s="309"/>
      <c r="E11" s="309"/>
      <c r="F11" s="309"/>
      <c r="G11" s="309"/>
      <c r="H11" s="309"/>
      <c r="I11" s="309"/>
      <c r="J11" s="309"/>
      <c r="K11" s="309"/>
      <c r="L11" s="309"/>
      <c r="M11" s="309"/>
      <c r="N11" s="309"/>
      <c r="O11" s="313"/>
    </row>
    <row r="12" spans="1:17">
      <c r="A12" s="308"/>
      <c r="B12" s="314" t="s">
        <v>588</v>
      </c>
      <c r="C12" s="309"/>
      <c r="D12" s="309"/>
      <c r="E12" s="309"/>
      <c r="F12" s="309"/>
      <c r="G12" s="309"/>
      <c r="H12" s="309"/>
      <c r="I12" s="309"/>
      <c r="J12" s="309"/>
      <c r="K12" s="309"/>
      <c r="L12" s="309"/>
      <c r="M12" s="309"/>
      <c r="N12" s="309"/>
      <c r="O12" s="313"/>
    </row>
    <row r="13" spans="1:17">
      <c r="A13" s="308" t="s">
        <v>1496</v>
      </c>
      <c r="B13" s="314"/>
      <c r="C13" s="314"/>
      <c r="D13" s="314" t="s">
        <v>1371</v>
      </c>
      <c r="E13" s="310"/>
      <c r="F13" s="311"/>
      <c r="G13" s="311"/>
      <c r="H13" s="310"/>
      <c r="I13" s="310"/>
      <c r="J13" s="311"/>
      <c r="K13" s="311"/>
      <c r="L13" s="311"/>
      <c r="M13" s="311"/>
      <c r="N13" s="310"/>
      <c r="O13" s="312"/>
    </row>
    <row r="14" spans="1:17">
      <c r="A14" s="308"/>
      <c r="B14" s="314"/>
      <c r="C14" s="314"/>
      <c r="D14" s="314" t="s">
        <v>1115</v>
      </c>
      <c r="E14" s="310"/>
      <c r="F14" s="311"/>
      <c r="G14" s="311"/>
      <c r="H14" s="310"/>
      <c r="I14" s="310"/>
      <c r="J14" s="311"/>
      <c r="K14" s="311"/>
      <c r="L14" s="311"/>
      <c r="M14" s="311"/>
      <c r="N14" s="310"/>
      <c r="O14" s="312"/>
    </row>
    <row r="15" spans="1:17">
      <c r="A15" s="308" t="s">
        <v>1288</v>
      </c>
      <c r="B15" s="309"/>
      <c r="C15" s="309"/>
      <c r="D15" s="310"/>
      <c r="E15" s="310"/>
      <c r="F15" s="311"/>
      <c r="G15" s="311"/>
      <c r="H15" s="310"/>
      <c r="I15" s="310"/>
      <c r="J15" s="311"/>
      <c r="K15" s="311"/>
      <c r="L15" s="311"/>
      <c r="M15" s="311"/>
      <c r="N15" s="310"/>
      <c r="O15" s="312"/>
    </row>
    <row r="16" spans="1:17">
      <c r="A16" s="315" t="s">
        <v>365</v>
      </c>
      <c r="B16" s="309"/>
      <c r="C16" s="309"/>
      <c r="D16" s="310"/>
      <c r="E16" s="310"/>
      <c r="F16" s="311"/>
      <c r="G16" s="311"/>
      <c r="H16" s="310"/>
      <c r="I16" s="310"/>
      <c r="J16" s="311"/>
      <c r="K16" s="311"/>
      <c r="L16" s="311"/>
      <c r="M16" s="311"/>
      <c r="N16" s="310"/>
      <c r="O16" s="312"/>
    </row>
    <row r="17" spans="1:16">
      <c r="A17" s="317" t="s">
        <v>2003</v>
      </c>
      <c r="B17" s="318"/>
      <c r="C17" s="318"/>
      <c r="D17" s="319"/>
      <c r="E17" s="319"/>
      <c r="F17" s="437" t="s">
        <v>1699</v>
      </c>
      <c r="G17" s="320"/>
      <c r="H17" s="319"/>
      <c r="I17" s="319"/>
      <c r="J17" s="320"/>
      <c r="K17" s="320"/>
      <c r="L17" s="320"/>
      <c r="M17" s="320"/>
      <c r="N17" s="319"/>
      <c r="O17" s="321"/>
      <c r="P17" s="40" t="s">
        <v>2075</v>
      </c>
    </row>
    <row r="18" spans="1:16">
      <c r="A18" s="39" t="s">
        <v>1483</v>
      </c>
      <c r="C18" s="39">
        <f>Budget!E73</f>
        <v>0</v>
      </c>
      <c r="D18" s="39">
        <f>C18/D$5</f>
        <v>0</v>
      </c>
      <c r="F18" s="39">
        <f>(D18+E18)*2</f>
        <v>0</v>
      </c>
      <c r="G18" s="39">
        <f>(D18+E18)*3</f>
        <v>0</v>
      </c>
      <c r="H18" s="95">
        <v>1</v>
      </c>
      <c r="I18" s="379">
        <f>H18*F18</f>
        <v>0</v>
      </c>
      <c r="J18" s="39">
        <f>F18</f>
        <v>0</v>
      </c>
      <c r="K18" s="39">
        <f>G18</f>
        <v>0</v>
      </c>
      <c r="L18" s="39">
        <f>G18</f>
        <v>0</v>
      </c>
      <c r="M18" s="39">
        <f>G18</f>
        <v>0</v>
      </c>
      <c r="N18" s="39">
        <f>SUM(J18:M18)</f>
        <v>0</v>
      </c>
      <c r="O18" s="39">
        <f>N18*O$5</f>
        <v>0</v>
      </c>
    </row>
    <row r="19" spans="1:16">
      <c r="A19" s="39" t="s">
        <v>1460</v>
      </c>
      <c r="C19" s="39">
        <f>Budget!E104</f>
        <v>0</v>
      </c>
      <c r="D19" s="39">
        <f>C19/D$5</f>
        <v>0</v>
      </c>
      <c r="F19" s="39">
        <f t="shared" ref="F19:F82" si="0">(D19+E19)*2</f>
        <v>0</v>
      </c>
      <c r="G19" s="39">
        <f t="shared" ref="G19:G82" si="1">(D19+E19)*3</f>
        <v>0</v>
      </c>
      <c r="H19" s="95">
        <v>1</v>
      </c>
      <c r="I19" s="379">
        <f>H19*F19</f>
        <v>0</v>
      </c>
      <c r="J19" s="39">
        <f>F19</f>
        <v>0</v>
      </c>
      <c r="K19" s="39">
        <f>G19</f>
        <v>0</v>
      </c>
      <c r="L19" s="39">
        <f>G19</f>
        <v>0</v>
      </c>
      <c r="M19" s="39">
        <f>G19</f>
        <v>0</v>
      </c>
      <c r="N19" s="39">
        <f>SUM(J19:M19)</f>
        <v>0</v>
      </c>
      <c r="O19" s="39">
        <f>N19*O$5</f>
        <v>0</v>
      </c>
    </row>
    <row r="20" spans="1:16">
      <c r="A20" s="10" t="s">
        <v>847</v>
      </c>
      <c r="C20" s="39">
        <f>Budget!E190</f>
        <v>0</v>
      </c>
      <c r="E20" s="39">
        <f t="shared" ref="E20:E27" si="2">C20/D$5</f>
        <v>0</v>
      </c>
      <c r="F20" s="39">
        <f t="shared" si="0"/>
        <v>0</v>
      </c>
      <c r="G20" s="39">
        <f t="shared" si="1"/>
        <v>0</v>
      </c>
      <c r="H20" s="95"/>
      <c r="I20" s="379">
        <f t="shared" ref="I20:I81" si="3">H20*F20</f>
        <v>0</v>
      </c>
      <c r="J20" s="39">
        <f t="shared" ref="J20:J27" si="4">F20</f>
        <v>0</v>
      </c>
      <c r="K20" s="39">
        <f t="shared" ref="K20:L23" si="5">F20</f>
        <v>0</v>
      </c>
      <c r="L20" s="39">
        <f t="shared" si="5"/>
        <v>0</v>
      </c>
      <c r="M20" s="39">
        <f t="shared" ref="M20:M49" si="6">G20</f>
        <v>0</v>
      </c>
      <c r="N20" s="39">
        <f t="shared" ref="N20:N81" si="7">SUM(J20:M20)</f>
        <v>0</v>
      </c>
      <c r="O20" s="39">
        <f t="shared" ref="O20:O78" si="8">N20*O$5</f>
        <v>0</v>
      </c>
    </row>
    <row r="21" spans="1:16">
      <c r="A21" s="10" t="s">
        <v>1534</v>
      </c>
      <c r="C21" s="39">
        <f>Budget!E191</f>
        <v>0</v>
      </c>
      <c r="E21" s="39">
        <f t="shared" si="2"/>
        <v>0</v>
      </c>
      <c r="F21" s="39">
        <f t="shared" si="0"/>
        <v>0</v>
      </c>
      <c r="G21" s="39">
        <f t="shared" si="1"/>
        <v>0</v>
      </c>
      <c r="H21" s="95"/>
      <c r="I21" s="379">
        <f t="shared" si="3"/>
        <v>0</v>
      </c>
      <c r="J21" s="39">
        <f t="shared" si="4"/>
        <v>0</v>
      </c>
      <c r="K21" s="39">
        <f t="shared" si="5"/>
        <v>0</v>
      </c>
      <c r="L21" s="39">
        <f t="shared" si="5"/>
        <v>0</v>
      </c>
      <c r="M21" s="39">
        <f t="shared" si="6"/>
        <v>0</v>
      </c>
      <c r="N21" s="39">
        <f t="shared" si="7"/>
        <v>0</v>
      </c>
      <c r="O21" s="39">
        <f t="shared" si="8"/>
        <v>0</v>
      </c>
    </row>
    <row r="22" spans="1:16">
      <c r="A22" s="10" t="s">
        <v>1825</v>
      </c>
      <c r="C22" s="39">
        <f>Budget!E192</f>
        <v>0</v>
      </c>
      <c r="D22" s="39">
        <f>C22/D$5</f>
        <v>0</v>
      </c>
      <c r="F22" s="39">
        <f t="shared" si="0"/>
        <v>0</v>
      </c>
      <c r="G22" s="39">
        <f t="shared" si="1"/>
        <v>0</v>
      </c>
      <c r="H22" s="95">
        <v>1</v>
      </c>
      <c r="I22" s="379">
        <f t="shared" si="3"/>
        <v>0</v>
      </c>
      <c r="J22" s="39">
        <f t="shared" si="4"/>
        <v>0</v>
      </c>
      <c r="K22" s="39">
        <f>G22</f>
        <v>0</v>
      </c>
      <c r="L22" s="39">
        <f t="shared" si="5"/>
        <v>0</v>
      </c>
      <c r="M22" s="39">
        <f t="shared" si="6"/>
        <v>0</v>
      </c>
      <c r="N22" s="39">
        <f t="shared" si="7"/>
        <v>0</v>
      </c>
      <c r="O22" s="39">
        <f t="shared" si="8"/>
        <v>0</v>
      </c>
    </row>
    <row r="23" spans="1:16">
      <c r="A23" s="10" t="s">
        <v>1819</v>
      </c>
      <c r="C23" s="39">
        <f>Budget!E193</f>
        <v>0</v>
      </c>
      <c r="D23" s="39">
        <f>C23/D$5</f>
        <v>0</v>
      </c>
      <c r="F23" s="39">
        <f t="shared" si="0"/>
        <v>0</v>
      </c>
      <c r="G23" s="39">
        <f t="shared" si="1"/>
        <v>0</v>
      </c>
      <c r="H23" s="95">
        <v>1</v>
      </c>
      <c r="I23" s="379">
        <f t="shared" si="3"/>
        <v>0</v>
      </c>
      <c r="J23" s="39">
        <f t="shared" si="4"/>
        <v>0</v>
      </c>
      <c r="K23" s="39">
        <f>G23</f>
        <v>0</v>
      </c>
      <c r="L23" s="39">
        <f t="shared" si="5"/>
        <v>0</v>
      </c>
      <c r="M23" s="39">
        <f t="shared" si="6"/>
        <v>0</v>
      </c>
      <c r="N23" s="39">
        <f t="shared" si="7"/>
        <v>0</v>
      </c>
      <c r="O23" s="39">
        <f t="shared" si="8"/>
        <v>0</v>
      </c>
    </row>
    <row r="24" spans="1:16">
      <c r="A24" s="10" t="s">
        <v>1820</v>
      </c>
      <c r="C24" s="39">
        <f>Budget!E194</f>
        <v>0</v>
      </c>
      <c r="E24" s="39">
        <f t="shared" si="2"/>
        <v>0</v>
      </c>
      <c r="F24" s="39">
        <f t="shared" si="0"/>
        <v>0</v>
      </c>
      <c r="G24" s="39">
        <f t="shared" si="1"/>
        <v>0</v>
      </c>
      <c r="H24" s="95">
        <v>1</v>
      </c>
      <c r="I24" s="379">
        <f t="shared" si="3"/>
        <v>0</v>
      </c>
      <c r="J24" s="39">
        <f t="shared" si="4"/>
        <v>0</v>
      </c>
      <c r="K24" s="39">
        <f>G24</f>
        <v>0</v>
      </c>
      <c r="L24" s="39">
        <f t="shared" ref="L24:L53" si="9">G24</f>
        <v>0</v>
      </c>
      <c r="M24" s="39">
        <f t="shared" si="6"/>
        <v>0</v>
      </c>
      <c r="N24" s="39">
        <f t="shared" si="7"/>
        <v>0</v>
      </c>
      <c r="O24" s="39">
        <f t="shared" si="8"/>
        <v>0</v>
      </c>
    </row>
    <row r="25" spans="1:16">
      <c r="A25" s="10" t="s">
        <v>1821</v>
      </c>
      <c r="C25" s="39">
        <f>Budget!G195</f>
        <v>0</v>
      </c>
      <c r="E25" s="39">
        <f t="shared" si="2"/>
        <v>0</v>
      </c>
      <c r="F25" s="39">
        <f t="shared" si="0"/>
        <v>0</v>
      </c>
      <c r="G25" s="39">
        <f t="shared" si="1"/>
        <v>0</v>
      </c>
      <c r="H25" s="95">
        <v>1</v>
      </c>
      <c r="I25" s="379">
        <f t="shared" si="3"/>
        <v>0</v>
      </c>
      <c r="J25" s="39">
        <f t="shared" si="4"/>
        <v>0</v>
      </c>
      <c r="K25" s="39">
        <f>G25</f>
        <v>0</v>
      </c>
      <c r="L25" s="39">
        <f t="shared" si="9"/>
        <v>0</v>
      </c>
      <c r="M25" s="39">
        <f t="shared" si="6"/>
        <v>0</v>
      </c>
      <c r="N25" s="39">
        <f t="shared" si="7"/>
        <v>0</v>
      </c>
      <c r="O25" s="39">
        <f t="shared" si="8"/>
        <v>0</v>
      </c>
    </row>
    <row r="26" spans="1:16">
      <c r="A26" s="10" t="s">
        <v>3</v>
      </c>
      <c r="E26" s="39">
        <f t="shared" si="2"/>
        <v>0</v>
      </c>
      <c r="F26" s="39">
        <f t="shared" si="0"/>
        <v>0</v>
      </c>
      <c r="G26" s="39">
        <f t="shared" si="1"/>
        <v>0</v>
      </c>
      <c r="H26" s="95"/>
      <c r="I26" s="379">
        <f t="shared" si="3"/>
        <v>0</v>
      </c>
      <c r="J26" s="39">
        <f t="shared" si="4"/>
        <v>0</v>
      </c>
      <c r="K26" s="39">
        <f>F26</f>
        <v>0</v>
      </c>
      <c r="L26" s="39">
        <f t="shared" si="9"/>
        <v>0</v>
      </c>
      <c r="M26" s="39">
        <f t="shared" si="6"/>
        <v>0</v>
      </c>
      <c r="N26" s="39">
        <f t="shared" si="7"/>
        <v>0</v>
      </c>
      <c r="O26" s="39">
        <f t="shared" si="8"/>
        <v>0</v>
      </c>
    </row>
    <row r="27" spans="1:16">
      <c r="A27" s="10" t="s">
        <v>1818</v>
      </c>
      <c r="C27" s="39">
        <f>Budget!E198</f>
        <v>0</v>
      </c>
      <c r="E27" s="39">
        <f t="shared" si="2"/>
        <v>0</v>
      </c>
      <c r="F27" s="39">
        <f t="shared" si="0"/>
        <v>0</v>
      </c>
      <c r="G27" s="39">
        <f t="shared" si="1"/>
        <v>0</v>
      </c>
      <c r="H27" s="95"/>
      <c r="I27" s="379">
        <f t="shared" si="3"/>
        <v>0</v>
      </c>
      <c r="J27" s="39">
        <f t="shared" si="4"/>
        <v>0</v>
      </c>
      <c r="K27" s="39">
        <f>F27</f>
        <v>0</v>
      </c>
      <c r="L27" s="39">
        <f t="shared" si="9"/>
        <v>0</v>
      </c>
      <c r="M27" s="39">
        <f t="shared" si="6"/>
        <v>0</v>
      </c>
      <c r="N27" s="39">
        <f t="shared" si="7"/>
        <v>0</v>
      </c>
      <c r="O27" s="39">
        <f t="shared" si="8"/>
        <v>0</v>
      </c>
    </row>
    <row r="28" spans="1:16">
      <c r="A28" s="10" t="s">
        <v>756</v>
      </c>
      <c r="C28" s="39">
        <f>Budget!E199</f>
        <v>0</v>
      </c>
      <c r="D28" s="39">
        <f t="shared" ref="D28:D34" si="10">C28/D$5</f>
        <v>0</v>
      </c>
      <c r="F28" s="39">
        <f t="shared" si="0"/>
        <v>0</v>
      </c>
      <c r="G28" s="39">
        <f t="shared" si="1"/>
        <v>0</v>
      </c>
      <c r="H28" s="95">
        <v>2</v>
      </c>
      <c r="I28" s="379">
        <f t="shared" si="3"/>
        <v>0</v>
      </c>
      <c r="J28" s="39">
        <f>G28</f>
        <v>0</v>
      </c>
      <c r="K28" s="39">
        <f>G28</f>
        <v>0</v>
      </c>
      <c r="L28" s="39">
        <f t="shared" si="9"/>
        <v>0</v>
      </c>
      <c r="M28" s="39">
        <f t="shared" si="6"/>
        <v>0</v>
      </c>
      <c r="N28" s="39">
        <f t="shared" si="7"/>
        <v>0</v>
      </c>
      <c r="O28" s="39">
        <f t="shared" si="8"/>
        <v>0</v>
      </c>
    </row>
    <row r="29" spans="1:16">
      <c r="A29" s="10" t="s">
        <v>1817</v>
      </c>
      <c r="C29" s="39">
        <f>Budget!E200</f>
        <v>0</v>
      </c>
      <c r="D29" s="39">
        <f t="shared" si="10"/>
        <v>0</v>
      </c>
      <c r="F29" s="39">
        <f t="shared" si="0"/>
        <v>0</v>
      </c>
      <c r="G29" s="39">
        <f t="shared" si="1"/>
        <v>0</v>
      </c>
      <c r="H29" s="95">
        <v>2</v>
      </c>
      <c r="I29" s="379">
        <f t="shared" si="3"/>
        <v>0</v>
      </c>
      <c r="J29" s="39">
        <f>F29</f>
        <v>0</v>
      </c>
      <c r="K29" s="39">
        <f>G29</f>
        <v>0</v>
      </c>
      <c r="L29" s="39">
        <f t="shared" si="9"/>
        <v>0</v>
      </c>
      <c r="M29" s="39">
        <f t="shared" si="6"/>
        <v>0</v>
      </c>
      <c r="N29" s="39">
        <f t="shared" si="7"/>
        <v>0</v>
      </c>
      <c r="O29" s="39">
        <f t="shared" si="8"/>
        <v>0</v>
      </c>
    </row>
    <row r="30" spans="1:16">
      <c r="A30" s="10" t="s">
        <v>4</v>
      </c>
      <c r="C30" s="39">
        <f>Budget!E201</f>
        <v>0</v>
      </c>
      <c r="D30" s="39">
        <f t="shared" si="10"/>
        <v>0</v>
      </c>
      <c r="F30" s="39">
        <f t="shared" si="0"/>
        <v>0</v>
      </c>
      <c r="G30" s="39">
        <f t="shared" si="1"/>
        <v>0</v>
      </c>
      <c r="H30" s="95">
        <v>2</v>
      </c>
      <c r="I30" s="379">
        <f t="shared" si="3"/>
        <v>0</v>
      </c>
      <c r="J30" s="39">
        <f>F30</f>
        <v>0</v>
      </c>
      <c r="K30" s="39">
        <f>G30</f>
        <v>0</v>
      </c>
      <c r="L30" s="39">
        <f t="shared" si="9"/>
        <v>0</v>
      </c>
      <c r="M30" s="39">
        <f t="shared" si="6"/>
        <v>0</v>
      </c>
      <c r="N30" s="39">
        <f t="shared" si="7"/>
        <v>0</v>
      </c>
      <c r="O30" s="39">
        <f t="shared" si="8"/>
        <v>0</v>
      </c>
    </row>
    <row r="31" spans="1:16">
      <c r="A31" s="10" t="s">
        <v>5</v>
      </c>
      <c r="D31" s="39">
        <f t="shared" si="10"/>
        <v>0</v>
      </c>
      <c r="F31" s="39">
        <f t="shared" si="0"/>
        <v>0</v>
      </c>
      <c r="G31" s="39">
        <f t="shared" si="1"/>
        <v>0</v>
      </c>
      <c r="H31" s="95">
        <v>2</v>
      </c>
      <c r="I31" s="379">
        <f t="shared" si="3"/>
        <v>0</v>
      </c>
      <c r="J31" s="39">
        <f>F31</f>
        <v>0</v>
      </c>
      <c r="K31" s="39">
        <f>G31</f>
        <v>0</v>
      </c>
      <c r="L31" s="39">
        <f t="shared" si="9"/>
        <v>0</v>
      </c>
      <c r="M31" s="39">
        <f t="shared" si="6"/>
        <v>0</v>
      </c>
      <c r="N31" s="39">
        <f t="shared" si="7"/>
        <v>0</v>
      </c>
      <c r="O31" s="39">
        <f t="shared" si="8"/>
        <v>0</v>
      </c>
    </row>
    <row r="32" spans="1:16">
      <c r="A32" s="10" t="s">
        <v>476</v>
      </c>
      <c r="C32" s="39">
        <f>Budget!E203</f>
        <v>0</v>
      </c>
      <c r="D32" s="39">
        <f t="shared" si="10"/>
        <v>0</v>
      </c>
      <c r="F32" s="39">
        <f t="shared" si="0"/>
        <v>0</v>
      </c>
      <c r="G32" s="39">
        <f t="shared" si="1"/>
        <v>0</v>
      </c>
      <c r="H32" s="95">
        <v>2</v>
      </c>
      <c r="I32" s="379">
        <f t="shared" si="3"/>
        <v>0</v>
      </c>
      <c r="J32" s="39">
        <f>F32</f>
        <v>0</v>
      </c>
      <c r="K32" s="39">
        <f>G32</f>
        <v>0</v>
      </c>
      <c r="L32" s="39">
        <f t="shared" si="9"/>
        <v>0</v>
      </c>
      <c r="M32" s="39">
        <f t="shared" si="6"/>
        <v>0</v>
      </c>
      <c r="N32" s="39">
        <f t="shared" si="7"/>
        <v>0</v>
      </c>
      <c r="O32" s="39">
        <f t="shared" si="8"/>
        <v>0</v>
      </c>
    </row>
    <row r="33" spans="1:15">
      <c r="A33" s="10" t="s">
        <v>1822</v>
      </c>
      <c r="C33" s="39">
        <f>Budget!E204</f>
        <v>0</v>
      </c>
      <c r="D33" s="39">
        <f t="shared" si="10"/>
        <v>0</v>
      </c>
      <c r="F33" s="39">
        <f t="shared" si="0"/>
        <v>0</v>
      </c>
      <c r="G33" s="39">
        <f t="shared" si="1"/>
        <v>0</v>
      </c>
      <c r="H33" s="95"/>
      <c r="I33" s="379">
        <f t="shared" si="3"/>
        <v>0</v>
      </c>
      <c r="J33" s="39">
        <f t="shared" ref="J33:J40" si="11">F33</f>
        <v>0</v>
      </c>
      <c r="K33" s="39">
        <f t="shared" ref="K33:K40" si="12">F33</f>
        <v>0</v>
      </c>
      <c r="L33" s="39">
        <f t="shared" si="9"/>
        <v>0</v>
      </c>
      <c r="M33" s="39">
        <f t="shared" si="6"/>
        <v>0</v>
      </c>
      <c r="N33" s="39">
        <f t="shared" si="7"/>
        <v>0</v>
      </c>
      <c r="O33" s="39">
        <f t="shared" si="8"/>
        <v>0</v>
      </c>
    </row>
    <row r="34" spans="1:15">
      <c r="A34" s="10" t="s">
        <v>894</v>
      </c>
      <c r="C34" s="39">
        <f>Budget!E205</f>
        <v>0</v>
      </c>
      <c r="D34" s="39">
        <f t="shared" si="10"/>
        <v>0</v>
      </c>
      <c r="F34" s="39">
        <f t="shared" si="0"/>
        <v>0</v>
      </c>
      <c r="G34" s="39">
        <f t="shared" si="1"/>
        <v>0</v>
      </c>
      <c r="H34" s="95"/>
      <c r="I34" s="379">
        <f t="shared" si="3"/>
        <v>0</v>
      </c>
      <c r="J34" s="39">
        <f t="shared" si="11"/>
        <v>0</v>
      </c>
      <c r="K34" s="39">
        <f t="shared" si="12"/>
        <v>0</v>
      </c>
      <c r="L34" s="39">
        <f t="shared" si="9"/>
        <v>0</v>
      </c>
      <c r="M34" s="39">
        <f t="shared" si="6"/>
        <v>0</v>
      </c>
      <c r="N34" s="39">
        <f t="shared" si="7"/>
        <v>0</v>
      </c>
      <c r="O34" s="39">
        <f t="shared" si="8"/>
        <v>0</v>
      </c>
    </row>
    <row r="35" spans="1:15">
      <c r="A35" s="10" t="s">
        <v>1823</v>
      </c>
      <c r="C35" s="39">
        <f>Budget!E206</f>
        <v>0</v>
      </c>
      <c r="E35" s="39">
        <f>C35/D$5</f>
        <v>0</v>
      </c>
      <c r="F35" s="39">
        <f t="shared" si="0"/>
        <v>0</v>
      </c>
      <c r="G35" s="39">
        <f t="shared" si="1"/>
        <v>0</v>
      </c>
      <c r="H35" s="95"/>
      <c r="I35" s="379">
        <f t="shared" si="3"/>
        <v>0</v>
      </c>
      <c r="J35" s="39">
        <f t="shared" si="11"/>
        <v>0</v>
      </c>
      <c r="K35" s="39">
        <f t="shared" si="12"/>
        <v>0</v>
      </c>
      <c r="L35" s="39">
        <f t="shared" si="9"/>
        <v>0</v>
      </c>
      <c r="M35" s="39">
        <f t="shared" si="6"/>
        <v>0</v>
      </c>
      <c r="N35" s="39">
        <f t="shared" si="7"/>
        <v>0</v>
      </c>
      <c r="O35" s="39">
        <f t="shared" si="8"/>
        <v>0</v>
      </c>
    </row>
    <row r="36" spans="1:15">
      <c r="A36" s="10" t="s">
        <v>1797</v>
      </c>
      <c r="C36" s="39">
        <f>Budget!E207</f>
        <v>0</v>
      </c>
      <c r="E36" s="39">
        <f>C36/D$5</f>
        <v>0</v>
      </c>
      <c r="F36" s="39">
        <f t="shared" si="0"/>
        <v>0</v>
      </c>
      <c r="G36" s="39">
        <f t="shared" si="1"/>
        <v>0</v>
      </c>
      <c r="H36" s="95"/>
      <c r="I36" s="379">
        <f t="shared" si="3"/>
        <v>0</v>
      </c>
      <c r="J36" s="39">
        <f t="shared" si="11"/>
        <v>0</v>
      </c>
      <c r="K36" s="39">
        <f t="shared" si="12"/>
        <v>0</v>
      </c>
      <c r="L36" s="39">
        <f t="shared" si="9"/>
        <v>0</v>
      </c>
      <c r="M36" s="39">
        <f t="shared" si="6"/>
        <v>0</v>
      </c>
      <c r="N36" s="39">
        <f t="shared" si="7"/>
        <v>0</v>
      </c>
      <c r="O36" s="39">
        <f t="shared" si="8"/>
        <v>0</v>
      </c>
    </row>
    <row r="37" spans="1:15">
      <c r="A37" s="10" t="s">
        <v>711</v>
      </c>
      <c r="C37" s="39">
        <f>Budget!E211</f>
        <v>0</v>
      </c>
      <c r="E37" s="39">
        <f>C37/D$5</f>
        <v>0</v>
      </c>
      <c r="F37" s="39">
        <f t="shared" si="0"/>
        <v>0</v>
      </c>
      <c r="G37" s="39">
        <f t="shared" si="1"/>
        <v>0</v>
      </c>
      <c r="H37" s="95"/>
      <c r="I37" s="379">
        <f t="shared" si="3"/>
        <v>0</v>
      </c>
      <c r="J37" s="39">
        <f t="shared" si="11"/>
        <v>0</v>
      </c>
      <c r="K37" s="39">
        <f t="shared" si="12"/>
        <v>0</v>
      </c>
      <c r="L37" s="39">
        <f t="shared" si="9"/>
        <v>0</v>
      </c>
      <c r="M37" s="39">
        <f t="shared" si="6"/>
        <v>0</v>
      </c>
      <c r="N37" s="39">
        <f t="shared" si="7"/>
        <v>0</v>
      </c>
      <c r="O37" s="39">
        <f t="shared" si="8"/>
        <v>0</v>
      </c>
    </row>
    <row r="38" spans="1:15">
      <c r="A38" s="10" t="s">
        <v>900</v>
      </c>
      <c r="C38" s="39">
        <f>Budget!E212</f>
        <v>0</v>
      </c>
      <c r="E38" s="39">
        <f>C38/D$5</f>
        <v>0</v>
      </c>
      <c r="F38" s="39">
        <f t="shared" si="0"/>
        <v>0</v>
      </c>
      <c r="G38" s="39">
        <f t="shared" si="1"/>
        <v>0</v>
      </c>
      <c r="H38" s="95"/>
      <c r="I38" s="379">
        <f t="shared" si="3"/>
        <v>0</v>
      </c>
      <c r="J38" s="39">
        <f t="shared" si="11"/>
        <v>0</v>
      </c>
      <c r="K38" s="39">
        <f t="shared" si="12"/>
        <v>0</v>
      </c>
      <c r="L38" s="39">
        <f t="shared" si="9"/>
        <v>0</v>
      </c>
      <c r="M38" s="39">
        <f t="shared" si="6"/>
        <v>0</v>
      </c>
      <c r="N38" s="39">
        <f t="shared" si="7"/>
        <v>0</v>
      </c>
      <c r="O38" s="39">
        <f t="shared" si="8"/>
        <v>0</v>
      </c>
    </row>
    <row r="39" spans="1:15">
      <c r="A39" s="10" t="s">
        <v>786</v>
      </c>
      <c r="C39" s="39">
        <f>Budget!E213</f>
        <v>0</v>
      </c>
      <c r="E39" s="39">
        <f>C39/D$5</f>
        <v>0</v>
      </c>
      <c r="F39" s="39">
        <f t="shared" si="0"/>
        <v>0</v>
      </c>
      <c r="G39" s="39">
        <f t="shared" si="1"/>
        <v>0</v>
      </c>
      <c r="H39" s="95"/>
      <c r="I39" s="379">
        <f t="shared" si="3"/>
        <v>0</v>
      </c>
      <c r="J39" s="39">
        <f t="shared" si="11"/>
        <v>0</v>
      </c>
      <c r="K39" s="39">
        <f t="shared" si="12"/>
        <v>0</v>
      </c>
      <c r="L39" s="39">
        <f t="shared" si="9"/>
        <v>0</v>
      </c>
      <c r="M39" s="39">
        <f t="shared" si="6"/>
        <v>0</v>
      </c>
      <c r="N39" s="39">
        <f t="shared" si="7"/>
        <v>0</v>
      </c>
      <c r="O39" s="39">
        <f t="shared" si="8"/>
        <v>0</v>
      </c>
    </row>
    <row r="40" spans="1:15">
      <c r="A40" s="10" t="s">
        <v>788</v>
      </c>
      <c r="C40" s="39">
        <f>Budget!E218</f>
        <v>0</v>
      </c>
      <c r="D40" s="39">
        <f t="shared" ref="D40:D70" si="13">C40/D$5</f>
        <v>0</v>
      </c>
      <c r="F40" s="39">
        <f t="shared" si="0"/>
        <v>0</v>
      </c>
      <c r="G40" s="39">
        <f t="shared" si="1"/>
        <v>0</v>
      </c>
      <c r="H40" s="95"/>
      <c r="I40" s="379">
        <f t="shared" si="3"/>
        <v>0</v>
      </c>
      <c r="J40" s="39">
        <f t="shared" si="11"/>
        <v>0</v>
      </c>
      <c r="K40" s="39">
        <f t="shared" si="12"/>
        <v>0</v>
      </c>
      <c r="L40" s="39">
        <f t="shared" si="9"/>
        <v>0</v>
      </c>
      <c r="M40" s="39">
        <f t="shared" si="6"/>
        <v>0</v>
      </c>
      <c r="N40" s="39">
        <f t="shared" si="7"/>
        <v>0</v>
      </c>
      <c r="O40" s="39">
        <f t="shared" si="8"/>
        <v>0</v>
      </c>
    </row>
    <row r="41" spans="1:15">
      <c r="A41" s="10" t="s">
        <v>789</v>
      </c>
      <c r="C41" s="39">
        <f>Budget!E219</f>
        <v>0</v>
      </c>
      <c r="D41" s="39">
        <f t="shared" si="13"/>
        <v>0</v>
      </c>
      <c r="F41" s="39">
        <f t="shared" si="0"/>
        <v>0</v>
      </c>
      <c r="G41" s="39">
        <f t="shared" si="1"/>
        <v>0</v>
      </c>
      <c r="H41" s="95">
        <v>2</v>
      </c>
      <c r="I41" s="379">
        <f t="shared" si="3"/>
        <v>0</v>
      </c>
      <c r="J41" s="39">
        <f>G41</f>
        <v>0</v>
      </c>
      <c r="K41" s="39">
        <f>G41</f>
        <v>0</v>
      </c>
      <c r="L41" s="39">
        <f t="shared" si="9"/>
        <v>0</v>
      </c>
      <c r="M41" s="39">
        <f t="shared" si="6"/>
        <v>0</v>
      </c>
      <c r="N41" s="39">
        <f t="shared" si="7"/>
        <v>0</v>
      </c>
      <c r="O41" s="39">
        <f t="shared" si="8"/>
        <v>0</v>
      </c>
    </row>
    <row r="42" spans="1:15">
      <c r="A42" s="10" t="s">
        <v>790</v>
      </c>
      <c r="C42" s="39">
        <f>Budget!E220</f>
        <v>0</v>
      </c>
      <c r="D42" s="39">
        <f t="shared" si="13"/>
        <v>0</v>
      </c>
      <c r="F42" s="39">
        <f t="shared" si="0"/>
        <v>0</v>
      </c>
      <c r="G42" s="39">
        <f t="shared" si="1"/>
        <v>0</v>
      </c>
      <c r="H42" s="95">
        <v>2</v>
      </c>
      <c r="I42" s="379">
        <f t="shared" si="3"/>
        <v>0</v>
      </c>
      <c r="J42" s="39">
        <f>G42</f>
        <v>0</v>
      </c>
      <c r="K42" s="39">
        <f>G42</f>
        <v>0</v>
      </c>
      <c r="L42" s="39">
        <f t="shared" si="9"/>
        <v>0</v>
      </c>
      <c r="M42" s="39">
        <f t="shared" si="6"/>
        <v>0</v>
      </c>
      <c r="N42" s="39">
        <f t="shared" si="7"/>
        <v>0</v>
      </c>
      <c r="O42" s="39">
        <f t="shared" si="8"/>
        <v>0</v>
      </c>
    </row>
    <row r="43" spans="1:15">
      <c r="A43" s="10" t="s">
        <v>791</v>
      </c>
      <c r="D43" s="39">
        <f t="shared" si="13"/>
        <v>0</v>
      </c>
      <c r="F43" s="39">
        <f t="shared" si="0"/>
        <v>0</v>
      </c>
      <c r="G43" s="39">
        <f t="shared" si="1"/>
        <v>0</v>
      </c>
      <c r="H43" s="95"/>
      <c r="I43" s="379">
        <f t="shared" si="3"/>
        <v>0</v>
      </c>
      <c r="J43" s="39">
        <f t="shared" ref="J43:J73" si="14">F43</f>
        <v>0</v>
      </c>
      <c r="K43" s="39">
        <f>F43</f>
        <v>0</v>
      </c>
      <c r="L43" s="39">
        <f t="shared" si="9"/>
        <v>0</v>
      </c>
      <c r="M43" s="39">
        <f t="shared" si="6"/>
        <v>0</v>
      </c>
      <c r="N43" s="39">
        <f t="shared" si="7"/>
        <v>0</v>
      </c>
      <c r="O43" s="39">
        <f t="shared" si="8"/>
        <v>0</v>
      </c>
    </row>
    <row r="44" spans="1:15">
      <c r="A44" s="10" t="s">
        <v>241</v>
      </c>
      <c r="C44" s="39">
        <f>Budget!E222</f>
        <v>0</v>
      </c>
      <c r="D44" s="39">
        <f t="shared" si="13"/>
        <v>0</v>
      </c>
      <c r="F44" s="39">
        <f t="shared" si="0"/>
        <v>0</v>
      </c>
      <c r="G44" s="39">
        <f t="shared" si="1"/>
        <v>0</v>
      </c>
      <c r="H44" s="95">
        <v>1</v>
      </c>
      <c r="I44" s="379">
        <f t="shared" si="3"/>
        <v>0</v>
      </c>
      <c r="J44" s="39">
        <f t="shared" si="14"/>
        <v>0</v>
      </c>
      <c r="K44" s="39">
        <f>F44</f>
        <v>0</v>
      </c>
      <c r="L44" s="39">
        <f t="shared" si="9"/>
        <v>0</v>
      </c>
      <c r="M44" s="39">
        <f t="shared" si="6"/>
        <v>0</v>
      </c>
      <c r="N44" s="39">
        <f t="shared" si="7"/>
        <v>0</v>
      </c>
      <c r="O44" s="39">
        <f t="shared" si="8"/>
        <v>0</v>
      </c>
    </row>
    <row r="45" spans="1:15">
      <c r="A45" s="10" t="s">
        <v>590</v>
      </c>
      <c r="C45" s="39">
        <f>Budget!E226</f>
        <v>0</v>
      </c>
      <c r="D45" s="39">
        <f t="shared" si="13"/>
        <v>0</v>
      </c>
      <c r="F45" s="39">
        <f t="shared" si="0"/>
        <v>0</v>
      </c>
      <c r="G45" s="39">
        <f t="shared" si="1"/>
        <v>0</v>
      </c>
      <c r="H45" s="95"/>
      <c r="I45" s="379">
        <f t="shared" si="3"/>
        <v>0</v>
      </c>
      <c r="J45" s="39">
        <f t="shared" si="14"/>
        <v>0</v>
      </c>
      <c r="K45" s="39">
        <f>F45</f>
        <v>0</v>
      </c>
      <c r="L45" s="39">
        <f t="shared" si="9"/>
        <v>0</v>
      </c>
      <c r="M45" s="39">
        <f t="shared" si="6"/>
        <v>0</v>
      </c>
      <c r="N45" s="39">
        <f t="shared" si="7"/>
        <v>0</v>
      </c>
      <c r="O45" s="39">
        <f t="shared" si="8"/>
        <v>0</v>
      </c>
    </row>
    <row r="46" spans="1:15">
      <c r="A46" s="10" t="s">
        <v>591</v>
      </c>
      <c r="C46" s="39">
        <f>Budget!E227</f>
        <v>0</v>
      </c>
      <c r="D46" s="39">
        <f t="shared" si="13"/>
        <v>0</v>
      </c>
      <c r="F46" s="39">
        <f t="shared" si="0"/>
        <v>0</v>
      </c>
      <c r="G46" s="39">
        <f t="shared" si="1"/>
        <v>0</v>
      </c>
      <c r="H46" s="95"/>
      <c r="I46" s="379">
        <f t="shared" si="3"/>
        <v>0</v>
      </c>
      <c r="J46" s="39">
        <f t="shared" si="14"/>
        <v>0</v>
      </c>
      <c r="K46" s="39">
        <f>F46</f>
        <v>0</v>
      </c>
      <c r="L46" s="39">
        <f t="shared" si="9"/>
        <v>0</v>
      </c>
      <c r="M46" s="39">
        <f t="shared" si="6"/>
        <v>0</v>
      </c>
      <c r="N46" s="39">
        <f t="shared" si="7"/>
        <v>0</v>
      </c>
      <c r="O46" s="39">
        <f t="shared" si="8"/>
        <v>0</v>
      </c>
    </row>
    <row r="47" spans="1:15">
      <c r="A47" s="10" t="s">
        <v>592</v>
      </c>
      <c r="C47" s="39">
        <f>Budget!E228</f>
        <v>0</v>
      </c>
      <c r="D47" s="39">
        <f t="shared" si="13"/>
        <v>0</v>
      </c>
      <c r="F47" s="39">
        <f t="shared" si="0"/>
        <v>0</v>
      </c>
      <c r="G47" s="39">
        <f t="shared" si="1"/>
        <v>0</v>
      </c>
      <c r="H47" s="95"/>
      <c r="I47" s="379">
        <f t="shared" si="3"/>
        <v>0</v>
      </c>
      <c r="J47" s="39">
        <f t="shared" si="14"/>
        <v>0</v>
      </c>
      <c r="K47" s="39">
        <f>F47</f>
        <v>0</v>
      </c>
      <c r="L47" s="39">
        <f t="shared" si="9"/>
        <v>0</v>
      </c>
      <c r="M47" s="39">
        <f t="shared" si="6"/>
        <v>0</v>
      </c>
      <c r="N47" s="39">
        <f t="shared" si="7"/>
        <v>0</v>
      </c>
      <c r="O47" s="39">
        <f t="shared" si="8"/>
        <v>0</v>
      </c>
    </row>
    <row r="48" spans="1:15">
      <c r="A48" s="10" t="s">
        <v>593</v>
      </c>
      <c r="C48" s="39">
        <f>Budget!E229</f>
        <v>0</v>
      </c>
      <c r="D48" s="39">
        <f t="shared" si="13"/>
        <v>0</v>
      </c>
      <c r="F48" s="39">
        <f t="shared" si="0"/>
        <v>0</v>
      </c>
      <c r="G48" s="39">
        <f t="shared" si="1"/>
        <v>0</v>
      </c>
      <c r="H48" s="95">
        <v>1</v>
      </c>
      <c r="I48" s="379">
        <f t="shared" si="3"/>
        <v>0</v>
      </c>
      <c r="J48" s="39">
        <f t="shared" si="14"/>
        <v>0</v>
      </c>
      <c r="K48" s="39">
        <f>G48</f>
        <v>0</v>
      </c>
      <c r="L48" s="39">
        <f t="shared" si="9"/>
        <v>0</v>
      </c>
      <c r="M48" s="39">
        <f t="shared" si="6"/>
        <v>0</v>
      </c>
      <c r="N48" s="39">
        <f t="shared" si="7"/>
        <v>0</v>
      </c>
      <c r="O48" s="39">
        <f t="shared" si="8"/>
        <v>0</v>
      </c>
    </row>
    <row r="49" spans="1:15">
      <c r="A49" s="10" t="s">
        <v>757</v>
      </c>
      <c r="C49" s="39">
        <f>Budget!E230</f>
        <v>0</v>
      </c>
      <c r="D49" s="39">
        <f t="shared" si="13"/>
        <v>0</v>
      </c>
      <c r="F49" s="39">
        <f t="shared" si="0"/>
        <v>0</v>
      </c>
      <c r="G49" s="39">
        <f t="shared" si="1"/>
        <v>0</v>
      </c>
      <c r="H49" s="95"/>
      <c r="I49" s="379">
        <f t="shared" si="3"/>
        <v>0</v>
      </c>
      <c r="J49" s="39">
        <f t="shared" si="14"/>
        <v>0</v>
      </c>
      <c r="K49" s="39">
        <f t="shared" ref="K49:K77" si="15">F49</f>
        <v>0</v>
      </c>
      <c r="L49" s="39">
        <f t="shared" si="9"/>
        <v>0</v>
      </c>
      <c r="M49" s="39">
        <f t="shared" si="6"/>
        <v>0</v>
      </c>
      <c r="N49" s="39">
        <f t="shared" si="7"/>
        <v>0</v>
      </c>
      <c r="O49" s="39">
        <f t="shared" si="8"/>
        <v>0</v>
      </c>
    </row>
    <row r="50" spans="1:15">
      <c r="A50" s="10" t="s">
        <v>594</v>
      </c>
      <c r="D50" s="39">
        <f t="shared" si="13"/>
        <v>0</v>
      </c>
      <c r="F50" s="39">
        <f t="shared" si="0"/>
        <v>0</v>
      </c>
      <c r="G50" s="39">
        <f t="shared" si="1"/>
        <v>0</v>
      </c>
      <c r="H50" s="95"/>
      <c r="I50" s="379">
        <f t="shared" si="3"/>
        <v>0</v>
      </c>
      <c r="J50" s="39">
        <f t="shared" si="14"/>
        <v>0</v>
      </c>
      <c r="K50" s="39">
        <f t="shared" si="15"/>
        <v>0</v>
      </c>
      <c r="L50" s="39">
        <f t="shared" si="9"/>
        <v>0</v>
      </c>
      <c r="M50" s="39">
        <f t="shared" ref="M50:M80" si="16">G50</f>
        <v>0</v>
      </c>
      <c r="N50" s="39">
        <f t="shared" si="7"/>
        <v>0</v>
      </c>
      <c r="O50" s="39">
        <f t="shared" si="8"/>
        <v>0</v>
      </c>
    </row>
    <row r="51" spans="1:15">
      <c r="A51" s="10" t="s">
        <v>595</v>
      </c>
      <c r="C51" s="39">
        <f>Budget!E232</f>
        <v>0</v>
      </c>
      <c r="D51" s="39">
        <f t="shared" si="13"/>
        <v>0</v>
      </c>
      <c r="F51" s="39">
        <f t="shared" si="0"/>
        <v>0</v>
      </c>
      <c r="G51" s="39">
        <f t="shared" si="1"/>
        <v>0</v>
      </c>
      <c r="H51" s="95"/>
      <c r="I51" s="379">
        <f t="shared" si="3"/>
        <v>0</v>
      </c>
      <c r="J51" s="39">
        <f t="shared" si="14"/>
        <v>0</v>
      </c>
      <c r="K51" s="39">
        <f t="shared" si="15"/>
        <v>0</v>
      </c>
      <c r="L51" s="39">
        <f t="shared" si="9"/>
        <v>0</v>
      </c>
      <c r="M51" s="39">
        <f t="shared" si="16"/>
        <v>0</v>
      </c>
      <c r="N51" s="39">
        <f t="shared" si="7"/>
        <v>0</v>
      </c>
      <c r="O51" s="39">
        <f t="shared" si="8"/>
        <v>0</v>
      </c>
    </row>
    <row r="52" spans="1:15">
      <c r="A52" s="10" t="s">
        <v>596</v>
      </c>
      <c r="C52" s="39">
        <f>Budget!E233</f>
        <v>0</v>
      </c>
      <c r="D52" s="39">
        <f t="shared" si="13"/>
        <v>0</v>
      </c>
      <c r="F52" s="39">
        <f t="shared" si="0"/>
        <v>0</v>
      </c>
      <c r="G52" s="39">
        <f t="shared" si="1"/>
        <v>0</v>
      </c>
      <c r="H52" s="95"/>
      <c r="I52" s="379">
        <f t="shared" si="3"/>
        <v>0</v>
      </c>
      <c r="J52" s="39">
        <f t="shared" si="14"/>
        <v>0</v>
      </c>
      <c r="K52" s="39">
        <f t="shared" si="15"/>
        <v>0</v>
      </c>
      <c r="L52" s="39">
        <f t="shared" si="9"/>
        <v>0</v>
      </c>
      <c r="M52" s="39">
        <f t="shared" si="16"/>
        <v>0</v>
      </c>
      <c r="N52" s="39">
        <f t="shared" si="7"/>
        <v>0</v>
      </c>
      <c r="O52" s="39">
        <f t="shared" si="8"/>
        <v>0</v>
      </c>
    </row>
    <row r="53" spans="1:15">
      <c r="A53" s="10" t="s">
        <v>896</v>
      </c>
      <c r="D53" s="39">
        <f t="shared" si="13"/>
        <v>0</v>
      </c>
      <c r="F53" s="39">
        <f t="shared" si="0"/>
        <v>0</v>
      </c>
      <c r="G53" s="39">
        <f t="shared" si="1"/>
        <v>0</v>
      </c>
      <c r="H53" s="95"/>
      <c r="I53" s="379">
        <f t="shared" si="3"/>
        <v>0</v>
      </c>
      <c r="J53" s="39">
        <f t="shared" si="14"/>
        <v>0</v>
      </c>
      <c r="K53" s="39">
        <f t="shared" si="15"/>
        <v>0</v>
      </c>
      <c r="L53" s="39">
        <f t="shared" si="9"/>
        <v>0</v>
      </c>
      <c r="M53" s="39">
        <f t="shared" si="16"/>
        <v>0</v>
      </c>
      <c r="N53" s="39">
        <f t="shared" si="7"/>
        <v>0</v>
      </c>
      <c r="O53" s="39">
        <f t="shared" si="8"/>
        <v>0</v>
      </c>
    </row>
    <row r="54" spans="1:15">
      <c r="A54" s="10" t="s">
        <v>599</v>
      </c>
      <c r="C54" s="39">
        <f>Budget!E238</f>
        <v>0</v>
      </c>
      <c r="D54" s="39">
        <f t="shared" si="13"/>
        <v>0</v>
      </c>
      <c r="F54" s="39">
        <f t="shared" si="0"/>
        <v>0</v>
      </c>
      <c r="G54" s="39">
        <f t="shared" si="1"/>
        <v>0</v>
      </c>
      <c r="H54" s="95"/>
      <c r="I54" s="379">
        <f t="shared" si="3"/>
        <v>0</v>
      </c>
      <c r="J54" s="39">
        <f t="shared" si="14"/>
        <v>0</v>
      </c>
      <c r="K54" s="39">
        <f t="shared" si="15"/>
        <v>0</v>
      </c>
      <c r="L54" s="39">
        <f t="shared" ref="L54:L84" si="17">G54</f>
        <v>0</v>
      </c>
      <c r="M54" s="39">
        <f t="shared" si="16"/>
        <v>0</v>
      </c>
      <c r="N54" s="39">
        <f t="shared" si="7"/>
        <v>0</v>
      </c>
      <c r="O54" s="39">
        <f t="shared" si="8"/>
        <v>0</v>
      </c>
    </row>
    <row r="55" spans="1:15">
      <c r="A55" s="10" t="s">
        <v>600</v>
      </c>
      <c r="C55" s="39">
        <f>Budget!E239</f>
        <v>0</v>
      </c>
      <c r="D55" s="39">
        <f t="shared" si="13"/>
        <v>0</v>
      </c>
      <c r="F55" s="39">
        <f t="shared" si="0"/>
        <v>0</v>
      </c>
      <c r="G55" s="39">
        <f t="shared" si="1"/>
        <v>0</v>
      </c>
      <c r="H55" s="95"/>
      <c r="I55" s="379">
        <f t="shared" si="3"/>
        <v>0</v>
      </c>
      <c r="J55" s="39">
        <f t="shared" si="14"/>
        <v>0</v>
      </c>
      <c r="K55" s="39">
        <f t="shared" si="15"/>
        <v>0</v>
      </c>
      <c r="L55" s="39">
        <f t="shared" si="17"/>
        <v>0</v>
      </c>
      <c r="M55" s="39">
        <f t="shared" si="16"/>
        <v>0</v>
      </c>
      <c r="N55" s="39">
        <f t="shared" si="7"/>
        <v>0</v>
      </c>
      <c r="O55" s="39">
        <f t="shared" si="8"/>
        <v>0</v>
      </c>
    </row>
    <row r="56" spans="1:15">
      <c r="A56" s="10" t="s">
        <v>758</v>
      </c>
      <c r="C56" s="39">
        <f>Budget!E240</f>
        <v>0</v>
      </c>
      <c r="D56" s="39">
        <f t="shared" si="13"/>
        <v>0</v>
      </c>
      <c r="F56" s="39">
        <f t="shared" si="0"/>
        <v>0</v>
      </c>
      <c r="G56" s="39">
        <f t="shared" si="1"/>
        <v>0</v>
      </c>
      <c r="H56" s="95"/>
      <c r="I56" s="379">
        <f t="shared" si="3"/>
        <v>0</v>
      </c>
      <c r="J56" s="39">
        <f t="shared" si="14"/>
        <v>0</v>
      </c>
      <c r="K56" s="39">
        <f t="shared" si="15"/>
        <v>0</v>
      </c>
      <c r="L56" s="39">
        <f t="shared" si="17"/>
        <v>0</v>
      </c>
      <c r="M56" s="39">
        <f t="shared" si="16"/>
        <v>0</v>
      </c>
      <c r="N56" s="39">
        <f t="shared" si="7"/>
        <v>0</v>
      </c>
      <c r="O56" s="39">
        <f t="shared" si="8"/>
        <v>0</v>
      </c>
    </row>
    <row r="57" spans="1:15">
      <c r="A57" s="10" t="s">
        <v>1678</v>
      </c>
      <c r="D57" s="39">
        <f t="shared" si="13"/>
        <v>0</v>
      </c>
      <c r="F57" s="39">
        <f t="shared" si="0"/>
        <v>0</v>
      </c>
      <c r="G57" s="39">
        <f t="shared" si="1"/>
        <v>0</v>
      </c>
      <c r="H57" s="95"/>
      <c r="I57" s="379">
        <f t="shared" si="3"/>
        <v>0</v>
      </c>
      <c r="J57" s="39">
        <f t="shared" si="14"/>
        <v>0</v>
      </c>
      <c r="K57" s="39">
        <f t="shared" si="15"/>
        <v>0</v>
      </c>
      <c r="L57" s="39">
        <f t="shared" si="17"/>
        <v>0</v>
      </c>
      <c r="M57" s="39">
        <f t="shared" si="16"/>
        <v>0</v>
      </c>
      <c r="N57" s="39">
        <f t="shared" si="7"/>
        <v>0</v>
      </c>
      <c r="O57" s="39">
        <f t="shared" si="8"/>
        <v>0</v>
      </c>
    </row>
    <row r="58" spans="1:15">
      <c r="A58" s="10" t="s">
        <v>897</v>
      </c>
      <c r="D58" s="39">
        <f t="shared" si="13"/>
        <v>0</v>
      </c>
      <c r="F58" s="39">
        <f t="shared" si="0"/>
        <v>0</v>
      </c>
      <c r="G58" s="39">
        <f t="shared" si="1"/>
        <v>0</v>
      </c>
      <c r="H58" s="95"/>
      <c r="I58" s="379">
        <f t="shared" si="3"/>
        <v>0</v>
      </c>
      <c r="J58" s="39">
        <f t="shared" si="14"/>
        <v>0</v>
      </c>
      <c r="K58" s="39">
        <f t="shared" si="15"/>
        <v>0</v>
      </c>
      <c r="L58" s="39">
        <f t="shared" si="17"/>
        <v>0</v>
      </c>
      <c r="M58" s="39">
        <f t="shared" si="16"/>
        <v>0</v>
      </c>
      <c r="N58" s="39">
        <f t="shared" si="7"/>
        <v>0</v>
      </c>
      <c r="O58" s="39">
        <f t="shared" si="8"/>
        <v>0</v>
      </c>
    </row>
    <row r="59" spans="1:15">
      <c r="A59" s="10" t="s">
        <v>603</v>
      </c>
      <c r="C59" s="39">
        <f>Budget!E246</f>
        <v>0</v>
      </c>
      <c r="D59" s="39">
        <f t="shared" si="13"/>
        <v>0</v>
      </c>
      <c r="F59" s="39">
        <f t="shared" si="0"/>
        <v>0</v>
      </c>
      <c r="G59" s="39">
        <f t="shared" si="1"/>
        <v>0</v>
      </c>
      <c r="H59" s="95"/>
      <c r="I59" s="379">
        <f t="shared" si="3"/>
        <v>0</v>
      </c>
      <c r="J59" s="39">
        <f t="shared" si="14"/>
        <v>0</v>
      </c>
      <c r="K59" s="39">
        <f t="shared" si="15"/>
        <v>0</v>
      </c>
      <c r="L59" s="39">
        <f t="shared" si="17"/>
        <v>0</v>
      </c>
      <c r="M59" s="39">
        <f t="shared" si="16"/>
        <v>0</v>
      </c>
      <c r="N59" s="39">
        <f t="shared" si="7"/>
        <v>0</v>
      </c>
      <c r="O59" s="39">
        <f t="shared" si="8"/>
        <v>0</v>
      </c>
    </row>
    <row r="60" spans="1:15">
      <c r="A60" s="10" t="s">
        <v>604</v>
      </c>
      <c r="C60" s="39">
        <f>Budget!E247</f>
        <v>0</v>
      </c>
      <c r="D60" s="39">
        <f t="shared" si="13"/>
        <v>0</v>
      </c>
      <c r="F60" s="39">
        <f t="shared" si="0"/>
        <v>0</v>
      </c>
      <c r="G60" s="39">
        <f t="shared" si="1"/>
        <v>0</v>
      </c>
      <c r="H60" s="95"/>
      <c r="I60" s="379">
        <f t="shared" si="3"/>
        <v>0</v>
      </c>
      <c r="J60" s="39">
        <f t="shared" si="14"/>
        <v>0</v>
      </c>
      <c r="K60" s="39">
        <f t="shared" si="15"/>
        <v>0</v>
      </c>
      <c r="L60" s="39">
        <f t="shared" si="17"/>
        <v>0</v>
      </c>
      <c r="M60" s="39">
        <f t="shared" si="16"/>
        <v>0</v>
      </c>
      <c r="N60" s="39">
        <f t="shared" si="7"/>
        <v>0</v>
      </c>
      <c r="O60" s="39">
        <f t="shared" si="8"/>
        <v>0</v>
      </c>
    </row>
    <row r="61" spans="1:15">
      <c r="A61" s="10" t="s">
        <v>243</v>
      </c>
      <c r="C61" s="39">
        <f>Budget!E248</f>
        <v>0</v>
      </c>
      <c r="D61" s="39">
        <f t="shared" si="13"/>
        <v>0</v>
      </c>
      <c r="F61" s="39">
        <f t="shared" si="0"/>
        <v>0</v>
      </c>
      <c r="G61" s="39">
        <f t="shared" si="1"/>
        <v>0</v>
      </c>
      <c r="H61" s="95"/>
      <c r="I61" s="379">
        <f t="shared" si="3"/>
        <v>0</v>
      </c>
      <c r="J61" s="39">
        <f t="shared" si="14"/>
        <v>0</v>
      </c>
      <c r="K61" s="39">
        <f t="shared" si="15"/>
        <v>0</v>
      </c>
      <c r="L61" s="39">
        <f t="shared" si="17"/>
        <v>0</v>
      </c>
      <c r="M61" s="39">
        <f t="shared" si="16"/>
        <v>0</v>
      </c>
      <c r="N61" s="39">
        <f t="shared" si="7"/>
        <v>0</v>
      </c>
      <c r="O61" s="39">
        <f t="shared" si="8"/>
        <v>0</v>
      </c>
    </row>
    <row r="62" spans="1:15">
      <c r="A62" s="10" t="s">
        <v>244</v>
      </c>
      <c r="C62" s="39">
        <f>Budget!E249</f>
        <v>0</v>
      </c>
      <c r="D62" s="39">
        <f t="shared" si="13"/>
        <v>0</v>
      </c>
      <c r="F62" s="39">
        <f t="shared" si="0"/>
        <v>0</v>
      </c>
      <c r="G62" s="39">
        <f t="shared" si="1"/>
        <v>0</v>
      </c>
      <c r="H62" s="95"/>
      <c r="I62" s="379">
        <f t="shared" si="3"/>
        <v>0</v>
      </c>
      <c r="J62" s="39">
        <f t="shared" si="14"/>
        <v>0</v>
      </c>
      <c r="K62" s="39">
        <f t="shared" si="15"/>
        <v>0</v>
      </c>
      <c r="L62" s="39">
        <f t="shared" si="17"/>
        <v>0</v>
      </c>
      <c r="M62" s="39">
        <f t="shared" si="16"/>
        <v>0</v>
      </c>
      <c r="N62" s="39">
        <f t="shared" si="7"/>
        <v>0</v>
      </c>
      <c r="O62" s="39">
        <f t="shared" si="8"/>
        <v>0</v>
      </c>
    </row>
    <row r="63" spans="1:15">
      <c r="A63" s="10" t="s">
        <v>911</v>
      </c>
      <c r="D63" s="39">
        <f t="shared" si="13"/>
        <v>0</v>
      </c>
      <c r="F63" s="39">
        <f t="shared" si="0"/>
        <v>0</v>
      </c>
      <c r="G63" s="39">
        <f t="shared" si="1"/>
        <v>0</v>
      </c>
      <c r="H63" s="95"/>
      <c r="I63" s="379">
        <f t="shared" si="3"/>
        <v>0</v>
      </c>
      <c r="J63" s="39">
        <f t="shared" si="14"/>
        <v>0</v>
      </c>
      <c r="K63" s="39">
        <f t="shared" si="15"/>
        <v>0</v>
      </c>
      <c r="L63" s="39">
        <f t="shared" si="17"/>
        <v>0</v>
      </c>
      <c r="M63" s="39">
        <f t="shared" si="16"/>
        <v>0</v>
      </c>
      <c r="N63" s="39">
        <f t="shared" si="7"/>
        <v>0</v>
      </c>
      <c r="O63" s="39">
        <f t="shared" si="8"/>
        <v>0</v>
      </c>
    </row>
    <row r="64" spans="1:15">
      <c r="A64" s="10" t="s">
        <v>690</v>
      </c>
      <c r="C64" s="39">
        <f>Budget!E251</f>
        <v>0</v>
      </c>
      <c r="D64" s="39">
        <f t="shared" si="13"/>
        <v>0</v>
      </c>
      <c r="F64" s="39">
        <f t="shared" si="0"/>
        <v>0</v>
      </c>
      <c r="G64" s="39">
        <f t="shared" si="1"/>
        <v>0</v>
      </c>
      <c r="H64" s="95"/>
      <c r="I64" s="379">
        <f t="shared" si="3"/>
        <v>0</v>
      </c>
      <c r="J64" s="39">
        <f t="shared" si="14"/>
        <v>0</v>
      </c>
      <c r="K64" s="39">
        <f t="shared" si="15"/>
        <v>0</v>
      </c>
      <c r="L64" s="39">
        <f t="shared" si="17"/>
        <v>0</v>
      </c>
      <c r="M64" s="39">
        <f t="shared" si="16"/>
        <v>0</v>
      </c>
      <c r="N64" s="39">
        <f t="shared" si="7"/>
        <v>0</v>
      </c>
      <c r="O64" s="39">
        <f t="shared" si="8"/>
        <v>0</v>
      </c>
    </row>
    <row r="65" spans="1:15">
      <c r="A65" s="10" t="s">
        <v>759</v>
      </c>
      <c r="D65" s="39">
        <f t="shared" si="13"/>
        <v>0</v>
      </c>
      <c r="F65" s="39">
        <f t="shared" si="0"/>
        <v>0</v>
      </c>
      <c r="G65" s="39">
        <f t="shared" si="1"/>
        <v>0</v>
      </c>
      <c r="H65" s="95"/>
      <c r="I65" s="379">
        <f t="shared" si="3"/>
        <v>0</v>
      </c>
      <c r="J65" s="39">
        <f t="shared" si="14"/>
        <v>0</v>
      </c>
      <c r="K65" s="39">
        <f t="shared" si="15"/>
        <v>0</v>
      </c>
      <c r="L65" s="39">
        <f t="shared" si="17"/>
        <v>0</v>
      </c>
      <c r="M65" s="39">
        <f t="shared" si="16"/>
        <v>0</v>
      </c>
      <c r="N65" s="39">
        <f t="shared" si="7"/>
        <v>0</v>
      </c>
      <c r="O65" s="39">
        <f t="shared" si="8"/>
        <v>0</v>
      </c>
    </row>
    <row r="66" spans="1:15">
      <c r="A66" s="10" t="s">
        <v>1142</v>
      </c>
      <c r="C66" s="39">
        <f>Budget!E257</f>
        <v>0</v>
      </c>
      <c r="D66" s="39">
        <f t="shared" si="13"/>
        <v>0</v>
      </c>
      <c r="F66" s="39">
        <f t="shared" si="0"/>
        <v>0</v>
      </c>
      <c r="G66" s="39">
        <f t="shared" si="1"/>
        <v>0</v>
      </c>
      <c r="H66" s="95"/>
      <c r="I66" s="379">
        <f t="shared" si="3"/>
        <v>0</v>
      </c>
      <c r="J66" s="39">
        <f t="shared" si="14"/>
        <v>0</v>
      </c>
      <c r="K66" s="39">
        <f t="shared" si="15"/>
        <v>0</v>
      </c>
      <c r="L66" s="39">
        <f t="shared" si="17"/>
        <v>0</v>
      </c>
      <c r="M66" s="39">
        <f t="shared" si="16"/>
        <v>0</v>
      </c>
      <c r="N66" s="39">
        <f t="shared" si="7"/>
        <v>0</v>
      </c>
      <c r="O66" s="39">
        <f t="shared" si="8"/>
        <v>0</v>
      </c>
    </row>
    <row r="67" spans="1:15">
      <c r="A67" s="10" t="s">
        <v>1143</v>
      </c>
      <c r="C67" s="39">
        <f>Budget!E258</f>
        <v>0</v>
      </c>
      <c r="D67" s="39">
        <f t="shared" si="13"/>
        <v>0</v>
      </c>
      <c r="F67" s="39">
        <f t="shared" si="0"/>
        <v>0</v>
      </c>
      <c r="G67" s="39">
        <f t="shared" si="1"/>
        <v>0</v>
      </c>
      <c r="H67" s="95"/>
      <c r="I67" s="379">
        <f t="shared" si="3"/>
        <v>0</v>
      </c>
      <c r="J67" s="39">
        <f t="shared" si="14"/>
        <v>0</v>
      </c>
      <c r="K67" s="39">
        <f t="shared" si="15"/>
        <v>0</v>
      </c>
      <c r="L67" s="39">
        <f t="shared" si="17"/>
        <v>0</v>
      </c>
      <c r="M67" s="39">
        <f t="shared" si="16"/>
        <v>0</v>
      </c>
      <c r="N67" s="39">
        <f t="shared" si="7"/>
        <v>0</v>
      </c>
      <c r="O67" s="39">
        <f t="shared" si="8"/>
        <v>0</v>
      </c>
    </row>
    <row r="68" spans="1:15">
      <c r="A68" s="10" t="s">
        <v>1144</v>
      </c>
      <c r="C68" s="39">
        <f>Budget!E259</f>
        <v>0</v>
      </c>
      <c r="D68" s="39">
        <f t="shared" si="13"/>
        <v>0</v>
      </c>
      <c r="F68" s="39">
        <f t="shared" si="0"/>
        <v>0</v>
      </c>
      <c r="G68" s="39">
        <f t="shared" si="1"/>
        <v>0</v>
      </c>
      <c r="H68" s="95"/>
      <c r="I68" s="379">
        <f t="shared" si="3"/>
        <v>0</v>
      </c>
      <c r="J68" s="39">
        <f t="shared" si="14"/>
        <v>0</v>
      </c>
      <c r="K68" s="39">
        <f t="shared" si="15"/>
        <v>0</v>
      </c>
      <c r="L68" s="39">
        <f t="shared" si="17"/>
        <v>0</v>
      </c>
      <c r="M68" s="39">
        <f t="shared" si="16"/>
        <v>0</v>
      </c>
      <c r="N68" s="39">
        <f t="shared" si="7"/>
        <v>0</v>
      </c>
      <c r="O68" s="39">
        <f t="shared" si="8"/>
        <v>0</v>
      </c>
    </row>
    <row r="69" spans="1:15">
      <c r="A69" s="10" t="s">
        <v>1145</v>
      </c>
      <c r="D69" s="39">
        <f t="shared" si="13"/>
        <v>0</v>
      </c>
      <c r="F69" s="39">
        <f t="shared" si="0"/>
        <v>0</v>
      </c>
      <c r="G69" s="39">
        <f t="shared" si="1"/>
        <v>0</v>
      </c>
      <c r="H69" s="95"/>
      <c r="I69" s="379">
        <f t="shared" si="3"/>
        <v>0</v>
      </c>
      <c r="J69" s="39">
        <f t="shared" si="14"/>
        <v>0</v>
      </c>
      <c r="K69" s="39">
        <f t="shared" si="15"/>
        <v>0</v>
      </c>
      <c r="L69" s="39">
        <f t="shared" si="17"/>
        <v>0</v>
      </c>
      <c r="M69" s="39">
        <f t="shared" si="16"/>
        <v>0</v>
      </c>
      <c r="N69" s="39">
        <f t="shared" si="7"/>
        <v>0</v>
      </c>
      <c r="O69" s="39">
        <f t="shared" si="8"/>
        <v>0</v>
      </c>
    </row>
    <row r="70" spans="1:15">
      <c r="A70" s="10" t="s">
        <v>760</v>
      </c>
      <c r="C70" s="39">
        <f>Budget!E265</f>
        <v>0</v>
      </c>
      <c r="D70" s="39">
        <f t="shared" si="13"/>
        <v>0</v>
      </c>
      <c r="F70" s="39">
        <f t="shared" si="0"/>
        <v>0</v>
      </c>
      <c r="G70" s="39">
        <f t="shared" si="1"/>
        <v>0</v>
      </c>
      <c r="H70" s="95"/>
      <c r="I70" s="379">
        <f t="shared" si="3"/>
        <v>0</v>
      </c>
      <c r="J70" s="39">
        <f t="shared" si="14"/>
        <v>0</v>
      </c>
      <c r="K70" s="39">
        <f t="shared" si="15"/>
        <v>0</v>
      </c>
      <c r="L70" s="39">
        <f t="shared" si="17"/>
        <v>0</v>
      </c>
      <c r="M70" s="39">
        <f t="shared" si="16"/>
        <v>0</v>
      </c>
      <c r="N70" s="39">
        <f t="shared" si="7"/>
        <v>0</v>
      </c>
      <c r="O70" s="39">
        <f t="shared" si="8"/>
        <v>0</v>
      </c>
    </row>
    <row r="71" spans="1:15">
      <c r="A71" s="10" t="s">
        <v>761</v>
      </c>
      <c r="C71" s="39">
        <f>Budget!E266</f>
        <v>0</v>
      </c>
      <c r="E71" s="39">
        <f>C71/D$5</f>
        <v>0</v>
      </c>
      <c r="F71" s="39">
        <f t="shared" si="0"/>
        <v>0</v>
      </c>
      <c r="G71" s="39">
        <f t="shared" si="1"/>
        <v>0</v>
      </c>
      <c r="H71" s="95"/>
      <c r="I71" s="379">
        <f t="shared" si="3"/>
        <v>0</v>
      </c>
      <c r="J71" s="39">
        <f t="shared" si="14"/>
        <v>0</v>
      </c>
      <c r="K71" s="39">
        <f t="shared" si="15"/>
        <v>0</v>
      </c>
      <c r="L71" s="39">
        <f t="shared" si="17"/>
        <v>0</v>
      </c>
      <c r="M71" s="39">
        <f t="shared" si="16"/>
        <v>0</v>
      </c>
      <c r="N71" s="39">
        <f t="shared" si="7"/>
        <v>0</v>
      </c>
      <c r="O71" s="39">
        <f t="shared" si="8"/>
        <v>0</v>
      </c>
    </row>
    <row r="72" spans="1:15">
      <c r="A72" s="10" t="s">
        <v>762</v>
      </c>
      <c r="C72" s="39">
        <f>Budget!E267</f>
        <v>0</v>
      </c>
      <c r="E72" s="39">
        <f>C72/D$5</f>
        <v>0</v>
      </c>
      <c r="F72" s="39">
        <f t="shared" si="0"/>
        <v>0</v>
      </c>
      <c r="G72" s="39">
        <f t="shared" si="1"/>
        <v>0</v>
      </c>
      <c r="H72" s="95"/>
      <c r="I72" s="379">
        <f t="shared" si="3"/>
        <v>0</v>
      </c>
      <c r="J72" s="39">
        <f t="shared" si="14"/>
        <v>0</v>
      </c>
      <c r="K72" s="39">
        <f t="shared" si="15"/>
        <v>0</v>
      </c>
      <c r="L72" s="39">
        <f t="shared" si="17"/>
        <v>0</v>
      </c>
      <c r="M72" s="39">
        <f t="shared" si="16"/>
        <v>0</v>
      </c>
      <c r="N72" s="39">
        <f t="shared" si="7"/>
        <v>0</v>
      </c>
      <c r="O72" s="39">
        <f t="shared" si="8"/>
        <v>0</v>
      </c>
    </row>
    <row r="73" spans="1:15">
      <c r="A73" s="10" t="s">
        <v>1012</v>
      </c>
      <c r="C73" s="39">
        <f>Budget!E268</f>
        <v>0</v>
      </c>
      <c r="D73" s="39">
        <f>C73/D$5</f>
        <v>0</v>
      </c>
      <c r="F73" s="39">
        <f t="shared" si="0"/>
        <v>0</v>
      </c>
      <c r="G73" s="39">
        <f t="shared" si="1"/>
        <v>0</v>
      </c>
      <c r="H73" s="95"/>
      <c r="I73" s="379">
        <f t="shared" si="3"/>
        <v>0</v>
      </c>
      <c r="J73" s="39">
        <f t="shared" si="14"/>
        <v>0</v>
      </c>
      <c r="K73" s="39">
        <f t="shared" si="15"/>
        <v>0</v>
      </c>
      <c r="L73" s="39">
        <f t="shared" si="17"/>
        <v>0</v>
      </c>
      <c r="M73" s="39">
        <f t="shared" si="16"/>
        <v>0</v>
      </c>
      <c r="N73" s="39">
        <f t="shared" si="7"/>
        <v>0</v>
      </c>
      <c r="O73" s="39">
        <f t="shared" si="8"/>
        <v>0</v>
      </c>
    </row>
    <row r="74" spans="1:15">
      <c r="A74" s="10" t="s">
        <v>1680</v>
      </c>
      <c r="C74" s="39">
        <f>Budget!E269</f>
        <v>0</v>
      </c>
      <c r="E74" s="39">
        <f>C74/D$5</f>
        <v>0</v>
      </c>
      <c r="F74" s="39">
        <f t="shared" si="0"/>
        <v>0</v>
      </c>
      <c r="G74" s="39">
        <f t="shared" si="1"/>
        <v>0</v>
      </c>
      <c r="H74" s="95"/>
      <c r="I74" s="379">
        <f t="shared" si="3"/>
        <v>0</v>
      </c>
      <c r="J74" s="39">
        <f t="shared" ref="J74:J105" si="18">F74</f>
        <v>0</v>
      </c>
      <c r="K74" s="39">
        <f t="shared" si="15"/>
        <v>0</v>
      </c>
      <c r="L74" s="39">
        <f t="shared" si="17"/>
        <v>0</v>
      </c>
      <c r="M74" s="39">
        <f t="shared" si="16"/>
        <v>0</v>
      </c>
      <c r="N74" s="39">
        <f t="shared" si="7"/>
        <v>0</v>
      </c>
      <c r="O74" s="39">
        <f t="shared" si="8"/>
        <v>0</v>
      </c>
    </row>
    <row r="75" spans="1:15">
      <c r="A75" s="10" t="s">
        <v>1681</v>
      </c>
      <c r="C75" s="39">
        <f>Budget!E270</f>
        <v>0</v>
      </c>
      <c r="D75" s="39">
        <f>C75/D$5</f>
        <v>0</v>
      </c>
      <c r="F75" s="39">
        <f t="shared" si="0"/>
        <v>0</v>
      </c>
      <c r="G75" s="39">
        <f t="shared" si="1"/>
        <v>0</v>
      </c>
      <c r="H75" s="95"/>
      <c r="I75" s="379">
        <f t="shared" si="3"/>
        <v>0</v>
      </c>
      <c r="J75" s="39">
        <f t="shared" si="18"/>
        <v>0</v>
      </c>
      <c r="K75" s="39">
        <f t="shared" si="15"/>
        <v>0</v>
      </c>
      <c r="L75" s="39">
        <f t="shared" si="17"/>
        <v>0</v>
      </c>
      <c r="M75" s="39">
        <f t="shared" si="16"/>
        <v>0</v>
      </c>
      <c r="N75" s="39">
        <f t="shared" si="7"/>
        <v>0</v>
      </c>
      <c r="O75" s="39">
        <f t="shared" si="8"/>
        <v>0</v>
      </c>
    </row>
    <row r="76" spans="1:15">
      <c r="A76" s="10" t="s">
        <v>467</v>
      </c>
      <c r="D76" s="39">
        <f>C76/D$5</f>
        <v>0</v>
      </c>
      <c r="F76" s="39">
        <f t="shared" si="0"/>
        <v>0</v>
      </c>
      <c r="G76" s="39">
        <f t="shared" si="1"/>
        <v>0</v>
      </c>
      <c r="H76" s="95"/>
      <c r="I76" s="379">
        <f t="shared" si="3"/>
        <v>0</v>
      </c>
      <c r="J76" s="39">
        <f t="shared" si="18"/>
        <v>0</v>
      </c>
      <c r="K76" s="39">
        <f t="shared" si="15"/>
        <v>0</v>
      </c>
      <c r="L76" s="39">
        <f t="shared" si="17"/>
        <v>0</v>
      </c>
      <c r="M76" s="39">
        <f t="shared" si="16"/>
        <v>0</v>
      </c>
      <c r="N76" s="39">
        <f t="shared" si="7"/>
        <v>0</v>
      </c>
      <c r="O76" s="39">
        <f t="shared" si="8"/>
        <v>0</v>
      </c>
    </row>
    <row r="77" spans="1:15">
      <c r="A77" s="10" t="s">
        <v>468</v>
      </c>
      <c r="E77" s="39">
        <f>C77/D$5</f>
        <v>0</v>
      </c>
      <c r="F77" s="39">
        <f t="shared" si="0"/>
        <v>0</v>
      </c>
      <c r="G77" s="39">
        <f t="shared" si="1"/>
        <v>0</v>
      </c>
      <c r="H77" s="95"/>
      <c r="I77" s="379">
        <f t="shared" si="3"/>
        <v>0</v>
      </c>
      <c r="J77" s="39">
        <f t="shared" si="18"/>
        <v>0</v>
      </c>
      <c r="K77" s="39">
        <f t="shared" si="15"/>
        <v>0</v>
      </c>
      <c r="L77" s="39">
        <f t="shared" si="17"/>
        <v>0</v>
      </c>
      <c r="M77" s="39">
        <f t="shared" si="16"/>
        <v>0</v>
      </c>
      <c r="N77" s="39">
        <f t="shared" si="7"/>
        <v>0</v>
      </c>
      <c r="O77" s="39">
        <f t="shared" si="8"/>
        <v>0</v>
      </c>
    </row>
    <row r="78" spans="1:15">
      <c r="A78" s="10" t="s">
        <v>1013</v>
      </c>
      <c r="C78" s="39">
        <f>Budget!E276</f>
        <v>0</v>
      </c>
      <c r="D78" s="39">
        <f>C78/D$5</f>
        <v>0</v>
      </c>
      <c r="F78" s="39">
        <f t="shared" si="0"/>
        <v>0</v>
      </c>
      <c r="G78" s="39">
        <f t="shared" si="1"/>
        <v>0</v>
      </c>
      <c r="H78" s="95">
        <v>1</v>
      </c>
      <c r="I78" s="379">
        <f t="shared" si="3"/>
        <v>0</v>
      </c>
      <c r="J78" s="39">
        <f t="shared" si="18"/>
        <v>0</v>
      </c>
      <c r="K78" s="39">
        <f>G78</f>
        <v>0</v>
      </c>
      <c r="L78" s="39">
        <f t="shared" si="17"/>
        <v>0</v>
      </c>
      <c r="M78" s="39">
        <f t="shared" si="16"/>
        <v>0</v>
      </c>
      <c r="N78" s="39">
        <f t="shared" si="7"/>
        <v>0</v>
      </c>
      <c r="O78" s="39">
        <f t="shared" si="8"/>
        <v>0</v>
      </c>
    </row>
    <row r="79" spans="1:15">
      <c r="A79" s="10" t="s">
        <v>1150</v>
      </c>
      <c r="C79" s="39">
        <f>Budget!E277</f>
        <v>0</v>
      </c>
      <c r="D79" s="39">
        <f t="shared" ref="D79:D85" si="19">C79/D$5</f>
        <v>0</v>
      </c>
      <c r="F79" s="39">
        <f t="shared" si="0"/>
        <v>0</v>
      </c>
      <c r="G79" s="39">
        <f t="shared" si="1"/>
        <v>0</v>
      </c>
      <c r="H79" s="95">
        <v>1</v>
      </c>
      <c r="I79" s="379">
        <f t="shared" si="3"/>
        <v>0</v>
      </c>
      <c r="J79" s="39">
        <f t="shared" si="18"/>
        <v>0</v>
      </c>
      <c r="K79" s="39">
        <f>G79</f>
        <v>0</v>
      </c>
      <c r="L79" s="39">
        <f t="shared" si="17"/>
        <v>0</v>
      </c>
      <c r="M79" s="39">
        <f t="shared" si="16"/>
        <v>0</v>
      </c>
      <c r="N79" s="39">
        <f t="shared" si="7"/>
        <v>0</v>
      </c>
      <c r="O79" s="39">
        <f t="shared" ref="O79:O174" si="20">N79*O$5</f>
        <v>0</v>
      </c>
    </row>
    <row r="80" spans="1:15">
      <c r="A80" s="10" t="s">
        <v>1014</v>
      </c>
      <c r="D80" s="39">
        <f t="shared" si="19"/>
        <v>0</v>
      </c>
      <c r="F80" s="39">
        <f t="shared" si="0"/>
        <v>0</v>
      </c>
      <c r="G80" s="39">
        <f t="shared" si="1"/>
        <v>0</v>
      </c>
      <c r="H80" s="95"/>
      <c r="I80" s="379">
        <f t="shared" si="3"/>
        <v>0</v>
      </c>
      <c r="J80" s="39">
        <f t="shared" si="18"/>
        <v>0</v>
      </c>
      <c r="K80" s="39">
        <f>F80</f>
        <v>0</v>
      </c>
      <c r="L80" s="39">
        <f t="shared" si="17"/>
        <v>0</v>
      </c>
      <c r="M80" s="39">
        <f t="shared" si="16"/>
        <v>0</v>
      </c>
      <c r="N80" s="39">
        <f t="shared" si="7"/>
        <v>0</v>
      </c>
      <c r="O80" s="39">
        <f t="shared" si="20"/>
        <v>0</v>
      </c>
    </row>
    <row r="81" spans="1:15">
      <c r="A81" s="10" t="s">
        <v>79</v>
      </c>
      <c r="D81" s="39">
        <f t="shared" si="19"/>
        <v>0</v>
      </c>
      <c r="F81" s="39">
        <f t="shared" si="0"/>
        <v>0</v>
      </c>
      <c r="G81" s="39">
        <f t="shared" si="1"/>
        <v>0</v>
      </c>
      <c r="H81" s="95"/>
      <c r="I81" s="379">
        <f t="shared" si="3"/>
        <v>0</v>
      </c>
      <c r="J81" s="39">
        <f t="shared" si="18"/>
        <v>0</v>
      </c>
      <c r="K81" s="39">
        <f>F81</f>
        <v>0</v>
      </c>
      <c r="L81" s="39">
        <f t="shared" si="17"/>
        <v>0</v>
      </c>
      <c r="M81" s="39">
        <f t="shared" ref="M81:M112" si="21">G81</f>
        <v>0</v>
      </c>
      <c r="N81" s="39">
        <f t="shared" si="7"/>
        <v>0</v>
      </c>
      <c r="O81" s="39">
        <f t="shared" si="20"/>
        <v>0</v>
      </c>
    </row>
    <row r="82" spans="1:15">
      <c r="A82" s="10" t="s">
        <v>81</v>
      </c>
      <c r="C82" s="39">
        <f>Budget!E283</f>
        <v>0</v>
      </c>
      <c r="D82" s="39">
        <f t="shared" si="19"/>
        <v>0</v>
      </c>
      <c r="F82" s="39">
        <f t="shared" si="0"/>
        <v>0</v>
      </c>
      <c r="G82" s="39">
        <f t="shared" si="1"/>
        <v>0</v>
      </c>
      <c r="H82" s="95">
        <v>1</v>
      </c>
      <c r="I82" s="379">
        <f t="shared" ref="I82:I145" si="22">H82*F82</f>
        <v>0</v>
      </c>
      <c r="J82" s="39">
        <f t="shared" si="18"/>
        <v>0</v>
      </c>
      <c r="K82" s="39">
        <f>G82</f>
        <v>0</v>
      </c>
      <c r="L82" s="39">
        <f t="shared" si="17"/>
        <v>0</v>
      </c>
      <c r="M82" s="39">
        <f t="shared" si="21"/>
        <v>0</v>
      </c>
      <c r="N82" s="39">
        <f t="shared" ref="N82:N145" si="23">SUM(J82:M82)</f>
        <v>0</v>
      </c>
      <c r="O82" s="39">
        <f t="shared" si="20"/>
        <v>0</v>
      </c>
    </row>
    <row r="83" spans="1:15">
      <c r="A83" s="10" t="s">
        <v>1150</v>
      </c>
      <c r="C83" s="39">
        <f>Budget!E284</f>
        <v>0</v>
      </c>
      <c r="D83" s="39">
        <f t="shared" si="19"/>
        <v>0</v>
      </c>
      <c r="F83" s="39">
        <f t="shared" ref="F83:F146" si="24">(D83+E83)*2</f>
        <v>0</v>
      </c>
      <c r="G83" s="39">
        <f t="shared" ref="G83:G146" si="25">(D83+E83)*3</f>
        <v>0</v>
      </c>
      <c r="H83" s="95">
        <v>1</v>
      </c>
      <c r="I83" s="379">
        <f t="shared" si="22"/>
        <v>0</v>
      </c>
      <c r="J83" s="39">
        <f t="shared" si="18"/>
        <v>0</v>
      </c>
      <c r="K83" s="39">
        <f>G83</f>
        <v>0</v>
      </c>
      <c r="L83" s="39">
        <f t="shared" si="17"/>
        <v>0</v>
      </c>
      <c r="M83" s="39">
        <f t="shared" si="21"/>
        <v>0</v>
      </c>
      <c r="N83" s="39">
        <f t="shared" si="23"/>
        <v>0</v>
      </c>
      <c r="O83" s="39">
        <f t="shared" si="20"/>
        <v>0</v>
      </c>
    </row>
    <row r="84" spans="1:15">
      <c r="A84" s="10" t="s">
        <v>82</v>
      </c>
      <c r="D84" s="39">
        <f t="shared" si="19"/>
        <v>0</v>
      </c>
      <c r="F84" s="39">
        <f t="shared" si="24"/>
        <v>0</v>
      </c>
      <c r="G84" s="39">
        <f t="shared" si="25"/>
        <v>0</v>
      </c>
      <c r="H84" s="95"/>
      <c r="I84" s="379">
        <f t="shared" si="22"/>
        <v>0</v>
      </c>
      <c r="J84" s="39">
        <f t="shared" si="18"/>
        <v>0</v>
      </c>
      <c r="K84" s="39">
        <f t="shared" ref="K84:K115" si="26">F84</f>
        <v>0</v>
      </c>
      <c r="L84" s="39">
        <f t="shared" si="17"/>
        <v>0</v>
      </c>
      <c r="M84" s="39">
        <f t="shared" si="21"/>
        <v>0</v>
      </c>
      <c r="N84" s="39">
        <f t="shared" si="23"/>
        <v>0</v>
      </c>
      <c r="O84" s="39">
        <f t="shared" si="20"/>
        <v>0</v>
      </c>
    </row>
    <row r="85" spans="1:15">
      <c r="A85" s="10" t="s">
        <v>1790</v>
      </c>
      <c r="D85" s="39">
        <f t="shared" si="19"/>
        <v>0</v>
      </c>
      <c r="F85" s="39">
        <f t="shared" si="24"/>
        <v>0</v>
      </c>
      <c r="G85" s="39">
        <f t="shared" si="25"/>
        <v>0</v>
      </c>
      <c r="H85" s="95"/>
      <c r="I85" s="379">
        <f t="shared" si="22"/>
        <v>0</v>
      </c>
      <c r="J85" s="39">
        <f t="shared" si="18"/>
        <v>0</v>
      </c>
      <c r="K85" s="39">
        <f t="shared" si="26"/>
        <v>0</v>
      </c>
      <c r="L85" s="39">
        <f t="shared" ref="L85:L116" si="27">G85</f>
        <v>0</v>
      </c>
      <c r="M85" s="39">
        <f t="shared" si="21"/>
        <v>0</v>
      </c>
      <c r="N85" s="39">
        <f t="shared" si="23"/>
        <v>0</v>
      </c>
      <c r="O85" s="39">
        <f t="shared" si="20"/>
        <v>0</v>
      </c>
    </row>
    <row r="86" spans="1:15">
      <c r="A86" s="10" t="s">
        <v>1162</v>
      </c>
      <c r="C86" s="39">
        <f>Budget!E291</f>
        <v>0</v>
      </c>
      <c r="E86" s="39">
        <f t="shared" ref="E86:E130" si="28">C86/D$5</f>
        <v>0</v>
      </c>
      <c r="F86" s="39">
        <f t="shared" si="24"/>
        <v>0</v>
      </c>
      <c r="G86" s="39">
        <f t="shared" si="25"/>
        <v>0</v>
      </c>
      <c r="H86" s="95"/>
      <c r="I86" s="379">
        <f t="shared" si="22"/>
        <v>0</v>
      </c>
      <c r="J86" s="39">
        <f t="shared" si="18"/>
        <v>0</v>
      </c>
      <c r="K86" s="39">
        <f t="shared" si="26"/>
        <v>0</v>
      </c>
      <c r="L86" s="39">
        <f t="shared" si="27"/>
        <v>0</v>
      </c>
      <c r="M86" s="39">
        <f t="shared" si="21"/>
        <v>0</v>
      </c>
      <c r="N86" s="39">
        <f t="shared" si="23"/>
        <v>0</v>
      </c>
      <c r="O86" s="39">
        <f t="shared" si="20"/>
        <v>0</v>
      </c>
    </row>
    <row r="87" spans="1:15">
      <c r="A87" s="10" t="s">
        <v>1884</v>
      </c>
      <c r="C87" s="39">
        <f>Budget!E292</f>
        <v>0</v>
      </c>
      <c r="E87" s="39">
        <f t="shared" si="28"/>
        <v>0</v>
      </c>
      <c r="F87" s="39">
        <f t="shared" si="24"/>
        <v>0</v>
      </c>
      <c r="G87" s="39">
        <f t="shared" si="25"/>
        <v>0</v>
      </c>
      <c r="H87" s="95"/>
      <c r="I87" s="379">
        <f t="shared" si="22"/>
        <v>0</v>
      </c>
      <c r="J87" s="39">
        <f t="shared" si="18"/>
        <v>0</v>
      </c>
      <c r="K87" s="39">
        <f t="shared" si="26"/>
        <v>0</v>
      </c>
      <c r="L87" s="39">
        <f t="shared" si="27"/>
        <v>0</v>
      </c>
      <c r="M87" s="39">
        <f t="shared" si="21"/>
        <v>0</v>
      </c>
      <c r="N87" s="39">
        <f t="shared" si="23"/>
        <v>0</v>
      </c>
      <c r="O87" s="39">
        <f t="shared" si="20"/>
        <v>0</v>
      </c>
    </row>
    <row r="88" spans="1:15">
      <c r="A88" s="10" t="s">
        <v>1885</v>
      </c>
      <c r="C88" s="39">
        <f>Budget!E293</f>
        <v>0</v>
      </c>
      <c r="E88" s="39">
        <f t="shared" si="28"/>
        <v>0</v>
      </c>
      <c r="F88" s="39">
        <f t="shared" si="24"/>
        <v>0</v>
      </c>
      <c r="G88" s="39">
        <f t="shared" si="25"/>
        <v>0</v>
      </c>
      <c r="H88" s="95"/>
      <c r="I88" s="379">
        <f t="shared" si="22"/>
        <v>0</v>
      </c>
      <c r="J88" s="39">
        <f t="shared" si="18"/>
        <v>0</v>
      </c>
      <c r="K88" s="39">
        <f t="shared" si="26"/>
        <v>0</v>
      </c>
      <c r="L88" s="39">
        <f t="shared" si="27"/>
        <v>0</v>
      </c>
      <c r="M88" s="39">
        <f t="shared" si="21"/>
        <v>0</v>
      </c>
      <c r="N88" s="39">
        <f t="shared" si="23"/>
        <v>0</v>
      </c>
      <c r="O88" s="39">
        <f t="shared" si="20"/>
        <v>0</v>
      </c>
    </row>
    <row r="89" spans="1:15">
      <c r="A89" s="10" t="s">
        <v>1886</v>
      </c>
      <c r="C89" s="39">
        <f>Budget!E294</f>
        <v>0</v>
      </c>
      <c r="E89" s="39">
        <f t="shared" si="28"/>
        <v>0</v>
      </c>
      <c r="F89" s="39">
        <f t="shared" si="24"/>
        <v>0</v>
      </c>
      <c r="G89" s="39">
        <f t="shared" si="25"/>
        <v>0</v>
      </c>
      <c r="H89" s="95"/>
      <c r="I89" s="379">
        <f t="shared" si="22"/>
        <v>0</v>
      </c>
      <c r="J89" s="39">
        <f t="shared" si="18"/>
        <v>0</v>
      </c>
      <c r="K89" s="39">
        <f t="shared" si="26"/>
        <v>0</v>
      </c>
      <c r="L89" s="39">
        <f t="shared" si="27"/>
        <v>0</v>
      </c>
      <c r="M89" s="39">
        <f t="shared" si="21"/>
        <v>0</v>
      </c>
      <c r="N89" s="39">
        <f t="shared" si="23"/>
        <v>0</v>
      </c>
      <c r="O89" s="39">
        <f t="shared" si="20"/>
        <v>0</v>
      </c>
    </row>
    <row r="90" spans="1:15">
      <c r="A90" s="10" t="s">
        <v>1018</v>
      </c>
      <c r="C90" s="39">
        <f>Budget!E295</f>
        <v>0</v>
      </c>
      <c r="E90" s="39">
        <f t="shared" si="28"/>
        <v>0</v>
      </c>
      <c r="F90" s="39">
        <f t="shared" si="24"/>
        <v>0</v>
      </c>
      <c r="G90" s="39">
        <f t="shared" si="25"/>
        <v>0</v>
      </c>
      <c r="H90" s="95"/>
      <c r="I90" s="379">
        <f t="shared" si="22"/>
        <v>0</v>
      </c>
      <c r="J90" s="39">
        <f t="shared" si="18"/>
        <v>0</v>
      </c>
      <c r="K90" s="39">
        <f t="shared" si="26"/>
        <v>0</v>
      </c>
      <c r="L90" s="39">
        <f t="shared" si="27"/>
        <v>0</v>
      </c>
      <c r="M90" s="39">
        <f t="shared" si="21"/>
        <v>0</v>
      </c>
      <c r="N90" s="39">
        <f t="shared" si="23"/>
        <v>0</v>
      </c>
      <c r="O90" s="39">
        <f t="shared" si="20"/>
        <v>0</v>
      </c>
    </row>
    <row r="91" spans="1:15">
      <c r="A91" s="10" t="s">
        <v>567</v>
      </c>
      <c r="C91" s="39">
        <f>Budget!E296</f>
        <v>0</v>
      </c>
      <c r="E91" s="39">
        <f t="shared" si="28"/>
        <v>0</v>
      </c>
      <c r="F91" s="39">
        <f t="shared" si="24"/>
        <v>0</v>
      </c>
      <c r="G91" s="39">
        <f t="shared" si="25"/>
        <v>0</v>
      </c>
      <c r="H91" s="95"/>
      <c r="I91" s="379">
        <f t="shared" si="22"/>
        <v>0</v>
      </c>
      <c r="J91" s="39">
        <f t="shared" si="18"/>
        <v>0</v>
      </c>
      <c r="K91" s="39">
        <f t="shared" si="26"/>
        <v>0</v>
      </c>
      <c r="L91" s="39">
        <f t="shared" si="27"/>
        <v>0</v>
      </c>
      <c r="M91" s="39">
        <f t="shared" si="21"/>
        <v>0</v>
      </c>
      <c r="N91" s="39">
        <f t="shared" si="23"/>
        <v>0</v>
      </c>
      <c r="O91" s="39">
        <f t="shared" si="20"/>
        <v>0</v>
      </c>
    </row>
    <row r="92" spans="1:15">
      <c r="A92" s="10" t="s">
        <v>568</v>
      </c>
      <c r="C92" s="39">
        <f>Budget!E297</f>
        <v>0</v>
      </c>
      <c r="E92" s="39">
        <f t="shared" si="28"/>
        <v>0</v>
      </c>
      <c r="F92" s="39">
        <f t="shared" si="24"/>
        <v>0</v>
      </c>
      <c r="G92" s="39">
        <f t="shared" si="25"/>
        <v>0</v>
      </c>
      <c r="H92" s="95"/>
      <c r="I92" s="379">
        <f t="shared" si="22"/>
        <v>0</v>
      </c>
      <c r="J92" s="39">
        <f t="shared" si="18"/>
        <v>0</v>
      </c>
      <c r="K92" s="39">
        <f t="shared" si="26"/>
        <v>0</v>
      </c>
      <c r="L92" s="39">
        <f t="shared" si="27"/>
        <v>0</v>
      </c>
      <c r="M92" s="39">
        <f t="shared" si="21"/>
        <v>0</v>
      </c>
      <c r="N92" s="39">
        <f t="shared" si="23"/>
        <v>0</v>
      </c>
      <c r="O92" s="39">
        <f t="shared" si="20"/>
        <v>0</v>
      </c>
    </row>
    <row r="93" spans="1:15">
      <c r="A93" s="10" t="s">
        <v>569</v>
      </c>
      <c r="C93" s="39">
        <f>Budget!E298</f>
        <v>0</v>
      </c>
      <c r="E93" s="39">
        <f t="shared" si="28"/>
        <v>0</v>
      </c>
      <c r="F93" s="39">
        <f t="shared" si="24"/>
        <v>0</v>
      </c>
      <c r="G93" s="39">
        <f t="shared" si="25"/>
        <v>0</v>
      </c>
      <c r="H93" s="95"/>
      <c r="I93" s="379">
        <f t="shared" si="22"/>
        <v>0</v>
      </c>
      <c r="J93" s="39">
        <f t="shared" si="18"/>
        <v>0</v>
      </c>
      <c r="K93" s="39">
        <f t="shared" si="26"/>
        <v>0</v>
      </c>
      <c r="L93" s="39">
        <f t="shared" si="27"/>
        <v>0</v>
      </c>
      <c r="M93" s="39">
        <f t="shared" si="21"/>
        <v>0</v>
      </c>
      <c r="N93" s="39">
        <f t="shared" si="23"/>
        <v>0</v>
      </c>
      <c r="O93" s="39">
        <f t="shared" si="20"/>
        <v>0</v>
      </c>
    </row>
    <row r="94" spans="1:15">
      <c r="A94" s="10" t="s">
        <v>1887</v>
      </c>
      <c r="C94" s="39">
        <f>Budget!E299</f>
        <v>0</v>
      </c>
      <c r="E94" s="39">
        <f t="shared" si="28"/>
        <v>0</v>
      </c>
      <c r="F94" s="39">
        <f t="shared" si="24"/>
        <v>0</v>
      </c>
      <c r="G94" s="39">
        <f t="shared" si="25"/>
        <v>0</v>
      </c>
      <c r="H94" s="95"/>
      <c r="I94" s="379">
        <f t="shared" si="22"/>
        <v>0</v>
      </c>
      <c r="J94" s="39">
        <f t="shared" si="18"/>
        <v>0</v>
      </c>
      <c r="K94" s="39">
        <f t="shared" si="26"/>
        <v>0</v>
      </c>
      <c r="L94" s="39">
        <f t="shared" si="27"/>
        <v>0</v>
      </c>
      <c r="M94" s="39">
        <f t="shared" si="21"/>
        <v>0</v>
      </c>
      <c r="N94" s="39">
        <f t="shared" si="23"/>
        <v>0</v>
      </c>
      <c r="O94" s="39">
        <f t="shared" si="20"/>
        <v>0</v>
      </c>
    </row>
    <row r="95" spans="1:15">
      <c r="A95" s="10" t="s">
        <v>570</v>
      </c>
      <c r="C95" s="39">
        <f>Budget!E300</f>
        <v>0</v>
      </c>
      <c r="E95" s="39">
        <f t="shared" si="28"/>
        <v>0</v>
      </c>
      <c r="F95" s="39">
        <f t="shared" si="24"/>
        <v>0</v>
      </c>
      <c r="G95" s="39">
        <f t="shared" si="25"/>
        <v>0</v>
      </c>
      <c r="H95" s="95"/>
      <c r="I95" s="379">
        <f t="shared" si="22"/>
        <v>0</v>
      </c>
      <c r="J95" s="39">
        <f t="shared" si="18"/>
        <v>0</v>
      </c>
      <c r="K95" s="39">
        <f t="shared" si="26"/>
        <v>0</v>
      </c>
      <c r="L95" s="39">
        <f t="shared" si="27"/>
        <v>0</v>
      </c>
      <c r="M95" s="39">
        <f t="shared" si="21"/>
        <v>0</v>
      </c>
      <c r="N95" s="39">
        <f t="shared" si="23"/>
        <v>0</v>
      </c>
      <c r="O95" s="39">
        <f t="shared" si="20"/>
        <v>0</v>
      </c>
    </row>
    <row r="96" spans="1:15">
      <c r="A96" s="10" t="s">
        <v>571</v>
      </c>
      <c r="C96" s="39">
        <f>Budget!E301</f>
        <v>0</v>
      </c>
      <c r="E96" s="39">
        <f t="shared" si="28"/>
        <v>0</v>
      </c>
      <c r="F96" s="39">
        <f t="shared" si="24"/>
        <v>0</v>
      </c>
      <c r="G96" s="39">
        <f t="shared" si="25"/>
        <v>0</v>
      </c>
      <c r="H96" s="95"/>
      <c r="I96" s="379">
        <f t="shared" si="22"/>
        <v>0</v>
      </c>
      <c r="J96" s="39">
        <f t="shared" si="18"/>
        <v>0</v>
      </c>
      <c r="K96" s="39">
        <f t="shared" si="26"/>
        <v>0</v>
      </c>
      <c r="L96" s="39">
        <f t="shared" si="27"/>
        <v>0</v>
      </c>
      <c r="M96" s="39">
        <f t="shared" si="21"/>
        <v>0</v>
      </c>
      <c r="N96" s="39">
        <f t="shared" si="23"/>
        <v>0</v>
      </c>
      <c r="O96" s="39">
        <f t="shared" si="20"/>
        <v>0</v>
      </c>
    </row>
    <row r="97" spans="1:15">
      <c r="A97" s="10" t="s">
        <v>1098</v>
      </c>
      <c r="C97" s="39">
        <f>Budget!E302</f>
        <v>0</v>
      </c>
      <c r="E97" s="39">
        <f t="shared" si="28"/>
        <v>0</v>
      </c>
      <c r="F97" s="39">
        <f t="shared" si="24"/>
        <v>0</v>
      </c>
      <c r="G97" s="39">
        <f t="shared" si="25"/>
        <v>0</v>
      </c>
      <c r="H97" s="95"/>
      <c r="I97" s="379">
        <f t="shared" si="22"/>
        <v>0</v>
      </c>
      <c r="J97" s="39">
        <f t="shared" si="18"/>
        <v>0</v>
      </c>
      <c r="K97" s="39">
        <f t="shared" si="26"/>
        <v>0</v>
      </c>
      <c r="L97" s="39">
        <f t="shared" si="27"/>
        <v>0</v>
      </c>
      <c r="M97" s="39">
        <f t="shared" si="21"/>
        <v>0</v>
      </c>
      <c r="N97" s="39">
        <f t="shared" si="23"/>
        <v>0</v>
      </c>
      <c r="O97" s="39">
        <f t="shared" si="20"/>
        <v>0</v>
      </c>
    </row>
    <row r="98" spans="1:15">
      <c r="A98" s="10" t="s">
        <v>1099</v>
      </c>
      <c r="C98" s="39">
        <f>Budget!E303</f>
        <v>0</v>
      </c>
      <c r="D98" s="39">
        <f>C98/D$5</f>
        <v>0</v>
      </c>
      <c r="F98" s="39">
        <f t="shared" si="24"/>
        <v>0</v>
      </c>
      <c r="G98" s="39">
        <f t="shared" si="25"/>
        <v>0</v>
      </c>
      <c r="H98" s="95"/>
      <c r="I98" s="379">
        <f t="shared" si="22"/>
        <v>0</v>
      </c>
      <c r="J98" s="39">
        <f t="shared" si="18"/>
        <v>0</v>
      </c>
      <c r="K98" s="39">
        <f t="shared" si="26"/>
        <v>0</v>
      </c>
      <c r="L98" s="39">
        <f t="shared" si="27"/>
        <v>0</v>
      </c>
      <c r="M98" s="39">
        <f t="shared" si="21"/>
        <v>0</v>
      </c>
      <c r="N98" s="39">
        <f t="shared" si="23"/>
        <v>0</v>
      </c>
      <c r="O98" s="39">
        <f t="shared" si="20"/>
        <v>0</v>
      </c>
    </row>
    <row r="99" spans="1:15">
      <c r="A99" s="10" t="s">
        <v>899</v>
      </c>
      <c r="C99" s="39">
        <f>Budget!E304</f>
        <v>0</v>
      </c>
      <c r="D99" s="39">
        <f>C99/D$5</f>
        <v>0</v>
      </c>
      <c r="F99" s="39">
        <f t="shared" si="24"/>
        <v>0</v>
      </c>
      <c r="G99" s="39">
        <f t="shared" si="25"/>
        <v>0</v>
      </c>
      <c r="H99" s="95"/>
      <c r="I99" s="379">
        <f t="shared" si="22"/>
        <v>0</v>
      </c>
      <c r="J99" s="39">
        <f t="shared" si="18"/>
        <v>0</v>
      </c>
      <c r="K99" s="39">
        <f t="shared" si="26"/>
        <v>0</v>
      </c>
      <c r="L99" s="39">
        <f t="shared" si="27"/>
        <v>0</v>
      </c>
      <c r="M99" s="39">
        <f t="shared" si="21"/>
        <v>0</v>
      </c>
      <c r="N99" s="39">
        <f t="shared" si="23"/>
        <v>0</v>
      </c>
      <c r="O99" s="39">
        <f t="shared" si="20"/>
        <v>0</v>
      </c>
    </row>
    <row r="100" spans="1:15">
      <c r="A100" s="10" t="s">
        <v>477</v>
      </c>
      <c r="C100" s="39">
        <f>Budget!E305</f>
        <v>0</v>
      </c>
      <c r="E100" s="39">
        <f t="shared" si="28"/>
        <v>0</v>
      </c>
      <c r="F100" s="39">
        <f t="shared" si="24"/>
        <v>0</v>
      </c>
      <c r="G100" s="39">
        <f t="shared" si="25"/>
        <v>0</v>
      </c>
      <c r="H100" s="95"/>
      <c r="I100" s="379">
        <f t="shared" si="22"/>
        <v>0</v>
      </c>
      <c r="J100" s="39">
        <f t="shared" si="18"/>
        <v>0</v>
      </c>
      <c r="K100" s="39">
        <f t="shared" si="26"/>
        <v>0</v>
      </c>
      <c r="L100" s="39">
        <f t="shared" si="27"/>
        <v>0</v>
      </c>
      <c r="M100" s="39">
        <f t="shared" si="21"/>
        <v>0</v>
      </c>
      <c r="N100" s="39">
        <f t="shared" si="23"/>
        <v>0</v>
      </c>
      <c r="O100" s="39">
        <f t="shared" si="20"/>
        <v>0</v>
      </c>
    </row>
    <row r="101" spans="1:15">
      <c r="A101" s="10" t="s">
        <v>572</v>
      </c>
      <c r="C101" s="39">
        <f>Budget!E306</f>
        <v>0</v>
      </c>
      <c r="E101" s="39">
        <f t="shared" si="28"/>
        <v>0</v>
      </c>
      <c r="F101" s="39">
        <f t="shared" si="24"/>
        <v>0</v>
      </c>
      <c r="G101" s="39">
        <f t="shared" si="25"/>
        <v>0</v>
      </c>
      <c r="H101" s="95"/>
      <c r="I101" s="379">
        <f t="shared" si="22"/>
        <v>0</v>
      </c>
      <c r="J101" s="39">
        <f t="shared" si="18"/>
        <v>0</v>
      </c>
      <c r="K101" s="39">
        <f t="shared" si="26"/>
        <v>0</v>
      </c>
      <c r="L101" s="39">
        <f t="shared" si="27"/>
        <v>0</v>
      </c>
      <c r="M101" s="39">
        <f t="shared" si="21"/>
        <v>0</v>
      </c>
      <c r="N101" s="39">
        <f t="shared" si="23"/>
        <v>0</v>
      </c>
      <c r="O101" s="39">
        <f t="shared" si="20"/>
        <v>0</v>
      </c>
    </row>
    <row r="102" spans="1:15">
      <c r="A102" s="10" t="s">
        <v>573</v>
      </c>
      <c r="C102" s="39">
        <f>Budget!E307</f>
        <v>0</v>
      </c>
      <c r="E102" s="39">
        <f t="shared" si="28"/>
        <v>0</v>
      </c>
      <c r="F102" s="39">
        <f t="shared" si="24"/>
        <v>0</v>
      </c>
      <c r="G102" s="39">
        <f t="shared" si="25"/>
        <v>0</v>
      </c>
      <c r="H102" s="95"/>
      <c r="I102" s="379">
        <f t="shared" si="22"/>
        <v>0</v>
      </c>
      <c r="J102" s="39">
        <f t="shared" si="18"/>
        <v>0</v>
      </c>
      <c r="K102" s="39">
        <f t="shared" si="26"/>
        <v>0</v>
      </c>
      <c r="L102" s="39">
        <f t="shared" si="27"/>
        <v>0</v>
      </c>
      <c r="M102" s="39">
        <f t="shared" si="21"/>
        <v>0</v>
      </c>
      <c r="N102" s="39">
        <f t="shared" si="23"/>
        <v>0</v>
      </c>
      <c r="O102" s="39">
        <f t="shared" si="20"/>
        <v>0</v>
      </c>
    </row>
    <row r="103" spans="1:15">
      <c r="A103" s="10" t="s">
        <v>574</v>
      </c>
      <c r="C103" s="39">
        <f>Budget!E308</f>
        <v>0</v>
      </c>
      <c r="E103" s="39">
        <f t="shared" si="28"/>
        <v>0</v>
      </c>
      <c r="F103" s="39">
        <f t="shared" si="24"/>
        <v>0</v>
      </c>
      <c r="G103" s="39">
        <f t="shared" si="25"/>
        <v>0</v>
      </c>
      <c r="H103" s="95"/>
      <c r="I103" s="379">
        <f t="shared" si="22"/>
        <v>0</v>
      </c>
      <c r="J103" s="39">
        <f t="shared" si="18"/>
        <v>0</v>
      </c>
      <c r="K103" s="39">
        <f t="shared" si="26"/>
        <v>0</v>
      </c>
      <c r="L103" s="39">
        <f t="shared" si="27"/>
        <v>0</v>
      </c>
      <c r="M103" s="39">
        <f t="shared" si="21"/>
        <v>0</v>
      </c>
      <c r="N103" s="39">
        <f t="shared" si="23"/>
        <v>0</v>
      </c>
      <c r="O103" s="39">
        <f t="shared" si="20"/>
        <v>0</v>
      </c>
    </row>
    <row r="104" spans="1:15">
      <c r="A104" s="10" t="s">
        <v>575</v>
      </c>
      <c r="C104" s="39">
        <f>Budget!E309</f>
        <v>0</v>
      </c>
      <c r="E104" s="39">
        <f t="shared" si="28"/>
        <v>0</v>
      </c>
      <c r="F104" s="39">
        <f t="shared" si="24"/>
        <v>0</v>
      </c>
      <c r="G104" s="39">
        <f t="shared" si="25"/>
        <v>0</v>
      </c>
      <c r="H104" s="95"/>
      <c r="I104" s="379">
        <f t="shared" si="22"/>
        <v>0</v>
      </c>
      <c r="J104" s="39">
        <f t="shared" si="18"/>
        <v>0</v>
      </c>
      <c r="K104" s="39">
        <f t="shared" si="26"/>
        <v>0</v>
      </c>
      <c r="L104" s="39">
        <f t="shared" si="27"/>
        <v>0</v>
      </c>
      <c r="M104" s="39">
        <f t="shared" si="21"/>
        <v>0</v>
      </c>
      <c r="N104" s="39">
        <f t="shared" si="23"/>
        <v>0</v>
      </c>
      <c r="O104" s="39">
        <f t="shared" si="20"/>
        <v>0</v>
      </c>
    </row>
    <row r="105" spans="1:15">
      <c r="A105" s="10" t="s">
        <v>1989</v>
      </c>
      <c r="E105" s="39">
        <f t="shared" si="28"/>
        <v>0</v>
      </c>
      <c r="F105" s="39">
        <f t="shared" si="24"/>
        <v>0</v>
      </c>
      <c r="G105" s="39">
        <f t="shared" si="25"/>
        <v>0</v>
      </c>
      <c r="H105" s="95"/>
      <c r="I105" s="379">
        <f t="shared" si="22"/>
        <v>0</v>
      </c>
      <c r="J105" s="39">
        <f t="shared" si="18"/>
        <v>0</v>
      </c>
      <c r="K105" s="39">
        <f t="shared" si="26"/>
        <v>0</v>
      </c>
      <c r="L105" s="39">
        <f t="shared" si="27"/>
        <v>0</v>
      </c>
      <c r="M105" s="39">
        <f t="shared" si="21"/>
        <v>0</v>
      </c>
      <c r="N105" s="39">
        <f t="shared" si="23"/>
        <v>0</v>
      </c>
      <c r="O105" s="39">
        <f t="shared" si="20"/>
        <v>0</v>
      </c>
    </row>
    <row r="106" spans="1:15">
      <c r="A106" s="10" t="s">
        <v>1684</v>
      </c>
      <c r="E106" s="39">
        <f t="shared" si="28"/>
        <v>0</v>
      </c>
      <c r="F106" s="39">
        <f t="shared" si="24"/>
        <v>0</v>
      </c>
      <c r="G106" s="39">
        <f t="shared" si="25"/>
        <v>0</v>
      </c>
      <c r="H106" s="95"/>
      <c r="I106" s="379">
        <f t="shared" si="22"/>
        <v>0</v>
      </c>
      <c r="J106" s="39">
        <f t="shared" ref="J106:J137" si="29">F106</f>
        <v>0</v>
      </c>
      <c r="K106" s="39">
        <f t="shared" si="26"/>
        <v>0</v>
      </c>
      <c r="L106" s="39">
        <f t="shared" si="27"/>
        <v>0</v>
      </c>
      <c r="M106" s="39">
        <f t="shared" si="21"/>
        <v>0</v>
      </c>
      <c r="N106" s="39">
        <f t="shared" si="23"/>
        <v>0</v>
      </c>
      <c r="O106" s="39">
        <f t="shared" si="20"/>
        <v>0</v>
      </c>
    </row>
    <row r="107" spans="1:15">
      <c r="A107" s="10" t="s">
        <v>628</v>
      </c>
      <c r="E107" s="39">
        <f t="shared" si="28"/>
        <v>0</v>
      </c>
      <c r="F107" s="39">
        <f t="shared" si="24"/>
        <v>0</v>
      </c>
      <c r="G107" s="39">
        <f t="shared" si="25"/>
        <v>0</v>
      </c>
      <c r="H107" s="95"/>
      <c r="I107" s="379">
        <f t="shared" si="22"/>
        <v>0</v>
      </c>
      <c r="J107" s="39">
        <f t="shared" si="29"/>
        <v>0</v>
      </c>
      <c r="K107" s="39">
        <f t="shared" si="26"/>
        <v>0</v>
      </c>
      <c r="L107" s="39">
        <f t="shared" si="27"/>
        <v>0</v>
      </c>
      <c r="M107" s="39">
        <f t="shared" si="21"/>
        <v>0</v>
      </c>
      <c r="N107" s="39">
        <f t="shared" si="23"/>
        <v>0</v>
      </c>
      <c r="O107" s="39">
        <f t="shared" si="20"/>
        <v>0</v>
      </c>
    </row>
    <row r="108" spans="1:15">
      <c r="A108" s="10" t="s">
        <v>456</v>
      </c>
      <c r="E108" s="39">
        <f t="shared" si="28"/>
        <v>0</v>
      </c>
      <c r="F108" s="39">
        <f t="shared" si="24"/>
        <v>0</v>
      </c>
      <c r="G108" s="39">
        <f t="shared" si="25"/>
        <v>0</v>
      </c>
      <c r="H108" s="95"/>
      <c r="I108" s="379">
        <f t="shared" si="22"/>
        <v>0</v>
      </c>
      <c r="J108" s="39">
        <f t="shared" si="29"/>
        <v>0</v>
      </c>
      <c r="K108" s="39">
        <f t="shared" si="26"/>
        <v>0</v>
      </c>
      <c r="L108" s="39">
        <f t="shared" si="27"/>
        <v>0</v>
      </c>
      <c r="M108" s="39">
        <f t="shared" si="21"/>
        <v>0</v>
      </c>
      <c r="N108" s="39">
        <f t="shared" si="23"/>
        <v>0</v>
      </c>
      <c r="O108" s="39">
        <f t="shared" si="20"/>
        <v>0</v>
      </c>
    </row>
    <row r="109" spans="1:15">
      <c r="A109" s="10" t="s">
        <v>1769</v>
      </c>
      <c r="C109" s="39">
        <f>Budget!E316</f>
        <v>0</v>
      </c>
      <c r="E109" s="39">
        <f t="shared" si="28"/>
        <v>0</v>
      </c>
      <c r="F109" s="39">
        <f t="shared" si="24"/>
        <v>0</v>
      </c>
      <c r="G109" s="39">
        <f t="shared" si="25"/>
        <v>0</v>
      </c>
      <c r="H109" s="95"/>
      <c r="I109" s="379">
        <f t="shared" si="22"/>
        <v>0</v>
      </c>
      <c r="J109" s="39">
        <f t="shared" si="29"/>
        <v>0</v>
      </c>
      <c r="K109" s="39">
        <f t="shared" si="26"/>
        <v>0</v>
      </c>
      <c r="L109" s="39">
        <f t="shared" si="27"/>
        <v>0</v>
      </c>
      <c r="M109" s="39">
        <f t="shared" si="21"/>
        <v>0</v>
      </c>
      <c r="N109" s="39">
        <f t="shared" si="23"/>
        <v>0</v>
      </c>
      <c r="O109" s="39">
        <f t="shared" si="20"/>
        <v>0</v>
      </c>
    </row>
    <row r="110" spans="1:15">
      <c r="A110" s="10" t="s">
        <v>1919</v>
      </c>
      <c r="E110" s="39">
        <f t="shared" si="28"/>
        <v>0</v>
      </c>
      <c r="F110" s="39">
        <f t="shared" si="24"/>
        <v>0</v>
      </c>
      <c r="G110" s="39">
        <f t="shared" si="25"/>
        <v>0</v>
      </c>
      <c r="H110" s="95"/>
      <c r="I110" s="379">
        <f t="shared" si="22"/>
        <v>0</v>
      </c>
      <c r="J110" s="39">
        <f t="shared" si="29"/>
        <v>0</v>
      </c>
      <c r="K110" s="39">
        <f t="shared" si="26"/>
        <v>0</v>
      </c>
      <c r="L110" s="39">
        <f t="shared" si="27"/>
        <v>0</v>
      </c>
      <c r="M110" s="39">
        <f t="shared" si="21"/>
        <v>0</v>
      </c>
      <c r="N110" s="39">
        <f t="shared" si="23"/>
        <v>0</v>
      </c>
      <c r="O110" s="39">
        <f t="shared" si="20"/>
        <v>0</v>
      </c>
    </row>
    <row r="111" spans="1:15">
      <c r="A111" s="10" t="s">
        <v>1975</v>
      </c>
      <c r="E111" s="39">
        <f t="shared" si="28"/>
        <v>0</v>
      </c>
      <c r="F111" s="39">
        <f t="shared" si="24"/>
        <v>0</v>
      </c>
      <c r="G111" s="39">
        <f t="shared" si="25"/>
        <v>0</v>
      </c>
      <c r="H111" s="95"/>
      <c r="I111" s="379">
        <f t="shared" si="22"/>
        <v>0</v>
      </c>
      <c r="J111" s="39">
        <f t="shared" si="29"/>
        <v>0</v>
      </c>
      <c r="K111" s="39">
        <f t="shared" si="26"/>
        <v>0</v>
      </c>
      <c r="L111" s="39">
        <f t="shared" si="27"/>
        <v>0</v>
      </c>
      <c r="M111" s="39">
        <f t="shared" si="21"/>
        <v>0</v>
      </c>
      <c r="N111" s="39">
        <f t="shared" si="23"/>
        <v>0</v>
      </c>
      <c r="O111" s="39">
        <f t="shared" si="20"/>
        <v>0</v>
      </c>
    </row>
    <row r="112" spans="1:15">
      <c r="A112" s="10" t="s">
        <v>1976</v>
      </c>
      <c r="E112" s="39">
        <f t="shared" si="28"/>
        <v>0</v>
      </c>
      <c r="F112" s="39">
        <f t="shared" si="24"/>
        <v>0</v>
      </c>
      <c r="G112" s="39">
        <f t="shared" si="25"/>
        <v>0</v>
      </c>
      <c r="H112" s="95"/>
      <c r="I112" s="379">
        <f t="shared" si="22"/>
        <v>0</v>
      </c>
      <c r="J112" s="39">
        <f t="shared" si="29"/>
        <v>0</v>
      </c>
      <c r="K112" s="39">
        <f t="shared" si="26"/>
        <v>0</v>
      </c>
      <c r="L112" s="39">
        <f t="shared" si="27"/>
        <v>0</v>
      </c>
      <c r="M112" s="39">
        <f t="shared" si="21"/>
        <v>0</v>
      </c>
      <c r="N112" s="39">
        <f t="shared" si="23"/>
        <v>0</v>
      </c>
      <c r="O112" s="39">
        <f t="shared" si="20"/>
        <v>0</v>
      </c>
    </row>
    <row r="113" spans="1:15">
      <c r="A113" s="10" t="s">
        <v>63</v>
      </c>
      <c r="E113" s="39">
        <f t="shared" si="28"/>
        <v>0</v>
      </c>
      <c r="F113" s="39">
        <f t="shared" si="24"/>
        <v>0</v>
      </c>
      <c r="G113" s="39">
        <f t="shared" si="25"/>
        <v>0</v>
      </c>
      <c r="H113" s="95"/>
      <c r="I113" s="379">
        <f t="shared" si="22"/>
        <v>0</v>
      </c>
      <c r="J113" s="39">
        <f t="shared" si="29"/>
        <v>0</v>
      </c>
      <c r="K113" s="39">
        <f t="shared" si="26"/>
        <v>0</v>
      </c>
      <c r="L113" s="39">
        <f t="shared" si="27"/>
        <v>0</v>
      </c>
      <c r="M113" s="39">
        <f t="shared" ref="M113:M144" si="30">G113</f>
        <v>0</v>
      </c>
      <c r="N113" s="39">
        <f t="shared" si="23"/>
        <v>0</v>
      </c>
      <c r="O113" s="39">
        <f t="shared" si="20"/>
        <v>0</v>
      </c>
    </row>
    <row r="114" spans="1:15">
      <c r="A114" s="10" t="s">
        <v>1823</v>
      </c>
      <c r="E114" s="39">
        <f t="shared" si="28"/>
        <v>0</v>
      </c>
      <c r="F114" s="39">
        <f t="shared" si="24"/>
        <v>0</v>
      </c>
      <c r="G114" s="39">
        <f t="shared" si="25"/>
        <v>0</v>
      </c>
      <c r="H114" s="95"/>
      <c r="I114" s="379">
        <f t="shared" si="22"/>
        <v>0</v>
      </c>
      <c r="J114" s="39">
        <f t="shared" si="29"/>
        <v>0</v>
      </c>
      <c r="K114" s="39">
        <f t="shared" si="26"/>
        <v>0</v>
      </c>
      <c r="L114" s="39">
        <f t="shared" si="27"/>
        <v>0</v>
      </c>
      <c r="M114" s="39">
        <f t="shared" si="30"/>
        <v>0</v>
      </c>
      <c r="N114" s="39">
        <f t="shared" si="23"/>
        <v>0</v>
      </c>
      <c r="O114" s="39">
        <f t="shared" si="20"/>
        <v>0</v>
      </c>
    </row>
    <row r="115" spans="1:15">
      <c r="A115" s="10" t="s">
        <v>64</v>
      </c>
      <c r="E115" s="39">
        <f t="shared" si="28"/>
        <v>0</v>
      </c>
      <c r="F115" s="39">
        <f t="shared" si="24"/>
        <v>0</v>
      </c>
      <c r="G115" s="39">
        <f t="shared" si="25"/>
        <v>0</v>
      </c>
      <c r="H115" s="95"/>
      <c r="I115" s="379">
        <f t="shared" si="22"/>
        <v>0</v>
      </c>
      <c r="J115" s="39">
        <f t="shared" si="29"/>
        <v>0</v>
      </c>
      <c r="K115" s="39">
        <f t="shared" si="26"/>
        <v>0</v>
      </c>
      <c r="L115" s="39">
        <f t="shared" si="27"/>
        <v>0</v>
      </c>
      <c r="M115" s="39">
        <f t="shared" si="30"/>
        <v>0</v>
      </c>
      <c r="N115" s="39">
        <f t="shared" si="23"/>
        <v>0</v>
      </c>
      <c r="O115" s="39">
        <f t="shared" si="20"/>
        <v>0</v>
      </c>
    </row>
    <row r="116" spans="1:15">
      <c r="A116" s="10" t="s">
        <v>184</v>
      </c>
      <c r="C116" s="39">
        <f>Budget!E326</f>
        <v>0</v>
      </c>
      <c r="E116" s="39">
        <f t="shared" si="28"/>
        <v>0</v>
      </c>
      <c r="F116" s="39">
        <f t="shared" si="24"/>
        <v>0</v>
      </c>
      <c r="G116" s="39">
        <f t="shared" si="25"/>
        <v>0</v>
      </c>
      <c r="H116" s="95"/>
      <c r="I116" s="379">
        <f t="shared" si="22"/>
        <v>0</v>
      </c>
      <c r="J116" s="39">
        <f t="shared" si="29"/>
        <v>0</v>
      </c>
      <c r="K116" s="39">
        <f t="shared" ref="K116:K145" si="31">F116</f>
        <v>0</v>
      </c>
      <c r="L116" s="39">
        <f t="shared" si="27"/>
        <v>0</v>
      </c>
      <c r="M116" s="39">
        <f t="shared" si="30"/>
        <v>0</v>
      </c>
      <c r="N116" s="39">
        <f t="shared" si="23"/>
        <v>0</v>
      </c>
      <c r="O116" s="39">
        <f t="shared" si="20"/>
        <v>0</v>
      </c>
    </row>
    <row r="117" spans="1:15">
      <c r="A117" s="10" t="s">
        <v>65</v>
      </c>
      <c r="C117" s="39">
        <f>Budget!E327</f>
        <v>0</v>
      </c>
      <c r="E117" s="39">
        <f t="shared" si="28"/>
        <v>0</v>
      </c>
      <c r="F117" s="39">
        <f t="shared" si="24"/>
        <v>0</v>
      </c>
      <c r="G117" s="39">
        <f t="shared" si="25"/>
        <v>0</v>
      </c>
      <c r="H117" s="95"/>
      <c r="I117" s="379">
        <f t="shared" si="22"/>
        <v>0</v>
      </c>
      <c r="J117" s="39">
        <f t="shared" si="29"/>
        <v>0</v>
      </c>
      <c r="K117" s="39">
        <f t="shared" si="31"/>
        <v>0</v>
      </c>
      <c r="L117" s="39">
        <f t="shared" ref="L117:L149" si="32">G117</f>
        <v>0</v>
      </c>
      <c r="M117" s="39">
        <f t="shared" si="30"/>
        <v>0</v>
      </c>
      <c r="N117" s="39">
        <f t="shared" si="23"/>
        <v>0</v>
      </c>
      <c r="O117" s="39">
        <f t="shared" si="20"/>
        <v>0</v>
      </c>
    </row>
    <row r="118" spans="1:15">
      <c r="A118" s="10" t="s">
        <v>456</v>
      </c>
      <c r="C118" s="39">
        <f>Budget!E328</f>
        <v>0</v>
      </c>
      <c r="E118" s="39">
        <f t="shared" si="28"/>
        <v>0</v>
      </c>
      <c r="F118" s="39">
        <f t="shared" si="24"/>
        <v>0</v>
      </c>
      <c r="G118" s="39">
        <f t="shared" si="25"/>
        <v>0</v>
      </c>
      <c r="H118" s="95"/>
      <c r="I118" s="379">
        <f t="shared" si="22"/>
        <v>0</v>
      </c>
      <c r="J118" s="39">
        <f t="shared" si="29"/>
        <v>0</v>
      </c>
      <c r="K118" s="39">
        <f t="shared" si="31"/>
        <v>0</v>
      </c>
      <c r="L118" s="39">
        <f t="shared" si="32"/>
        <v>0</v>
      </c>
      <c r="M118" s="39">
        <f t="shared" si="30"/>
        <v>0</v>
      </c>
      <c r="N118" s="39">
        <f t="shared" si="23"/>
        <v>0</v>
      </c>
      <c r="O118" s="39">
        <f t="shared" si="20"/>
        <v>0</v>
      </c>
    </row>
    <row r="119" spans="1:15">
      <c r="A119" s="10" t="s">
        <v>66</v>
      </c>
      <c r="E119" s="39">
        <f t="shared" si="28"/>
        <v>0</v>
      </c>
      <c r="F119" s="39">
        <f t="shared" si="24"/>
        <v>0</v>
      </c>
      <c r="G119" s="39">
        <f t="shared" si="25"/>
        <v>0</v>
      </c>
      <c r="H119" s="95"/>
      <c r="I119" s="379">
        <f t="shared" si="22"/>
        <v>0</v>
      </c>
      <c r="J119" s="39">
        <f t="shared" si="29"/>
        <v>0</v>
      </c>
      <c r="K119" s="39">
        <f t="shared" si="31"/>
        <v>0</v>
      </c>
      <c r="L119" s="39">
        <f t="shared" si="32"/>
        <v>0</v>
      </c>
      <c r="M119" s="39">
        <f t="shared" si="30"/>
        <v>0</v>
      </c>
      <c r="N119" s="39">
        <f t="shared" si="23"/>
        <v>0</v>
      </c>
      <c r="O119" s="39">
        <f t="shared" si="20"/>
        <v>0</v>
      </c>
    </row>
    <row r="120" spans="1:15">
      <c r="A120" s="10" t="s">
        <v>67</v>
      </c>
      <c r="C120" s="39">
        <f>Budget!E333</f>
        <v>0</v>
      </c>
      <c r="E120" s="39">
        <f t="shared" si="28"/>
        <v>0</v>
      </c>
      <c r="F120" s="39">
        <f t="shared" si="24"/>
        <v>0</v>
      </c>
      <c r="G120" s="39">
        <f t="shared" si="25"/>
        <v>0</v>
      </c>
      <c r="H120" s="95"/>
      <c r="I120" s="379">
        <f t="shared" si="22"/>
        <v>0</v>
      </c>
      <c r="J120" s="39">
        <f t="shared" si="29"/>
        <v>0</v>
      </c>
      <c r="K120" s="39">
        <f t="shared" si="31"/>
        <v>0</v>
      </c>
      <c r="L120" s="39">
        <f t="shared" si="32"/>
        <v>0</v>
      </c>
      <c r="M120" s="39">
        <f t="shared" si="30"/>
        <v>0</v>
      </c>
      <c r="N120" s="39">
        <f t="shared" si="23"/>
        <v>0</v>
      </c>
      <c r="O120" s="39">
        <f t="shared" si="20"/>
        <v>0</v>
      </c>
    </row>
    <row r="121" spans="1:15">
      <c r="A121" s="10" t="s">
        <v>1770</v>
      </c>
      <c r="C121" s="39">
        <f>Budget!E334</f>
        <v>0</v>
      </c>
      <c r="E121" s="39">
        <f t="shared" si="28"/>
        <v>0</v>
      </c>
      <c r="F121" s="39">
        <f t="shared" si="24"/>
        <v>0</v>
      </c>
      <c r="G121" s="39">
        <f t="shared" si="25"/>
        <v>0</v>
      </c>
      <c r="H121" s="95"/>
      <c r="I121" s="379">
        <f t="shared" si="22"/>
        <v>0</v>
      </c>
      <c r="J121" s="39">
        <f t="shared" si="29"/>
        <v>0</v>
      </c>
      <c r="K121" s="39">
        <f t="shared" si="31"/>
        <v>0</v>
      </c>
      <c r="L121" s="39">
        <f t="shared" si="32"/>
        <v>0</v>
      </c>
      <c r="M121" s="39">
        <f t="shared" si="30"/>
        <v>0</v>
      </c>
      <c r="N121" s="39">
        <f t="shared" si="23"/>
        <v>0</v>
      </c>
      <c r="O121" s="39">
        <f t="shared" si="20"/>
        <v>0</v>
      </c>
    </row>
    <row r="122" spans="1:15">
      <c r="A122" s="10" t="s">
        <v>580</v>
      </c>
      <c r="C122" s="39">
        <f>Budget!E335</f>
        <v>0</v>
      </c>
      <c r="E122" s="39">
        <f t="shared" si="28"/>
        <v>0</v>
      </c>
      <c r="F122" s="39">
        <f t="shared" si="24"/>
        <v>0</v>
      </c>
      <c r="G122" s="39">
        <f t="shared" si="25"/>
        <v>0</v>
      </c>
      <c r="H122" s="95"/>
      <c r="I122" s="379">
        <f t="shared" si="22"/>
        <v>0</v>
      </c>
      <c r="J122" s="39">
        <f t="shared" si="29"/>
        <v>0</v>
      </c>
      <c r="K122" s="39">
        <f t="shared" si="31"/>
        <v>0</v>
      </c>
      <c r="L122" s="39">
        <f t="shared" si="32"/>
        <v>0</v>
      </c>
      <c r="M122" s="39">
        <f t="shared" si="30"/>
        <v>0</v>
      </c>
      <c r="N122" s="39">
        <f t="shared" si="23"/>
        <v>0</v>
      </c>
      <c r="O122" s="39">
        <f t="shared" si="20"/>
        <v>0</v>
      </c>
    </row>
    <row r="123" spans="1:15">
      <c r="A123" s="10" t="s">
        <v>581</v>
      </c>
      <c r="C123" s="39">
        <f>Budget!E336</f>
        <v>0</v>
      </c>
      <c r="E123" s="39">
        <f t="shared" si="28"/>
        <v>0</v>
      </c>
      <c r="F123" s="39">
        <f t="shared" si="24"/>
        <v>0</v>
      </c>
      <c r="G123" s="39">
        <f t="shared" si="25"/>
        <v>0</v>
      </c>
      <c r="H123" s="95"/>
      <c r="I123" s="379">
        <f t="shared" si="22"/>
        <v>0</v>
      </c>
      <c r="J123" s="39">
        <f t="shared" si="29"/>
        <v>0</v>
      </c>
      <c r="K123" s="39">
        <f t="shared" si="31"/>
        <v>0</v>
      </c>
      <c r="L123" s="39">
        <f t="shared" si="32"/>
        <v>0</v>
      </c>
      <c r="M123" s="39">
        <f t="shared" si="30"/>
        <v>0</v>
      </c>
      <c r="N123" s="39">
        <f t="shared" si="23"/>
        <v>0</v>
      </c>
      <c r="O123" s="39">
        <f t="shared" si="20"/>
        <v>0</v>
      </c>
    </row>
    <row r="124" spans="1:15">
      <c r="A124" s="10" t="s">
        <v>68</v>
      </c>
      <c r="C124" s="39">
        <f>Budget!E337</f>
        <v>0</v>
      </c>
      <c r="D124" s="39">
        <f>C124/D$5</f>
        <v>0</v>
      </c>
      <c r="E124" s="39">
        <f t="shared" si="28"/>
        <v>0</v>
      </c>
      <c r="F124" s="39">
        <f t="shared" si="24"/>
        <v>0</v>
      </c>
      <c r="G124" s="39">
        <f t="shared" si="25"/>
        <v>0</v>
      </c>
      <c r="H124" s="95"/>
      <c r="I124" s="379">
        <f t="shared" si="22"/>
        <v>0</v>
      </c>
      <c r="J124" s="39">
        <f t="shared" si="29"/>
        <v>0</v>
      </c>
      <c r="K124" s="39">
        <f t="shared" si="31"/>
        <v>0</v>
      </c>
      <c r="L124" s="39">
        <f t="shared" si="32"/>
        <v>0</v>
      </c>
      <c r="M124" s="39">
        <f t="shared" si="30"/>
        <v>0</v>
      </c>
      <c r="N124" s="39">
        <f t="shared" si="23"/>
        <v>0</v>
      </c>
      <c r="O124" s="39">
        <f t="shared" si="20"/>
        <v>0</v>
      </c>
    </row>
    <row r="125" spans="1:15">
      <c r="A125" s="10" t="s">
        <v>69</v>
      </c>
      <c r="C125" s="39">
        <f>Budget!E338</f>
        <v>0</v>
      </c>
      <c r="E125" s="39">
        <f t="shared" si="28"/>
        <v>0</v>
      </c>
      <c r="F125" s="39">
        <f t="shared" si="24"/>
        <v>0</v>
      </c>
      <c r="G125" s="39">
        <f t="shared" si="25"/>
        <v>0</v>
      </c>
      <c r="H125" s="95"/>
      <c r="I125" s="379">
        <f t="shared" si="22"/>
        <v>0</v>
      </c>
      <c r="J125" s="39">
        <f t="shared" si="29"/>
        <v>0</v>
      </c>
      <c r="K125" s="39">
        <f t="shared" si="31"/>
        <v>0</v>
      </c>
      <c r="L125" s="39">
        <f t="shared" si="32"/>
        <v>0</v>
      </c>
      <c r="M125" s="39">
        <f t="shared" si="30"/>
        <v>0</v>
      </c>
      <c r="N125" s="39">
        <f t="shared" si="23"/>
        <v>0</v>
      </c>
      <c r="O125" s="39">
        <f t="shared" si="20"/>
        <v>0</v>
      </c>
    </row>
    <row r="126" spans="1:15">
      <c r="A126" s="10" t="s">
        <v>70</v>
      </c>
      <c r="C126" s="39">
        <f>Budget!E339</f>
        <v>0</v>
      </c>
      <c r="E126" s="39">
        <f t="shared" si="28"/>
        <v>0</v>
      </c>
      <c r="F126" s="39">
        <f t="shared" si="24"/>
        <v>0</v>
      </c>
      <c r="G126" s="39">
        <f t="shared" si="25"/>
        <v>0</v>
      </c>
      <c r="H126" s="95"/>
      <c r="I126" s="379">
        <f t="shared" si="22"/>
        <v>0</v>
      </c>
      <c r="J126" s="39">
        <f t="shared" si="29"/>
        <v>0</v>
      </c>
      <c r="K126" s="39">
        <f t="shared" si="31"/>
        <v>0</v>
      </c>
      <c r="L126" s="39">
        <f t="shared" si="32"/>
        <v>0</v>
      </c>
      <c r="M126" s="39">
        <f t="shared" si="30"/>
        <v>0</v>
      </c>
      <c r="N126" s="39">
        <f t="shared" si="23"/>
        <v>0</v>
      </c>
      <c r="O126" s="39">
        <f t="shared" si="20"/>
        <v>0</v>
      </c>
    </row>
    <row r="127" spans="1:15">
      <c r="A127" s="10" t="s">
        <v>1918</v>
      </c>
      <c r="E127" s="39">
        <f t="shared" si="28"/>
        <v>0</v>
      </c>
      <c r="F127" s="39">
        <f t="shared" si="24"/>
        <v>0</v>
      </c>
      <c r="G127" s="39">
        <f t="shared" si="25"/>
        <v>0</v>
      </c>
      <c r="H127" s="95"/>
      <c r="I127" s="379">
        <f t="shared" si="22"/>
        <v>0</v>
      </c>
      <c r="J127" s="39">
        <f t="shared" si="29"/>
        <v>0</v>
      </c>
      <c r="K127" s="39">
        <f t="shared" si="31"/>
        <v>0</v>
      </c>
      <c r="L127" s="39">
        <f t="shared" si="32"/>
        <v>0</v>
      </c>
      <c r="M127" s="39">
        <f t="shared" si="30"/>
        <v>0</v>
      </c>
      <c r="N127" s="39">
        <f t="shared" si="23"/>
        <v>0</v>
      </c>
      <c r="O127" s="39">
        <f t="shared" si="20"/>
        <v>0</v>
      </c>
    </row>
    <row r="128" spans="1:15">
      <c r="A128" s="10" t="s">
        <v>71</v>
      </c>
      <c r="E128" s="39">
        <f t="shared" si="28"/>
        <v>0</v>
      </c>
      <c r="F128" s="39">
        <f t="shared" si="24"/>
        <v>0</v>
      </c>
      <c r="G128" s="39">
        <f t="shared" si="25"/>
        <v>0</v>
      </c>
      <c r="H128" s="95"/>
      <c r="I128" s="379">
        <f t="shared" si="22"/>
        <v>0</v>
      </c>
      <c r="J128" s="39">
        <f t="shared" si="29"/>
        <v>0</v>
      </c>
      <c r="K128" s="39">
        <f t="shared" si="31"/>
        <v>0</v>
      </c>
      <c r="L128" s="39">
        <f t="shared" si="32"/>
        <v>0</v>
      </c>
      <c r="M128" s="39">
        <f t="shared" si="30"/>
        <v>0</v>
      </c>
      <c r="N128" s="39">
        <f t="shared" si="23"/>
        <v>0</v>
      </c>
      <c r="O128" s="39">
        <f t="shared" si="20"/>
        <v>0</v>
      </c>
    </row>
    <row r="129" spans="1:15">
      <c r="A129" s="10" t="s">
        <v>72</v>
      </c>
      <c r="C129" s="39">
        <f>Budget!E342</f>
        <v>0</v>
      </c>
      <c r="E129" s="39">
        <f t="shared" si="28"/>
        <v>0</v>
      </c>
      <c r="F129" s="39">
        <f t="shared" si="24"/>
        <v>0</v>
      </c>
      <c r="G129" s="39">
        <f t="shared" si="25"/>
        <v>0</v>
      </c>
      <c r="H129" s="95"/>
      <c r="I129" s="379">
        <f t="shared" si="22"/>
        <v>0</v>
      </c>
      <c r="J129" s="39">
        <f t="shared" si="29"/>
        <v>0</v>
      </c>
      <c r="K129" s="39">
        <f t="shared" si="31"/>
        <v>0</v>
      </c>
      <c r="L129" s="39">
        <f t="shared" si="32"/>
        <v>0</v>
      </c>
      <c r="M129" s="39">
        <f t="shared" si="30"/>
        <v>0</v>
      </c>
      <c r="N129" s="39">
        <f t="shared" si="23"/>
        <v>0</v>
      </c>
      <c r="O129" s="39">
        <f t="shared" si="20"/>
        <v>0</v>
      </c>
    </row>
    <row r="130" spans="1:15">
      <c r="A130" s="10" t="s">
        <v>73</v>
      </c>
      <c r="C130" s="39">
        <f>Budget!E343</f>
        <v>0</v>
      </c>
      <c r="E130" s="39">
        <f t="shared" si="28"/>
        <v>0</v>
      </c>
      <c r="F130" s="39">
        <f t="shared" si="24"/>
        <v>0</v>
      </c>
      <c r="G130" s="39">
        <f t="shared" si="25"/>
        <v>0</v>
      </c>
      <c r="H130" s="95"/>
      <c r="I130" s="379">
        <f t="shared" si="22"/>
        <v>0</v>
      </c>
      <c r="J130" s="39">
        <f t="shared" si="29"/>
        <v>0</v>
      </c>
      <c r="K130" s="39">
        <f t="shared" si="31"/>
        <v>0</v>
      </c>
      <c r="L130" s="39">
        <f t="shared" si="32"/>
        <v>0</v>
      </c>
      <c r="M130" s="39">
        <f t="shared" si="30"/>
        <v>0</v>
      </c>
      <c r="N130" s="39">
        <f t="shared" si="23"/>
        <v>0</v>
      </c>
      <c r="O130" s="39">
        <f t="shared" si="20"/>
        <v>0</v>
      </c>
    </row>
    <row r="131" spans="1:15">
      <c r="A131" s="10" t="s">
        <v>74</v>
      </c>
      <c r="C131" s="39">
        <f>Budget!E344</f>
        <v>0</v>
      </c>
      <c r="D131" s="39">
        <f>C131/D$5</f>
        <v>0</v>
      </c>
      <c r="F131" s="39">
        <f t="shared" si="24"/>
        <v>0</v>
      </c>
      <c r="G131" s="39">
        <f t="shared" si="25"/>
        <v>0</v>
      </c>
      <c r="H131" s="95"/>
      <c r="I131" s="379">
        <f t="shared" si="22"/>
        <v>0</v>
      </c>
      <c r="J131" s="39">
        <f t="shared" si="29"/>
        <v>0</v>
      </c>
      <c r="K131" s="39">
        <f t="shared" si="31"/>
        <v>0</v>
      </c>
      <c r="L131" s="39">
        <f t="shared" si="32"/>
        <v>0</v>
      </c>
      <c r="M131" s="39">
        <f t="shared" si="30"/>
        <v>0</v>
      </c>
      <c r="N131" s="39">
        <f t="shared" si="23"/>
        <v>0</v>
      </c>
      <c r="O131" s="39">
        <f t="shared" si="20"/>
        <v>0</v>
      </c>
    </row>
    <row r="132" spans="1:15">
      <c r="A132" s="10" t="s">
        <v>75</v>
      </c>
      <c r="C132" s="39">
        <f>Budget!E345</f>
        <v>0</v>
      </c>
      <c r="E132" s="39">
        <f>C132/D$5</f>
        <v>0</v>
      </c>
      <c r="F132" s="39">
        <f t="shared" si="24"/>
        <v>0</v>
      </c>
      <c r="G132" s="39">
        <f t="shared" si="25"/>
        <v>0</v>
      </c>
      <c r="H132" s="95"/>
      <c r="I132" s="379">
        <f t="shared" si="22"/>
        <v>0</v>
      </c>
      <c r="J132" s="39">
        <f t="shared" si="29"/>
        <v>0</v>
      </c>
      <c r="K132" s="39">
        <f t="shared" si="31"/>
        <v>0</v>
      </c>
      <c r="L132" s="39">
        <f t="shared" si="32"/>
        <v>0</v>
      </c>
      <c r="M132" s="39">
        <f t="shared" si="30"/>
        <v>0</v>
      </c>
      <c r="N132" s="39">
        <f t="shared" si="23"/>
        <v>0</v>
      </c>
      <c r="O132" s="39">
        <f t="shared" si="20"/>
        <v>0</v>
      </c>
    </row>
    <row r="133" spans="1:15">
      <c r="A133" s="10" t="s">
        <v>1929</v>
      </c>
      <c r="C133" s="39">
        <f>Budget!E346</f>
        <v>0</v>
      </c>
      <c r="E133" s="39">
        <f t="shared" ref="E133:E145" si="33">C133/D$5</f>
        <v>0</v>
      </c>
      <c r="F133" s="39">
        <f t="shared" si="24"/>
        <v>0</v>
      </c>
      <c r="G133" s="39">
        <f t="shared" si="25"/>
        <v>0</v>
      </c>
      <c r="H133" s="95"/>
      <c r="I133" s="379">
        <f t="shared" si="22"/>
        <v>0</v>
      </c>
      <c r="J133" s="39">
        <f t="shared" si="29"/>
        <v>0</v>
      </c>
      <c r="K133" s="39">
        <f t="shared" si="31"/>
        <v>0</v>
      </c>
      <c r="L133" s="39">
        <f t="shared" si="32"/>
        <v>0</v>
      </c>
      <c r="M133" s="39">
        <f t="shared" si="30"/>
        <v>0</v>
      </c>
      <c r="N133" s="39">
        <f t="shared" si="23"/>
        <v>0</v>
      </c>
      <c r="O133" s="39">
        <f t="shared" si="20"/>
        <v>0</v>
      </c>
    </row>
    <row r="134" spans="1:15">
      <c r="A134" s="10" t="s">
        <v>76</v>
      </c>
      <c r="C134" s="39">
        <f>Budget!E347</f>
        <v>0</v>
      </c>
      <c r="E134" s="39">
        <f t="shared" si="33"/>
        <v>0</v>
      </c>
      <c r="F134" s="39">
        <f t="shared" si="24"/>
        <v>0</v>
      </c>
      <c r="G134" s="39">
        <f t="shared" si="25"/>
        <v>0</v>
      </c>
      <c r="H134" s="95"/>
      <c r="I134" s="379">
        <f t="shared" si="22"/>
        <v>0</v>
      </c>
      <c r="J134" s="39">
        <f t="shared" si="29"/>
        <v>0</v>
      </c>
      <c r="K134" s="39">
        <f t="shared" si="31"/>
        <v>0</v>
      </c>
      <c r="L134" s="39">
        <f t="shared" si="32"/>
        <v>0</v>
      </c>
      <c r="M134" s="39">
        <f t="shared" si="30"/>
        <v>0</v>
      </c>
      <c r="N134" s="39">
        <f t="shared" si="23"/>
        <v>0</v>
      </c>
      <c r="O134" s="39">
        <f t="shared" si="20"/>
        <v>0</v>
      </c>
    </row>
    <row r="135" spans="1:15">
      <c r="A135" s="10" t="s">
        <v>1930</v>
      </c>
      <c r="C135" s="39">
        <f>Budget!E348</f>
        <v>0</v>
      </c>
      <c r="E135" s="39">
        <f t="shared" si="33"/>
        <v>0</v>
      </c>
      <c r="F135" s="39">
        <f t="shared" si="24"/>
        <v>0</v>
      </c>
      <c r="G135" s="39">
        <f t="shared" si="25"/>
        <v>0</v>
      </c>
      <c r="H135" s="95"/>
      <c r="I135" s="379">
        <f t="shared" si="22"/>
        <v>0</v>
      </c>
      <c r="J135" s="39">
        <f t="shared" si="29"/>
        <v>0</v>
      </c>
      <c r="K135" s="39">
        <f t="shared" si="31"/>
        <v>0</v>
      </c>
      <c r="L135" s="39">
        <f t="shared" si="32"/>
        <v>0</v>
      </c>
      <c r="M135" s="39">
        <f t="shared" si="30"/>
        <v>0</v>
      </c>
      <c r="N135" s="39">
        <f t="shared" si="23"/>
        <v>0</v>
      </c>
      <c r="O135" s="39">
        <f t="shared" si="20"/>
        <v>0</v>
      </c>
    </row>
    <row r="136" spans="1:15">
      <c r="A136" s="10" t="s">
        <v>1771</v>
      </c>
      <c r="C136" s="39">
        <f>Budget!E349</f>
        <v>0</v>
      </c>
      <c r="E136" s="39">
        <f t="shared" si="33"/>
        <v>0</v>
      </c>
      <c r="F136" s="39">
        <f t="shared" si="24"/>
        <v>0</v>
      </c>
      <c r="G136" s="39">
        <f t="shared" si="25"/>
        <v>0</v>
      </c>
      <c r="H136" s="95"/>
      <c r="I136" s="379">
        <f t="shared" si="22"/>
        <v>0</v>
      </c>
      <c r="J136" s="39">
        <f t="shared" si="29"/>
        <v>0</v>
      </c>
      <c r="K136" s="39">
        <f t="shared" si="31"/>
        <v>0</v>
      </c>
      <c r="L136" s="39">
        <f t="shared" si="32"/>
        <v>0</v>
      </c>
      <c r="M136" s="39">
        <f t="shared" si="30"/>
        <v>0</v>
      </c>
      <c r="N136" s="39">
        <f t="shared" si="23"/>
        <v>0</v>
      </c>
      <c r="O136" s="39">
        <f t="shared" si="20"/>
        <v>0</v>
      </c>
    </row>
    <row r="137" spans="1:15">
      <c r="A137" s="10" t="s">
        <v>454</v>
      </c>
      <c r="C137" s="39">
        <f>Budget!E353</f>
        <v>0</v>
      </c>
      <c r="E137" s="39">
        <f t="shared" si="33"/>
        <v>0</v>
      </c>
      <c r="F137" s="39">
        <f t="shared" si="24"/>
        <v>0</v>
      </c>
      <c r="G137" s="39">
        <f t="shared" si="25"/>
        <v>0</v>
      </c>
      <c r="H137" s="95"/>
      <c r="I137" s="379">
        <f t="shared" si="22"/>
        <v>0</v>
      </c>
      <c r="J137" s="39">
        <f t="shared" si="29"/>
        <v>0</v>
      </c>
      <c r="K137" s="39">
        <f t="shared" si="31"/>
        <v>0</v>
      </c>
      <c r="L137" s="39">
        <f t="shared" si="32"/>
        <v>0</v>
      </c>
      <c r="M137" s="39">
        <f t="shared" si="30"/>
        <v>0</v>
      </c>
      <c r="N137" s="39">
        <f t="shared" si="23"/>
        <v>0</v>
      </c>
      <c r="O137" s="39">
        <f t="shared" si="20"/>
        <v>0</v>
      </c>
    </row>
    <row r="138" spans="1:15">
      <c r="A138" s="10" t="s">
        <v>1349</v>
      </c>
      <c r="C138" s="39">
        <f>Budget!E354</f>
        <v>0</v>
      </c>
      <c r="E138" s="39">
        <f t="shared" si="33"/>
        <v>0</v>
      </c>
      <c r="F138" s="39">
        <f t="shared" si="24"/>
        <v>0</v>
      </c>
      <c r="G138" s="39">
        <f t="shared" si="25"/>
        <v>0</v>
      </c>
      <c r="H138" s="95"/>
      <c r="I138" s="379">
        <f t="shared" si="22"/>
        <v>0</v>
      </c>
      <c r="J138" s="39">
        <f t="shared" ref="J138:J174" si="34">F138</f>
        <v>0</v>
      </c>
      <c r="K138" s="39">
        <f t="shared" si="31"/>
        <v>0</v>
      </c>
      <c r="L138" s="39">
        <f t="shared" si="32"/>
        <v>0</v>
      </c>
      <c r="M138" s="39">
        <f t="shared" si="30"/>
        <v>0</v>
      </c>
      <c r="N138" s="39">
        <f t="shared" si="23"/>
        <v>0</v>
      </c>
      <c r="O138" s="39">
        <f t="shared" si="20"/>
        <v>0</v>
      </c>
    </row>
    <row r="139" spans="1:15">
      <c r="A139" s="10" t="s">
        <v>455</v>
      </c>
      <c r="C139" s="39">
        <f>Budget!E355</f>
        <v>0</v>
      </c>
      <c r="E139" s="39">
        <f t="shared" si="33"/>
        <v>0</v>
      </c>
      <c r="F139" s="39">
        <f t="shared" si="24"/>
        <v>0</v>
      </c>
      <c r="G139" s="39">
        <f t="shared" si="25"/>
        <v>0</v>
      </c>
      <c r="H139" s="95"/>
      <c r="I139" s="379">
        <f t="shared" si="22"/>
        <v>0</v>
      </c>
      <c r="J139" s="39">
        <f t="shared" si="34"/>
        <v>0</v>
      </c>
      <c r="K139" s="39">
        <f t="shared" si="31"/>
        <v>0</v>
      </c>
      <c r="L139" s="39">
        <f t="shared" si="32"/>
        <v>0</v>
      </c>
      <c r="M139" s="39">
        <f t="shared" si="30"/>
        <v>0</v>
      </c>
      <c r="N139" s="39">
        <f t="shared" si="23"/>
        <v>0</v>
      </c>
      <c r="O139" s="39">
        <f t="shared" si="20"/>
        <v>0</v>
      </c>
    </row>
    <row r="140" spans="1:15">
      <c r="A140" s="10" t="s">
        <v>62</v>
      </c>
      <c r="C140" s="39">
        <f>Budget!E356</f>
        <v>0</v>
      </c>
      <c r="E140" s="39">
        <f t="shared" si="33"/>
        <v>0</v>
      </c>
      <c r="F140" s="39">
        <f t="shared" si="24"/>
        <v>0</v>
      </c>
      <c r="G140" s="39">
        <f t="shared" si="25"/>
        <v>0</v>
      </c>
      <c r="H140" s="95"/>
      <c r="I140" s="379">
        <f t="shared" si="22"/>
        <v>0</v>
      </c>
      <c r="J140" s="39">
        <f t="shared" si="34"/>
        <v>0</v>
      </c>
      <c r="K140" s="39">
        <f t="shared" si="31"/>
        <v>0</v>
      </c>
      <c r="L140" s="39">
        <f t="shared" si="32"/>
        <v>0</v>
      </c>
      <c r="M140" s="39">
        <f t="shared" si="30"/>
        <v>0</v>
      </c>
      <c r="N140" s="39">
        <f t="shared" si="23"/>
        <v>0</v>
      </c>
      <c r="O140" s="39">
        <f t="shared" si="20"/>
        <v>0</v>
      </c>
    </row>
    <row r="141" spans="1:15">
      <c r="A141" s="10" t="s">
        <v>2016</v>
      </c>
      <c r="E141" s="39">
        <f t="shared" si="33"/>
        <v>0</v>
      </c>
      <c r="F141" s="39">
        <f t="shared" si="24"/>
        <v>0</v>
      </c>
      <c r="G141" s="39">
        <f t="shared" si="25"/>
        <v>0</v>
      </c>
      <c r="H141" s="95"/>
      <c r="I141" s="379">
        <f t="shared" si="22"/>
        <v>0</v>
      </c>
      <c r="J141" s="39">
        <f t="shared" si="34"/>
        <v>0</v>
      </c>
      <c r="K141" s="39">
        <f t="shared" si="31"/>
        <v>0</v>
      </c>
      <c r="L141" s="39">
        <f t="shared" si="32"/>
        <v>0</v>
      </c>
      <c r="M141" s="39">
        <f t="shared" si="30"/>
        <v>0</v>
      </c>
      <c r="N141" s="39">
        <f t="shared" si="23"/>
        <v>0</v>
      </c>
      <c r="O141" s="39">
        <f t="shared" si="20"/>
        <v>0</v>
      </c>
    </row>
    <row r="142" spans="1:15">
      <c r="A142" s="10" t="s">
        <v>654</v>
      </c>
      <c r="E142" s="39">
        <f t="shared" si="33"/>
        <v>0</v>
      </c>
      <c r="F142" s="39">
        <f t="shared" si="24"/>
        <v>0</v>
      </c>
      <c r="G142" s="39">
        <f t="shared" si="25"/>
        <v>0</v>
      </c>
      <c r="H142" s="95"/>
      <c r="I142" s="379">
        <f t="shared" si="22"/>
        <v>0</v>
      </c>
      <c r="J142" s="39">
        <f t="shared" si="34"/>
        <v>0</v>
      </c>
      <c r="K142" s="39">
        <f t="shared" si="31"/>
        <v>0</v>
      </c>
      <c r="L142" s="39">
        <f t="shared" si="32"/>
        <v>0</v>
      </c>
      <c r="M142" s="39">
        <f t="shared" si="30"/>
        <v>0</v>
      </c>
      <c r="N142" s="39">
        <f t="shared" si="23"/>
        <v>0</v>
      </c>
      <c r="O142" s="39">
        <f t="shared" si="20"/>
        <v>0</v>
      </c>
    </row>
    <row r="143" spans="1:15">
      <c r="A143" s="10" t="s">
        <v>655</v>
      </c>
      <c r="E143" s="39">
        <f t="shared" si="33"/>
        <v>0</v>
      </c>
      <c r="F143" s="39">
        <f t="shared" si="24"/>
        <v>0</v>
      </c>
      <c r="G143" s="39">
        <f t="shared" si="25"/>
        <v>0</v>
      </c>
      <c r="H143" s="95"/>
      <c r="I143" s="379">
        <f t="shared" si="22"/>
        <v>0</v>
      </c>
      <c r="J143" s="39">
        <f t="shared" si="34"/>
        <v>0</v>
      </c>
      <c r="K143" s="39">
        <f t="shared" si="31"/>
        <v>0</v>
      </c>
      <c r="L143" s="39">
        <f t="shared" si="32"/>
        <v>0</v>
      </c>
      <c r="M143" s="39">
        <f t="shared" si="30"/>
        <v>0</v>
      </c>
      <c r="N143" s="39">
        <f t="shared" si="23"/>
        <v>0</v>
      </c>
      <c r="O143" s="39">
        <f t="shared" si="20"/>
        <v>0</v>
      </c>
    </row>
    <row r="144" spans="1:15">
      <c r="A144" s="10" t="s">
        <v>642</v>
      </c>
      <c r="E144" s="39">
        <f t="shared" si="33"/>
        <v>0</v>
      </c>
      <c r="F144" s="39">
        <f t="shared" si="24"/>
        <v>0</v>
      </c>
      <c r="G144" s="39">
        <f t="shared" si="25"/>
        <v>0</v>
      </c>
      <c r="H144" s="95"/>
      <c r="I144" s="379">
        <f t="shared" si="22"/>
        <v>0</v>
      </c>
      <c r="J144" s="39">
        <f t="shared" si="34"/>
        <v>0</v>
      </c>
      <c r="K144" s="39">
        <f t="shared" si="31"/>
        <v>0</v>
      </c>
      <c r="L144" s="39">
        <f t="shared" si="32"/>
        <v>0</v>
      </c>
      <c r="M144" s="39">
        <f t="shared" si="30"/>
        <v>0</v>
      </c>
      <c r="N144" s="39">
        <f t="shared" si="23"/>
        <v>0</v>
      </c>
      <c r="O144" s="39">
        <f t="shared" si="20"/>
        <v>0</v>
      </c>
    </row>
    <row r="145" spans="1:15">
      <c r="A145" s="10" t="s">
        <v>643</v>
      </c>
      <c r="E145" s="39">
        <f t="shared" si="33"/>
        <v>0</v>
      </c>
      <c r="F145" s="39">
        <f t="shared" si="24"/>
        <v>0</v>
      </c>
      <c r="G145" s="39">
        <f t="shared" si="25"/>
        <v>0</v>
      </c>
      <c r="H145" s="95"/>
      <c r="I145" s="379">
        <f t="shared" si="22"/>
        <v>0</v>
      </c>
      <c r="J145" s="39">
        <f t="shared" si="34"/>
        <v>0</v>
      </c>
      <c r="K145" s="39">
        <f t="shared" si="31"/>
        <v>0</v>
      </c>
      <c r="L145" s="39">
        <f t="shared" si="32"/>
        <v>0</v>
      </c>
      <c r="M145" s="39">
        <f t="shared" ref="M145:M174" si="35">G145</f>
        <v>0</v>
      </c>
      <c r="N145" s="39">
        <f t="shared" si="23"/>
        <v>0</v>
      </c>
      <c r="O145" s="39">
        <f t="shared" si="20"/>
        <v>0</v>
      </c>
    </row>
    <row r="146" spans="1:15">
      <c r="A146" s="10" t="s">
        <v>848</v>
      </c>
      <c r="C146" s="39">
        <f>Budget!E362</f>
        <v>0</v>
      </c>
      <c r="D146" s="39">
        <f>C146/D$5</f>
        <v>0</v>
      </c>
      <c r="F146" s="39">
        <f t="shared" si="24"/>
        <v>0</v>
      </c>
      <c r="G146" s="39">
        <f t="shared" si="25"/>
        <v>0</v>
      </c>
      <c r="H146" s="95"/>
      <c r="I146" s="379">
        <f>H146*F146</f>
        <v>0</v>
      </c>
      <c r="J146" s="39">
        <f t="shared" si="34"/>
        <v>0</v>
      </c>
      <c r="K146" s="39">
        <f>F146</f>
        <v>0</v>
      </c>
      <c r="L146" s="39">
        <f>G146</f>
        <v>0</v>
      </c>
      <c r="M146" s="39">
        <f t="shared" si="35"/>
        <v>0</v>
      </c>
      <c r="N146" s="39">
        <f>SUM(J146:M146)</f>
        <v>0</v>
      </c>
      <c r="O146" s="39">
        <f>N146*O$5</f>
        <v>0</v>
      </c>
    </row>
    <row r="147" spans="1:15">
      <c r="A147" s="10" t="s">
        <v>644</v>
      </c>
      <c r="D147" s="39">
        <f>C147/D$5</f>
        <v>0</v>
      </c>
      <c r="F147" s="39">
        <f t="shared" ref="F147:F174" si="36">(D147+E147)*2</f>
        <v>0</v>
      </c>
      <c r="G147" s="39">
        <f t="shared" ref="G147:G174" si="37">(D147+E147)*3</f>
        <v>0</v>
      </c>
      <c r="H147" s="95"/>
      <c r="I147" s="379">
        <f>H147*F147</f>
        <v>0</v>
      </c>
      <c r="J147" s="39">
        <f t="shared" si="34"/>
        <v>0</v>
      </c>
      <c r="K147" s="39">
        <f>F147</f>
        <v>0</v>
      </c>
      <c r="L147" s="39">
        <f>G147</f>
        <v>0</v>
      </c>
      <c r="M147" s="39">
        <f t="shared" si="35"/>
        <v>0</v>
      </c>
      <c r="N147" s="39">
        <f>SUM(J147:M147)</f>
        <v>0</v>
      </c>
      <c r="O147" s="39">
        <f>N147*O$5</f>
        <v>0</v>
      </c>
    </row>
    <row r="148" spans="1:15">
      <c r="A148" s="10" t="s">
        <v>664</v>
      </c>
      <c r="C148" s="39">
        <f>Budget!E376</f>
        <v>0</v>
      </c>
      <c r="D148" s="39">
        <f>C148/D$5</f>
        <v>0</v>
      </c>
      <c r="F148" s="39">
        <f t="shared" si="36"/>
        <v>0</v>
      </c>
      <c r="G148" s="39">
        <f t="shared" si="37"/>
        <v>0</v>
      </c>
      <c r="H148" s="95"/>
      <c r="I148" s="379">
        <f t="shared" ref="I148:I174" si="38">H148*F148</f>
        <v>0</v>
      </c>
      <c r="J148" s="39">
        <f t="shared" si="34"/>
        <v>0</v>
      </c>
      <c r="K148" s="39">
        <f t="shared" ref="K148:K174" si="39">F148</f>
        <v>0</v>
      </c>
      <c r="L148" s="39">
        <f t="shared" si="32"/>
        <v>0</v>
      </c>
      <c r="M148" s="39">
        <f t="shared" si="35"/>
        <v>0</v>
      </c>
      <c r="N148" s="39">
        <f t="shared" ref="N148:N174" si="40">SUM(J148:M148)</f>
        <v>0</v>
      </c>
      <c r="O148" s="39">
        <f t="shared" si="20"/>
        <v>0</v>
      </c>
    </row>
    <row r="149" spans="1:15">
      <c r="A149" s="10" t="s">
        <v>1367</v>
      </c>
      <c r="C149" s="39">
        <f>Budget!E377</f>
        <v>0</v>
      </c>
      <c r="D149" s="39">
        <f>C149/D$5</f>
        <v>0</v>
      </c>
      <c r="F149" s="39">
        <f t="shared" si="36"/>
        <v>0</v>
      </c>
      <c r="G149" s="39">
        <f t="shared" si="37"/>
        <v>0</v>
      </c>
      <c r="H149" s="95"/>
      <c r="I149" s="379">
        <f t="shared" si="38"/>
        <v>0</v>
      </c>
      <c r="J149" s="39">
        <f>F149</f>
        <v>0</v>
      </c>
      <c r="K149" s="39">
        <f t="shared" si="39"/>
        <v>0</v>
      </c>
      <c r="L149" s="39">
        <f t="shared" si="32"/>
        <v>0</v>
      </c>
      <c r="M149" s="39">
        <f>G149</f>
        <v>0</v>
      </c>
      <c r="N149" s="39">
        <f t="shared" si="40"/>
        <v>0</v>
      </c>
      <c r="O149" s="39">
        <f t="shared" si="20"/>
        <v>0</v>
      </c>
    </row>
    <row r="150" spans="1:15">
      <c r="A150" s="10" t="s">
        <v>1977</v>
      </c>
      <c r="E150" s="39">
        <f t="shared" ref="E150:E156" si="41">C150/D$5</f>
        <v>0</v>
      </c>
      <c r="F150" s="39">
        <f t="shared" si="36"/>
        <v>0</v>
      </c>
      <c r="G150" s="39">
        <f t="shared" si="37"/>
        <v>0</v>
      </c>
      <c r="H150" s="95"/>
      <c r="I150" s="379">
        <f t="shared" si="38"/>
        <v>0</v>
      </c>
      <c r="J150" s="39">
        <f t="shared" si="34"/>
        <v>0</v>
      </c>
      <c r="K150" s="39">
        <f t="shared" si="39"/>
        <v>0</v>
      </c>
      <c r="L150" s="39">
        <f t="shared" ref="L150:L174" si="42">G150</f>
        <v>0</v>
      </c>
      <c r="M150" s="39">
        <f t="shared" si="35"/>
        <v>0</v>
      </c>
      <c r="N150" s="39">
        <f t="shared" si="40"/>
        <v>0</v>
      </c>
      <c r="O150" s="39">
        <f t="shared" si="20"/>
        <v>0</v>
      </c>
    </row>
    <row r="151" spans="1:15">
      <c r="A151" s="10" t="s">
        <v>248</v>
      </c>
      <c r="E151" s="39">
        <f t="shared" si="41"/>
        <v>0</v>
      </c>
      <c r="F151" s="39">
        <f t="shared" si="36"/>
        <v>0</v>
      </c>
      <c r="G151" s="39">
        <f t="shared" si="37"/>
        <v>0</v>
      </c>
      <c r="H151" s="95"/>
      <c r="I151" s="379">
        <f t="shared" si="38"/>
        <v>0</v>
      </c>
      <c r="J151" s="39">
        <f t="shared" si="34"/>
        <v>0</v>
      </c>
      <c r="K151" s="39">
        <f t="shared" si="39"/>
        <v>0</v>
      </c>
      <c r="L151" s="39">
        <f t="shared" si="42"/>
        <v>0</v>
      </c>
      <c r="M151" s="39">
        <f t="shared" si="35"/>
        <v>0</v>
      </c>
      <c r="N151" s="39">
        <f t="shared" si="40"/>
        <v>0</v>
      </c>
      <c r="O151" s="39">
        <f t="shared" si="20"/>
        <v>0</v>
      </c>
    </row>
    <row r="152" spans="1:15">
      <c r="A152" s="10" t="s">
        <v>249</v>
      </c>
      <c r="E152" s="39">
        <f t="shared" si="41"/>
        <v>0</v>
      </c>
      <c r="F152" s="39">
        <f t="shared" si="36"/>
        <v>0</v>
      </c>
      <c r="G152" s="39">
        <f t="shared" si="37"/>
        <v>0</v>
      </c>
      <c r="H152" s="95"/>
      <c r="I152" s="379">
        <f t="shared" si="38"/>
        <v>0</v>
      </c>
      <c r="J152" s="39">
        <f t="shared" si="34"/>
        <v>0</v>
      </c>
      <c r="K152" s="39">
        <f t="shared" si="39"/>
        <v>0</v>
      </c>
      <c r="L152" s="39">
        <f t="shared" si="42"/>
        <v>0</v>
      </c>
      <c r="M152" s="39">
        <f t="shared" si="35"/>
        <v>0</v>
      </c>
      <c r="N152" s="39">
        <f t="shared" si="40"/>
        <v>0</v>
      </c>
      <c r="O152" s="39">
        <f t="shared" si="20"/>
        <v>0</v>
      </c>
    </row>
    <row r="153" spans="1:15">
      <c r="A153" s="10" t="s">
        <v>1027</v>
      </c>
      <c r="E153" s="39">
        <f t="shared" si="41"/>
        <v>0</v>
      </c>
      <c r="F153" s="39">
        <f t="shared" si="36"/>
        <v>0</v>
      </c>
      <c r="G153" s="39">
        <f t="shared" si="37"/>
        <v>0</v>
      </c>
      <c r="H153" s="95"/>
      <c r="I153" s="379">
        <f t="shared" si="38"/>
        <v>0</v>
      </c>
      <c r="J153" s="39">
        <f t="shared" si="34"/>
        <v>0</v>
      </c>
      <c r="K153" s="39">
        <f t="shared" si="39"/>
        <v>0</v>
      </c>
      <c r="L153" s="39">
        <f t="shared" si="42"/>
        <v>0</v>
      </c>
      <c r="M153" s="39">
        <f t="shared" si="35"/>
        <v>0</v>
      </c>
      <c r="N153" s="39">
        <f t="shared" si="40"/>
        <v>0</v>
      </c>
      <c r="O153" s="39">
        <f t="shared" si="20"/>
        <v>0</v>
      </c>
    </row>
    <row r="154" spans="1:15">
      <c r="A154" s="10" t="s">
        <v>1118</v>
      </c>
      <c r="E154" s="39">
        <f t="shared" si="41"/>
        <v>0</v>
      </c>
      <c r="F154" s="39">
        <f t="shared" si="36"/>
        <v>0</v>
      </c>
      <c r="G154" s="39">
        <f t="shared" si="37"/>
        <v>0</v>
      </c>
      <c r="H154" s="95"/>
      <c r="I154" s="379">
        <f t="shared" si="38"/>
        <v>0</v>
      </c>
      <c r="J154" s="39">
        <f t="shared" si="34"/>
        <v>0</v>
      </c>
      <c r="K154" s="39">
        <f t="shared" si="39"/>
        <v>0</v>
      </c>
      <c r="L154" s="39">
        <f t="shared" si="42"/>
        <v>0</v>
      </c>
      <c r="M154" s="39">
        <f t="shared" si="35"/>
        <v>0</v>
      </c>
      <c r="N154" s="39">
        <f t="shared" si="40"/>
        <v>0</v>
      </c>
      <c r="O154" s="39">
        <f t="shared" si="20"/>
        <v>0</v>
      </c>
    </row>
    <row r="155" spans="1:15">
      <c r="A155" s="10" t="s">
        <v>1119</v>
      </c>
      <c r="E155" s="39">
        <f t="shared" si="41"/>
        <v>0</v>
      </c>
      <c r="F155" s="39">
        <f t="shared" si="36"/>
        <v>0</v>
      </c>
      <c r="G155" s="39">
        <f t="shared" si="37"/>
        <v>0</v>
      </c>
      <c r="H155" s="95"/>
      <c r="I155" s="379">
        <f t="shared" si="38"/>
        <v>0</v>
      </c>
      <c r="J155" s="39">
        <f t="shared" si="34"/>
        <v>0</v>
      </c>
      <c r="K155" s="39">
        <f t="shared" si="39"/>
        <v>0</v>
      </c>
      <c r="L155" s="39">
        <f t="shared" si="42"/>
        <v>0</v>
      </c>
      <c r="M155" s="39">
        <f t="shared" si="35"/>
        <v>0</v>
      </c>
      <c r="N155" s="39">
        <f t="shared" si="40"/>
        <v>0</v>
      </c>
      <c r="O155" s="39">
        <f t="shared" si="20"/>
        <v>0</v>
      </c>
    </row>
    <row r="156" spans="1:15">
      <c r="A156" s="10" t="s">
        <v>1165</v>
      </c>
      <c r="E156" s="39">
        <f t="shared" si="41"/>
        <v>0</v>
      </c>
      <c r="F156" s="39">
        <f t="shared" si="36"/>
        <v>0</v>
      </c>
      <c r="G156" s="39">
        <f t="shared" si="37"/>
        <v>0</v>
      </c>
      <c r="H156" s="95"/>
      <c r="I156" s="379">
        <f t="shared" si="38"/>
        <v>0</v>
      </c>
      <c r="J156" s="39">
        <f t="shared" si="34"/>
        <v>0</v>
      </c>
      <c r="K156" s="39">
        <f t="shared" si="39"/>
        <v>0</v>
      </c>
      <c r="L156" s="39">
        <f t="shared" si="42"/>
        <v>0</v>
      </c>
      <c r="M156" s="39">
        <f t="shared" si="35"/>
        <v>0</v>
      </c>
      <c r="N156" s="39">
        <f t="shared" si="40"/>
        <v>0</v>
      </c>
      <c r="O156" s="39">
        <f t="shared" si="20"/>
        <v>0</v>
      </c>
    </row>
    <row r="157" spans="1:15">
      <c r="A157" s="10" t="s">
        <v>1166</v>
      </c>
      <c r="C157" s="39">
        <f>Budget!E387</f>
        <v>0</v>
      </c>
      <c r="D157" s="39">
        <f t="shared" ref="D157:D168" si="43">C157/D$5</f>
        <v>0</v>
      </c>
      <c r="F157" s="39">
        <f t="shared" si="36"/>
        <v>0</v>
      </c>
      <c r="G157" s="39">
        <f t="shared" si="37"/>
        <v>0</v>
      </c>
      <c r="H157" s="95"/>
      <c r="I157" s="379">
        <f t="shared" si="38"/>
        <v>0</v>
      </c>
      <c r="J157" s="39">
        <f t="shared" si="34"/>
        <v>0</v>
      </c>
      <c r="K157" s="39">
        <f t="shared" si="39"/>
        <v>0</v>
      </c>
      <c r="L157" s="39">
        <f t="shared" si="42"/>
        <v>0</v>
      </c>
      <c r="M157" s="39">
        <f t="shared" si="35"/>
        <v>0</v>
      </c>
      <c r="N157" s="39">
        <f t="shared" si="40"/>
        <v>0</v>
      </c>
      <c r="O157" s="39">
        <f t="shared" si="20"/>
        <v>0</v>
      </c>
    </row>
    <row r="158" spans="1:15">
      <c r="A158" s="10" t="s">
        <v>1120</v>
      </c>
      <c r="D158" s="39">
        <f t="shared" si="43"/>
        <v>0</v>
      </c>
      <c r="F158" s="39">
        <f t="shared" si="36"/>
        <v>0</v>
      </c>
      <c r="G158" s="39">
        <f t="shared" si="37"/>
        <v>0</v>
      </c>
      <c r="H158" s="95"/>
      <c r="I158" s="379">
        <f t="shared" si="38"/>
        <v>0</v>
      </c>
      <c r="J158" s="39">
        <f t="shared" si="34"/>
        <v>0</v>
      </c>
      <c r="K158" s="39">
        <f t="shared" si="39"/>
        <v>0</v>
      </c>
      <c r="L158" s="39">
        <f t="shared" si="42"/>
        <v>0</v>
      </c>
      <c r="M158" s="39">
        <f t="shared" si="35"/>
        <v>0</v>
      </c>
      <c r="N158" s="39">
        <f t="shared" si="40"/>
        <v>0</v>
      </c>
      <c r="O158" s="39">
        <f t="shared" si="20"/>
        <v>0</v>
      </c>
    </row>
    <row r="159" spans="1:15">
      <c r="A159" s="10" t="s">
        <v>1167</v>
      </c>
      <c r="C159" s="39">
        <f>Budget!E398</f>
        <v>0</v>
      </c>
      <c r="D159" s="39">
        <f t="shared" si="43"/>
        <v>0</v>
      </c>
      <c r="F159" s="39">
        <f t="shared" si="36"/>
        <v>0</v>
      </c>
      <c r="G159" s="39">
        <f t="shared" si="37"/>
        <v>0</v>
      </c>
      <c r="H159" s="95"/>
      <c r="I159" s="379">
        <f t="shared" si="38"/>
        <v>0</v>
      </c>
      <c r="J159" s="39">
        <f t="shared" si="34"/>
        <v>0</v>
      </c>
      <c r="K159" s="39">
        <f t="shared" si="39"/>
        <v>0</v>
      </c>
      <c r="L159" s="39">
        <f t="shared" si="42"/>
        <v>0</v>
      </c>
      <c r="M159" s="39">
        <f t="shared" si="35"/>
        <v>0</v>
      </c>
      <c r="N159" s="39">
        <f t="shared" si="40"/>
        <v>0</v>
      </c>
      <c r="O159" s="39">
        <f t="shared" si="20"/>
        <v>0</v>
      </c>
    </row>
    <row r="160" spans="1:15">
      <c r="A160" s="10" t="s">
        <v>1168</v>
      </c>
      <c r="D160" s="39">
        <f t="shared" si="43"/>
        <v>0</v>
      </c>
      <c r="F160" s="39">
        <f t="shared" si="36"/>
        <v>0</v>
      </c>
      <c r="G160" s="39">
        <f t="shared" si="37"/>
        <v>0</v>
      </c>
      <c r="H160" s="95"/>
      <c r="I160" s="379">
        <f t="shared" si="38"/>
        <v>0</v>
      </c>
      <c r="J160" s="39">
        <f t="shared" si="34"/>
        <v>0</v>
      </c>
      <c r="K160" s="39">
        <f t="shared" si="39"/>
        <v>0</v>
      </c>
      <c r="L160" s="39">
        <f t="shared" si="42"/>
        <v>0</v>
      </c>
      <c r="M160" s="39">
        <f t="shared" si="35"/>
        <v>0</v>
      </c>
      <c r="N160" s="39">
        <f t="shared" si="40"/>
        <v>0</v>
      </c>
      <c r="O160" s="39">
        <f t="shared" si="20"/>
        <v>0</v>
      </c>
    </row>
    <row r="161" spans="1:17">
      <c r="A161" s="10" t="s">
        <v>1169</v>
      </c>
      <c r="D161" s="39">
        <f t="shared" si="43"/>
        <v>0</v>
      </c>
      <c r="F161" s="39">
        <f t="shared" si="36"/>
        <v>0</v>
      </c>
      <c r="G161" s="39">
        <f t="shared" si="37"/>
        <v>0</v>
      </c>
      <c r="H161" s="95"/>
      <c r="I161" s="379">
        <f t="shared" si="38"/>
        <v>0</v>
      </c>
      <c r="J161" s="39">
        <f t="shared" si="34"/>
        <v>0</v>
      </c>
      <c r="K161" s="39">
        <f t="shared" si="39"/>
        <v>0</v>
      </c>
      <c r="L161" s="39">
        <f t="shared" si="42"/>
        <v>0</v>
      </c>
      <c r="M161" s="39">
        <f t="shared" si="35"/>
        <v>0</v>
      </c>
      <c r="N161" s="39">
        <f t="shared" si="40"/>
        <v>0</v>
      </c>
      <c r="O161" s="39">
        <f t="shared" si="20"/>
        <v>0</v>
      </c>
    </row>
    <row r="162" spans="1:17">
      <c r="A162" s="10" t="s">
        <v>1170</v>
      </c>
      <c r="D162" s="39">
        <f t="shared" si="43"/>
        <v>0</v>
      </c>
      <c r="F162" s="39">
        <f t="shared" si="36"/>
        <v>0</v>
      </c>
      <c r="G162" s="39">
        <f t="shared" si="37"/>
        <v>0</v>
      </c>
      <c r="H162" s="95"/>
      <c r="I162" s="379">
        <f t="shared" si="38"/>
        <v>0</v>
      </c>
      <c r="J162" s="39">
        <f t="shared" si="34"/>
        <v>0</v>
      </c>
      <c r="K162" s="39">
        <f t="shared" si="39"/>
        <v>0</v>
      </c>
      <c r="L162" s="39">
        <f t="shared" si="42"/>
        <v>0</v>
      </c>
      <c r="M162" s="39">
        <f t="shared" si="35"/>
        <v>0</v>
      </c>
      <c r="N162" s="39">
        <f t="shared" si="40"/>
        <v>0</v>
      </c>
      <c r="O162" s="39">
        <f t="shared" si="20"/>
        <v>0</v>
      </c>
    </row>
    <row r="163" spans="1:17">
      <c r="A163" s="10" t="s">
        <v>647</v>
      </c>
      <c r="E163" s="39">
        <f>C163/D$5</f>
        <v>0</v>
      </c>
      <c r="F163" s="39">
        <f t="shared" si="36"/>
        <v>0</v>
      </c>
      <c r="G163" s="39">
        <f t="shared" si="37"/>
        <v>0</v>
      </c>
      <c r="H163" s="95"/>
      <c r="I163" s="379">
        <f t="shared" si="38"/>
        <v>0</v>
      </c>
      <c r="J163" s="39">
        <f t="shared" si="34"/>
        <v>0</v>
      </c>
      <c r="K163" s="39">
        <f t="shared" si="39"/>
        <v>0</v>
      </c>
      <c r="L163" s="39">
        <f t="shared" si="42"/>
        <v>0</v>
      </c>
      <c r="M163" s="39">
        <f t="shared" si="35"/>
        <v>0</v>
      </c>
      <c r="N163" s="39">
        <f t="shared" si="40"/>
        <v>0</v>
      </c>
      <c r="O163" s="39">
        <f t="shared" si="20"/>
        <v>0</v>
      </c>
    </row>
    <row r="164" spans="1:17">
      <c r="A164" s="39" t="s">
        <v>1147</v>
      </c>
      <c r="D164" s="39">
        <f t="shared" si="43"/>
        <v>0</v>
      </c>
      <c r="E164" s="39">
        <f t="shared" ref="E164:E174" si="44">C164/D$5</f>
        <v>0</v>
      </c>
      <c r="F164" s="39">
        <f t="shared" si="36"/>
        <v>0</v>
      </c>
      <c r="G164" s="39">
        <f t="shared" si="37"/>
        <v>0</v>
      </c>
      <c r="H164" s="95"/>
      <c r="I164" s="379">
        <f t="shared" si="38"/>
        <v>0</v>
      </c>
      <c r="J164" s="39">
        <f t="shared" si="34"/>
        <v>0</v>
      </c>
      <c r="K164" s="39">
        <f t="shared" si="39"/>
        <v>0</v>
      </c>
      <c r="L164" s="39">
        <f t="shared" si="42"/>
        <v>0</v>
      </c>
      <c r="M164" s="39">
        <f t="shared" si="35"/>
        <v>0</v>
      </c>
      <c r="N164" s="39">
        <f t="shared" si="40"/>
        <v>0</v>
      </c>
      <c r="O164" s="39">
        <f t="shared" si="20"/>
        <v>0</v>
      </c>
    </row>
    <row r="165" spans="1:17">
      <c r="A165" s="581" t="s">
        <v>1667</v>
      </c>
      <c r="C165" s="39">
        <f>Budget!E526</f>
        <v>0</v>
      </c>
      <c r="D165" s="39">
        <f t="shared" si="43"/>
        <v>0</v>
      </c>
      <c r="E165" s="39">
        <f>C165/D$5</f>
        <v>0</v>
      </c>
      <c r="F165" s="39">
        <f t="shared" si="36"/>
        <v>0</v>
      </c>
      <c r="G165" s="39">
        <f t="shared" si="37"/>
        <v>0</v>
      </c>
      <c r="H165" s="95"/>
      <c r="I165" s="379">
        <f>H165*F165</f>
        <v>0</v>
      </c>
      <c r="J165" s="39">
        <f>F165</f>
        <v>0</v>
      </c>
      <c r="K165" s="39">
        <f t="shared" ref="K165:L168" si="45">F165</f>
        <v>0</v>
      </c>
      <c r="L165" s="39">
        <f t="shared" si="45"/>
        <v>0</v>
      </c>
      <c r="M165" s="39">
        <f>G165</f>
        <v>0</v>
      </c>
      <c r="N165" s="39">
        <f>SUM(J165:M165)</f>
        <v>0</v>
      </c>
      <c r="O165" s="39">
        <f t="shared" si="20"/>
        <v>0</v>
      </c>
    </row>
    <row r="166" spans="1:17">
      <c r="A166" s="581" t="s">
        <v>1668</v>
      </c>
      <c r="D166" s="39">
        <f t="shared" si="43"/>
        <v>0</v>
      </c>
      <c r="E166" s="39">
        <f>C166/D$5</f>
        <v>0</v>
      </c>
      <c r="F166" s="39">
        <f t="shared" si="36"/>
        <v>0</v>
      </c>
      <c r="G166" s="39">
        <f t="shared" si="37"/>
        <v>0</v>
      </c>
      <c r="H166" s="95"/>
      <c r="I166" s="379">
        <f>H166*F166</f>
        <v>0</v>
      </c>
      <c r="J166" s="39">
        <f>F166</f>
        <v>0</v>
      </c>
      <c r="K166" s="39">
        <f t="shared" si="45"/>
        <v>0</v>
      </c>
      <c r="L166" s="39">
        <f t="shared" si="45"/>
        <v>0</v>
      </c>
      <c r="M166" s="39">
        <f>G166</f>
        <v>0</v>
      </c>
      <c r="N166" s="39">
        <f>SUM(J166:M166)</f>
        <v>0</v>
      </c>
      <c r="O166" s="39">
        <f t="shared" si="20"/>
        <v>0</v>
      </c>
    </row>
    <row r="167" spans="1:17">
      <c r="A167" s="581" t="s">
        <v>1669</v>
      </c>
      <c r="D167" s="39">
        <f t="shared" si="43"/>
        <v>0</v>
      </c>
      <c r="E167" s="39">
        <f>C167/D$5</f>
        <v>0</v>
      </c>
      <c r="F167" s="39">
        <f t="shared" si="36"/>
        <v>0</v>
      </c>
      <c r="G167" s="39">
        <f t="shared" si="37"/>
        <v>0</v>
      </c>
      <c r="H167" s="95"/>
      <c r="I167" s="379">
        <f>H167*F167</f>
        <v>0</v>
      </c>
      <c r="J167" s="39">
        <f>F167</f>
        <v>0</v>
      </c>
      <c r="K167" s="39">
        <f t="shared" si="45"/>
        <v>0</v>
      </c>
      <c r="L167" s="39">
        <f t="shared" si="45"/>
        <v>0</v>
      </c>
      <c r="M167" s="39">
        <f>G167</f>
        <v>0</v>
      </c>
      <c r="N167" s="39">
        <f>SUM(J167:M167)</f>
        <v>0</v>
      </c>
      <c r="O167" s="39">
        <f t="shared" si="20"/>
        <v>0</v>
      </c>
    </row>
    <row r="168" spans="1:17">
      <c r="A168" s="581" t="s">
        <v>1670</v>
      </c>
      <c r="D168" s="39">
        <f t="shared" si="43"/>
        <v>0</v>
      </c>
      <c r="E168" s="39">
        <f>C168/D$5</f>
        <v>0</v>
      </c>
      <c r="F168" s="39">
        <f t="shared" si="36"/>
        <v>0</v>
      </c>
      <c r="G168" s="39">
        <f t="shared" si="37"/>
        <v>0</v>
      </c>
      <c r="H168" s="95"/>
      <c r="I168" s="379">
        <f>H168*F168</f>
        <v>0</v>
      </c>
      <c r="J168" s="39">
        <f>F168</f>
        <v>0</v>
      </c>
      <c r="K168" s="39">
        <f t="shared" si="45"/>
        <v>0</v>
      </c>
      <c r="L168" s="39">
        <f t="shared" si="45"/>
        <v>0</v>
      </c>
      <c r="M168" s="39">
        <f>G168</f>
        <v>0</v>
      </c>
      <c r="N168" s="39">
        <f>SUM(J168:M168)</f>
        <v>0</v>
      </c>
      <c r="O168" s="39">
        <f t="shared" si="20"/>
        <v>0</v>
      </c>
    </row>
    <row r="169" spans="1:17">
      <c r="A169" s="10"/>
      <c r="E169" s="39">
        <f t="shared" si="44"/>
        <v>0</v>
      </c>
      <c r="F169" s="39">
        <f t="shared" si="36"/>
        <v>0</v>
      </c>
      <c r="G169" s="39">
        <f t="shared" si="37"/>
        <v>0</v>
      </c>
      <c r="H169" s="95"/>
      <c r="I169" s="379">
        <f t="shared" si="38"/>
        <v>0</v>
      </c>
      <c r="J169" s="39">
        <f t="shared" si="34"/>
        <v>0</v>
      </c>
      <c r="K169" s="39">
        <f t="shared" si="39"/>
        <v>0</v>
      </c>
      <c r="L169" s="39">
        <f t="shared" si="42"/>
        <v>0</v>
      </c>
      <c r="M169" s="39">
        <f t="shared" si="35"/>
        <v>0</v>
      </c>
      <c r="N169" s="39">
        <f t="shared" si="40"/>
        <v>0</v>
      </c>
      <c r="O169" s="39">
        <f t="shared" si="20"/>
        <v>0</v>
      </c>
    </row>
    <row r="170" spans="1:17">
      <c r="A170" s="10"/>
      <c r="E170" s="39">
        <f t="shared" si="44"/>
        <v>0</v>
      </c>
      <c r="F170" s="39">
        <f t="shared" si="36"/>
        <v>0</v>
      </c>
      <c r="G170" s="39">
        <f t="shared" si="37"/>
        <v>0</v>
      </c>
      <c r="H170" s="95"/>
      <c r="I170" s="379">
        <f t="shared" si="38"/>
        <v>0</v>
      </c>
      <c r="J170" s="39">
        <f t="shared" si="34"/>
        <v>0</v>
      </c>
      <c r="K170" s="39">
        <f t="shared" si="39"/>
        <v>0</v>
      </c>
      <c r="L170" s="39">
        <f t="shared" si="42"/>
        <v>0</v>
      </c>
      <c r="M170" s="39">
        <f t="shared" si="35"/>
        <v>0</v>
      </c>
      <c r="N170" s="39">
        <f t="shared" si="40"/>
        <v>0</v>
      </c>
      <c r="O170" s="39">
        <f t="shared" si="20"/>
        <v>0</v>
      </c>
    </row>
    <row r="171" spans="1:17">
      <c r="A171" s="10"/>
      <c r="E171" s="39">
        <f t="shared" si="44"/>
        <v>0</v>
      </c>
      <c r="F171" s="39">
        <f t="shared" si="36"/>
        <v>0</v>
      </c>
      <c r="G171" s="39">
        <f t="shared" si="37"/>
        <v>0</v>
      </c>
      <c r="H171" s="95"/>
      <c r="I171" s="379">
        <f t="shared" si="38"/>
        <v>0</v>
      </c>
      <c r="J171" s="39">
        <f t="shared" si="34"/>
        <v>0</v>
      </c>
      <c r="K171" s="39">
        <f t="shared" si="39"/>
        <v>0</v>
      </c>
      <c r="L171" s="39">
        <f t="shared" si="42"/>
        <v>0</v>
      </c>
      <c r="M171" s="39">
        <f t="shared" si="35"/>
        <v>0</v>
      </c>
      <c r="N171" s="39">
        <f t="shared" si="40"/>
        <v>0</v>
      </c>
      <c r="O171" s="39">
        <f t="shared" si="20"/>
        <v>0</v>
      </c>
    </row>
    <row r="172" spans="1:17">
      <c r="A172" s="10"/>
      <c r="E172" s="39">
        <f t="shared" si="44"/>
        <v>0</v>
      </c>
      <c r="F172" s="39">
        <f t="shared" si="36"/>
        <v>0</v>
      </c>
      <c r="G172" s="39">
        <f t="shared" si="37"/>
        <v>0</v>
      </c>
      <c r="H172" s="95"/>
      <c r="I172" s="379">
        <f t="shared" si="38"/>
        <v>0</v>
      </c>
      <c r="J172" s="39">
        <f t="shared" si="34"/>
        <v>0</v>
      </c>
      <c r="K172" s="39">
        <f t="shared" si="39"/>
        <v>0</v>
      </c>
      <c r="L172" s="39">
        <f t="shared" si="42"/>
        <v>0</v>
      </c>
      <c r="M172" s="39">
        <f t="shared" si="35"/>
        <v>0</v>
      </c>
      <c r="N172" s="39">
        <f t="shared" si="40"/>
        <v>0</v>
      </c>
      <c r="O172" s="39">
        <f t="shared" si="20"/>
        <v>0</v>
      </c>
    </row>
    <row r="173" spans="1:17">
      <c r="A173" s="10"/>
      <c r="E173" s="39">
        <f t="shared" si="44"/>
        <v>0</v>
      </c>
      <c r="F173" s="39">
        <f t="shared" si="36"/>
        <v>0</v>
      </c>
      <c r="G173" s="39">
        <f t="shared" si="37"/>
        <v>0</v>
      </c>
      <c r="H173" s="95"/>
      <c r="I173" s="379">
        <f t="shared" si="38"/>
        <v>0</v>
      </c>
      <c r="J173" s="39">
        <f t="shared" si="34"/>
        <v>0</v>
      </c>
      <c r="K173" s="39">
        <f t="shared" si="39"/>
        <v>0</v>
      </c>
      <c r="L173" s="39">
        <f t="shared" si="42"/>
        <v>0</v>
      </c>
      <c r="M173" s="39">
        <f t="shared" si="35"/>
        <v>0</v>
      </c>
      <c r="N173" s="39">
        <f t="shared" si="40"/>
        <v>0</v>
      </c>
      <c r="O173" s="39">
        <f t="shared" si="20"/>
        <v>0</v>
      </c>
    </row>
    <row r="174" spans="1:17" ht="14.25" thickBot="1">
      <c r="D174" s="43"/>
      <c r="E174" s="43">
        <f t="shared" si="44"/>
        <v>0</v>
      </c>
      <c r="F174" s="43">
        <f t="shared" si="36"/>
        <v>0</v>
      </c>
      <c r="G174" s="43">
        <f t="shared" si="37"/>
        <v>0</v>
      </c>
      <c r="H174" s="376"/>
      <c r="I174" s="380">
        <f t="shared" si="38"/>
        <v>0</v>
      </c>
      <c r="J174" s="43">
        <f t="shared" si="34"/>
        <v>0</v>
      </c>
      <c r="K174" s="43">
        <f t="shared" si="39"/>
        <v>0</v>
      </c>
      <c r="L174" s="43">
        <f t="shared" si="42"/>
        <v>0</v>
      </c>
      <c r="M174" s="43">
        <f t="shared" si="35"/>
        <v>0</v>
      </c>
      <c r="N174" s="39">
        <f t="shared" si="40"/>
        <v>0</v>
      </c>
      <c r="O174" s="43">
        <f t="shared" si="20"/>
        <v>0</v>
      </c>
    </row>
    <row r="175" spans="1:17" s="37" customFormat="1" ht="13.9" customHeight="1" thickBot="1">
      <c r="A175" s="37" t="s">
        <v>1934</v>
      </c>
      <c r="D175" s="37">
        <f>SUM(D18:D174)</f>
        <v>0</v>
      </c>
      <c r="E175" s="37">
        <f>SUM(E18:E174)</f>
        <v>0</v>
      </c>
      <c r="F175" s="37">
        <f>SUM(F18:F174)</f>
        <v>0</v>
      </c>
      <c r="G175" s="37">
        <f>SUM(G18:G174)</f>
        <v>0</v>
      </c>
      <c r="H175" s="4"/>
      <c r="I175" s="381">
        <f t="shared" ref="I175:N175" si="46">SUM(I18:I174)</f>
        <v>0</v>
      </c>
      <c r="J175" s="37">
        <f t="shared" si="46"/>
        <v>0</v>
      </c>
      <c r="K175" s="37">
        <f t="shared" si="46"/>
        <v>0</v>
      </c>
      <c r="L175" s="37">
        <f t="shared" si="46"/>
        <v>0</v>
      </c>
      <c r="M175" s="37">
        <f t="shared" si="46"/>
        <v>0</v>
      </c>
      <c r="N175" s="322">
        <f t="shared" si="46"/>
        <v>0</v>
      </c>
      <c r="O175" s="384"/>
      <c r="P175" s="48"/>
      <c r="Q175" s="48"/>
    </row>
    <row r="176" spans="1:17" ht="42" customHeight="1">
      <c r="I176" s="382" t="s">
        <v>1479</v>
      </c>
    </row>
    <row r="177" spans="2:20">
      <c r="I177" s="377">
        <f>I175*$O$5</f>
        <v>0</v>
      </c>
    </row>
    <row r="178" spans="2:20" ht="15.75">
      <c r="B178" s="325" t="s">
        <v>738</v>
      </c>
    </row>
    <row r="179" spans="2:20" ht="12" customHeight="1">
      <c r="B179" s="37" t="s">
        <v>1395</v>
      </c>
      <c r="F179" s="42" t="s">
        <v>1396</v>
      </c>
      <c r="O179" s="386">
        <f>I177</f>
        <v>0</v>
      </c>
      <c r="P179" s="40" t="s">
        <v>837</v>
      </c>
    </row>
    <row r="180" spans="2:20" ht="12" customHeight="1">
      <c r="B180" s="37"/>
      <c r="F180" s="42" t="s">
        <v>2031</v>
      </c>
      <c r="H180" s="39" t="s">
        <v>487</v>
      </c>
      <c r="J180" s="610"/>
      <c r="K180" s="39" t="s">
        <v>488</v>
      </c>
      <c r="M180" s="237">
        <f>Cover!J26</f>
        <v>0</v>
      </c>
      <c r="N180" s="39" t="s">
        <v>489</v>
      </c>
      <c r="O180" s="385">
        <f>J180*M180*J175</f>
        <v>0</v>
      </c>
      <c r="P180" s="40" t="s">
        <v>491</v>
      </c>
    </row>
    <row r="181" spans="2:20" ht="12" customHeight="1">
      <c r="B181" s="37"/>
      <c r="M181" s="11"/>
    </row>
    <row r="182" spans="2:20" ht="12" customHeight="1">
      <c r="B182" s="37" t="s">
        <v>490</v>
      </c>
      <c r="H182" s="39" t="s">
        <v>487</v>
      </c>
      <c r="J182" s="610"/>
      <c r="K182" s="39" t="s">
        <v>488</v>
      </c>
      <c r="M182" s="237">
        <f>Cover!J26</f>
        <v>0</v>
      </c>
      <c r="N182" s="39" t="s">
        <v>489</v>
      </c>
      <c r="O182" s="612">
        <f>J182*M182*J175</f>
        <v>0</v>
      </c>
    </row>
    <row r="183" spans="2:20" ht="12" customHeight="1">
      <c r="B183" s="37"/>
    </row>
    <row r="184" spans="2:20" ht="12" customHeight="1">
      <c r="B184" s="37"/>
    </row>
    <row r="185" spans="2:20">
      <c r="B185" s="37" t="s">
        <v>1935</v>
      </c>
      <c r="C185" s="268"/>
      <c r="D185" s="44" t="s">
        <v>1116</v>
      </c>
      <c r="E185" s="268"/>
      <c r="F185" s="42" t="s">
        <v>1936</v>
      </c>
      <c r="G185" s="237"/>
      <c r="H185" s="42" t="s">
        <v>835</v>
      </c>
      <c r="I185" s="42" t="s">
        <v>366</v>
      </c>
      <c r="J185" s="237"/>
      <c r="K185" s="438" t="s">
        <v>836</v>
      </c>
      <c r="L185" s="237"/>
      <c r="M185" s="268"/>
      <c r="O185" s="39">
        <f>(J185*D175*0.25)+(L185*D175*0.5)</f>
        <v>0</v>
      </c>
      <c r="P185" s="39" t="s">
        <v>901</v>
      </c>
    </row>
    <row r="186" spans="2:20">
      <c r="B186" s="268"/>
      <c r="C186" s="268"/>
      <c r="F186" s="42" t="s">
        <v>1937</v>
      </c>
      <c r="G186" s="237"/>
      <c r="O186" s="39">
        <f>G186*(D175+E175)*14</f>
        <v>0</v>
      </c>
      <c r="P186" s="39" t="s">
        <v>2074</v>
      </c>
    </row>
    <row r="187" spans="2:20">
      <c r="B187" s="268"/>
      <c r="C187" s="268"/>
      <c r="F187" s="42" t="s">
        <v>1938</v>
      </c>
      <c r="G187" s="237"/>
      <c r="O187" s="39">
        <f>G187*D175*19</f>
        <v>0</v>
      </c>
      <c r="P187" s="39" t="s">
        <v>636</v>
      </c>
    </row>
    <row r="188" spans="2:20" ht="28.9" customHeight="1">
      <c r="N188" s="37"/>
      <c r="O188" s="611"/>
      <c r="Q188" s="1358" t="s">
        <v>2004</v>
      </c>
      <c r="R188" s="1359"/>
      <c r="S188" s="1359"/>
      <c r="T188" s="1359"/>
    </row>
  </sheetData>
  <mergeCells count="4">
    <mergeCell ref="A1:O1"/>
    <mergeCell ref="J2:M2"/>
    <mergeCell ref="H2:I2"/>
    <mergeCell ref="Q188:T188"/>
  </mergeCells>
  <phoneticPr fontId="3" type="noConversion"/>
  <printOptions gridLines="1"/>
  <pageMargins left="0.35433070866141736" right="0.35433070866141736" top="0.51181102362204722" bottom="0.70866141732283472" header="0.51181102362204722" footer="0.51181102362204722"/>
  <pageSetup paperSize="9" scale="75" fitToHeight="8" orientation="landscape" r:id="rId1"/>
  <headerFooter alignWithMargins="0">
    <oddFooter>&amp;C&amp;"Arial,Regular"&amp;8&amp;F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17"/>
    <pageSetUpPr fitToPage="1"/>
  </sheetPr>
  <dimension ref="A1:R2916"/>
  <sheetViews>
    <sheetView view="pageBreakPreview" zoomScaleNormal="130" zoomScaleSheetLayoutView="100" zoomScalePageLayoutView="130" workbookViewId="0">
      <selection activeCell="M6" sqref="M6"/>
    </sheetView>
  </sheetViews>
  <sheetFormatPr defaultColWidth="8.7109375" defaultRowHeight="12.75"/>
  <cols>
    <col min="1" max="1" width="7.7109375" style="50" customWidth="1"/>
    <col min="2" max="2" width="18.140625" style="49" customWidth="1"/>
    <col min="3" max="3" width="18" style="49" customWidth="1"/>
    <col min="4" max="4" width="8.28515625" style="49" customWidth="1"/>
    <col min="5" max="5" width="6.42578125" style="52" customWidth="1"/>
    <col min="6" max="6" width="8" style="49" customWidth="1"/>
    <col min="7" max="7" width="7.5703125" style="49" bestFit="1" customWidth="1"/>
    <col min="8" max="8" width="7.42578125" style="49" bestFit="1" customWidth="1"/>
    <col min="9" max="9" width="4.140625" style="52" bestFit="1" customWidth="1"/>
    <col min="10" max="10" width="5.140625" style="52" bestFit="1" customWidth="1"/>
    <col min="11" max="11" width="8.140625" style="49" customWidth="1"/>
    <col min="12" max="12" width="9.140625" style="80" customWidth="1"/>
    <col min="13" max="13" width="8.28515625" style="49" customWidth="1"/>
    <col min="14" max="16" width="8.140625" style="49" customWidth="1"/>
    <col min="17" max="17" width="8.28515625" style="49" customWidth="1"/>
    <col min="18" max="16384" width="8.7109375" style="49"/>
  </cols>
  <sheetData>
    <row r="1" spans="1:18" s="81" customFormat="1" ht="15.75">
      <c r="A1" s="260"/>
      <c r="B1" s="1348" t="s">
        <v>713</v>
      </c>
      <c r="C1" s="1348"/>
      <c r="D1" s="1348"/>
      <c r="E1" s="1348"/>
      <c r="F1" s="1348"/>
      <c r="G1" s="1348"/>
      <c r="H1" s="1348"/>
      <c r="I1" s="1348"/>
      <c r="J1" s="1348"/>
      <c r="K1" s="1348"/>
      <c r="L1" s="1348"/>
      <c r="M1" s="1348"/>
      <c r="N1" s="1348"/>
      <c r="O1" s="1348"/>
      <c r="P1" s="1348"/>
      <c r="Q1" s="1348"/>
      <c r="R1" s="1348"/>
    </row>
    <row r="2" spans="1:18" ht="31.5" customHeight="1">
      <c r="A2" s="51" t="s">
        <v>386</v>
      </c>
      <c r="B2" s="51" t="s">
        <v>1960</v>
      </c>
      <c r="C2" s="51" t="s">
        <v>782</v>
      </c>
      <c r="D2" s="1360" t="s">
        <v>687</v>
      </c>
      <c r="E2" s="1361"/>
      <c r="F2" s="1362"/>
      <c r="G2" s="1360" t="s">
        <v>838</v>
      </c>
      <c r="H2" s="1361"/>
      <c r="I2" s="1361"/>
      <c r="J2" s="1361"/>
      <c r="K2" s="1362"/>
      <c r="L2" s="387" t="s">
        <v>1982</v>
      </c>
      <c r="M2" s="53" t="s">
        <v>1962</v>
      </c>
      <c r="N2" s="53" t="s">
        <v>1964</v>
      </c>
      <c r="O2" s="53" t="s">
        <v>1965</v>
      </c>
      <c r="P2" s="388" t="s">
        <v>1966</v>
      </c>
    </row>
    <row r="3" spans="1:18" ht="33.75" customHeight="1">
      <c r="A3" s="51"/>
      <c r="B3" s="51"/>
      <c r="C3" s="51"/>
      <c r="D3" s="356" t="s">
        <v>688</v>
      </c>
      <c r="E3" s="394" t="s">
        <v>474</v>
      </c>
      <c r="F3" s="356" t="s">
        <v>176</v>
      </c>
      <c r="G3" s="356" t="s">
        <v>1981</v>
      </c>
      <c r="H3" s="356" t="s">
        <v>175</v>
      </c>
      <c r="I3" s="394" t="s">
        <v>1983</v>
      </c>
      <c r="J3" s="394" t="s">
        <v>1984</v>
      </c>
      <c r="K3" s="356" t="s">
        <v>176</v>
      </c>
      <c r="L3" s="83" t="s">
        <v>733</v>
      </c>
      <c r="M3" s="53" t="s">
        <v>1748</v>
      </c>
      <c r="N3" s="53" t="s">
        <v>1748</v>
      </c>
      <c r="O3" s="53" t="s">
        <v>1748</v>
      </c>
      <c r="P3" s="72"/>
    </row>
    <row r="4" spans="1:18" ht="16.5" customHeight="1">
      <c r="A4" s="261"/>
      <c r="B4" s="64"/>
      <c r="C4" s="73" t="s">
        <v>1974</v>
      </c>
      <c r="D4" s="73"/>
      <c r="E4" s="78"/>
      <c r="F4" s="74"/>
      <c r="G4" s="74"/>
      <c r="H4" s="74"/>
      <c r="I4" s="75"/>
      <c r="J4" s="75"/>
      <c r="K4" s="74"/>
      <c r="L4" s="89" t="s">
        <v>473</v>
      </c>
      <c r="M4" s="76" t="s">
        <v>1833</v>
      </c>
      <c r="N4" s="76" t="s">
        <v>1467</v>
      </c>
      <c r="O4" s="76" t="s">
        <v>1833</v>
      </c>
      <c r="P4" s="74" t="s">
        <v>1399</v>
      </c>
    </row>
    <row r="5" spans="1:18">
      <c r="A5" s="262"/>
      <c r="B5" s="58"/>
      <c r="C5" s="58"/>
      <c r="D5" s="58"/>
      <c r="E5" s="59"/>
      <c r="F5" s="58"/>
      <c r="G5" s="58"/>
      <c r="H5" s="58"/>
      <c r="I5" s="59"/>
      <c r="J5" s="59"/>
      <c r="K5" s="58"/>
      <c r="L5" s="84"/>
      <c r="M5" s="90">
        <v>0.105</v>
      </c>
      <c r="N5" s="91">
        <v>0.06</v>
      </c>
      <c r="O5" s="91">
        <v>1.0999999999999999E-2</v>
      </c>
      <c r="P5" s="58"/>
    </row>
    <row r="6" spans="1:18" s="50" customFormat="1">
      <c r="A6" s="50" t="s">
        <v>1302</v>
      </c>
      <c r="B6" s="50" t="s">
        <v>472</v>
      </c>
      <c r="E6" s="60"/>
      <c r="I6" s="60"/>
      <c r="J6" s="60"/>
      <c r="L6" s="85"/>
      <c r="O6" s="55" t="s">
        <v>2086</v>
      </c>
    </row>
    <row r="7" spans="1:18">
      <c r="F7" s="49">
        <f>D7*E7</f>
        <v>0</v>
      </c>
      <c r="K7" s="49">
        <f>G7*I7+H7*J7</f>
        <v>0</v>
      </c>
      <c r="L7" s="85">
        <f>F7+K7</f>
        <v>0</v>
      </c>
      <c r="M7" s="49">
        <f t="shared" ref="M7:M25" si="0">L7*M$5</f>
        <v>0</v>
      </c>
      <c r="N7" s="49">
        <f>SUM(L7:M7)*N$5</f>
        <v>0</v>
      </c>
      <c r="O7" s="49">
        <f>(L7+M7)*O$5</f>
        <v>0</v>
      </c>
      <c r="P7" s="49">
        <f t="shared" ref="P7:P25" si="1">SUM(M7:O7)</f>
        <v>0</v>
      </c>
    </row>
    <row r="8" spans="1:18">
      <c r="F8" s="49">
        <f t="shared" ref="F8:F69" si="2">D8*E8</f>
        <v>0</v>
      </c>
      <c r="K8" s="49">
        <f t="shared" ref="K8:K69" si="3">G8*I8+H8*J8</f>
        <v>0</v>
      </c>
      <c r="L8" s="85">
        <f t="shared" ref="L8:L69" si="4">F8+K8</f>
        <v>0</v>
      </c>
      <c r="M8" s="49">
        <f t="shared" si="0"/>
        <v>0</v>
      </c>
      <c r="N8" s="49">
        <f t="shared" ref="N8:N25" si="5">SUM(L8:M8)*N$5</f>
        <v>0</v>
      </c>
      <c r="O8" s="49">
        <f t="shared" ref="O8:O25" si="6">(L8+M8)*O$5</f>
        <v>0</v>
      </c>
      <c r="P8" s="49">
        <f t="shared" si="1"/>
        <v>0</v>
      </c>
    </row>
    <row r="9" spans="1:18">
      <c r="F9" s="49">
        <f t="shared" si="2"/>
        <v>0</v>
      </c>
      <c r="K9" s="49">
        <f t="shared" si="3"/>
        <v>0</v>
      </c>
      <c r="L9" s="85">
        <f t="shared" si="4"/>
        <v>0</v>
      </c>
      <c r="M9" s="49">
        <f t="shared" si="0"/>
        <v>0</v>
      </c>
      <c r="N9" s="49">
        <f t="shared" si="5"/>
        <v>0</v>
      </c>
      <c r="O9" s="49">
        <f t="shared" si="6"/>
        <v>0</v>
      </c>
      <c r="P9" s="49">
        <f t="shared" si="1"/>
        <v>0</v>
      </c>
    </row>
    <row r="10" spans="1:18">
      <c r="F10" s="49">
        <f t="shared" si="2"/>
        <v>0</v>
      </c>
      <c r="K10" s="49">
        <f t="shared" si="3"/>
        <v>0</v>
      </c>
      <c r="L10" s="85">
        <f t="shared" si="4"/>
        <v>0</v>
      </c>
      <c r="M10" s="49">
        <f t="shared" si="0"/>
        <v>0</v>
      </c>
      <c r="N10" s="49">
        <f t="shared" si="5"/>
        <v>0</v>
      </c>
      <c r="O10" s="49">
        <f t="shared" si="6"/>
        <v>0</v>
      </c>
      <c r="P10" s="49">
        <f t="shared" si="1"/>
        <v>0</v>
      </c>
    </row>
    <row r="11" spans="1:18">
      <c r="F11" s="49">
        <f t="shared" si="2"/>
        <v>0</v>
      </c>
      <c r="K11" s="49">
        <f t="shared" si="3"/>
        <v>0</v>
      </c>
      <c r="L11" s="85">
        <f t="shared" si="4"/>
        <v>0</v>
      </c>
      <c r="M11" s="49">
        <f t="shared" si="0"/>
        <v>0</v>
      </c>
      <c r="N11" s="49">
        <f t="shared" si="5"/>
        <v>0</v>
      </c>
      <c r="O11" s="49">
        <f t="shared" si="6"/>
        <v>0</v>
      </c>
      <c r="P11" s="49">
        <f t="shared" si="1"/>
        <v>0</v>
      </c>
    </row>
    <row r="12" spans="1:18">
      <c r="F12" s="49">
        <f>D12*E12</f>
        <v>0</v>
      </c>
      <c r="K12" s="49">
        <f>G12*I12+H12*J12</f>
        <v>0</v>
      </c>
      <c r="L12" s="85">
        <f>F12+K12</f>
        <v>0</v>
      </c>
      <c r="M12" s="49">
        <f t="shared" si="0"/>
        <v>0</v>
      </c>
      <c r="N12" s="49">
        <f t="shared" si="5"/>
        <v>0</v>
      </c>
      <c r="O12" s="49">
        <f t="shared" si="6"/>
        <v>0</v>
      </c>
      <c r="P12" s="49">
        <f>SUM(M12:O12)</f>
        <v>0</v>
      </c>
    </row>
    <row r="13" spans="1:18">
      <c r="F13" s="49">
        <f>D13*E13</f>
        <v>0</v>
      </c>
      <c r="K13" s="49">
        <f>G13*I13+H13*J13</f>
        <v>0</v>
      </c>
      <c r="L13" s="85">
        <f>F13+K13</f>
        <v>0</v>
      </c>
      <c r="M13" s="49">
        <f t="shared" si="0"/>
        <v>0</v>
      </c>
      <c r="N13" s="49">
        <f t="shared" si="5"/>
        <v>0</v>
      </c>
      <c r="O13" s="49">
        <f t="shared" si="6"/>
        <v>0</v>
      </c>
      <c r="P13" s="49">
        <f>SUM(M13:O13)</f>
        <v>0</v>
      </c>
    </row>
    <row r="14" spans="1:18">
      <c r="F14" s="49">
        <f>D14*E14</f>
        <v>0</v>
      </c>
      <c r="K14" s="49">
        <f>G14*I14+H14*J14</f>
        <v>0</v>
      </c>
      <c r="L14" s="85">
        <f>F14+K14</f>
        <v>0</v>
      </c>
      <c r="M14" s="49">
        <f t="shared" si="0"/>
        <v>0</v>
      </c>
      <c r="N14" s="49">
        <f t="shared" si="5"/>
        <v>0</v>
      </c>
      <c r="O14" s="49">
        <f t="shared" si="6"/>
        <v>0</v>
      </c>
      <c r="P14" s="49">
        <f>SUM(M14:O14)</f>
        <v>0</v>
      </c>
    </row>
    <row r="15" spans="1:18">
      <c r="F15" s="49">
        <f>D15*E15</f>
        <v>0</v>
      </c>
      <c r="K15" s="49">
        <f>G15*I15+H15*J15</f>
        <v>0</v>
      </c>
      <c r="L15" s="85">
        <f>F15+K15</f>
        <v>0</v>
      </c>
      <c r="M15" s="49">
        <f t="shared" si="0"/>
        <v>0</v>
      </c>
      <c r="N15" s="49">
        <f t="shared" si="5"/>
        <v>0</v>
      </c>
      <c r="O15" s="49">
        <f t="shared" si="6"/>
        <v>0</v>
      </c>
      <c r="P15" s="49">
        <f>SUM(M15:O15)</f>
        <v>0</v>
      </c>
    </row>
    <row r="16" spans="1:18">
      <c r="F16" s="49">
        <f t="shared" si="2"/>
        <v>0</v>
      </c>
      <c r="K16" s="49">
        <f t="shared" si="3"/>
        <v>0</v>
      </c>
      <c r="L16" s="85">
        <f t="shared" si="4"/>
        <v>0</v>
      </c>
      <c r="M16" s="49">
        <f t="shared" si="0"/>
        <v>0</v>
      </c>
      <c r="N16" s="49">
        <f t="shared" si="5"/>
        <v>0</v>
      </c>
      <c r="O16" s="49">
        <f t="shared" si="6"/>
        <v>0</v>
      </c>
      <c r="P16" s="49">
        <f t="shared" si="1"/>
        <v>0</v>
      </c>
    </row>
    <row r="17" spans="1:16">
      <c r="F17" s="49">
        <f t="shared" si="2"/>
        <v>0</v>
      </c>
      <c r="K17" s="49">
        <f t="shared" si="3"/>
        <v>0</v>
      </c>
      <c r="L17" s="85">
        <f t="shared" si="4"/>
        <v>0</v>
      </c>
      <c r="M17" s="49">
        <f t="shared" si="0"/>
        <v>0</v>
      </c>
      <c r="N17" s="49">
        <f t="shared" si="5"/>
        <v>0</v>
      </c>
      <c r="O17" s="49">
        <f t="shared" si="6"/>
        <v>0</v>
      </c>
      <c r="P17" s="49">
        <f t="shared" si="1"/>
        <v>0</v>
      </c>
    </row>
    <row r="18" spans="1:16">
      <c r="F18" s="49">
        <f t="shared" si="2"/>
        <v>0</v>
      </c>
      <c r="K18" s="49">
        <f t="shared" si="3"/>
        <v>0</v>
      </c>
      <c r="L18" s="85">
        <f t="shared" si="4"/>
        <v>0</v>
      </c>
      <c r="M18" s="49">
        <f t="shared" si="0"/>
        <v>0</v>
      </c>
      <c r="N18" s="49">
        <f t="shared" si="5"/>
        <v>0</v>
      </c>
      <c r="O18" s="49">
        <f t="shared" si="6"/>
        <v>0</v>
      </c>
      <c r="P18" s="49">
        <f t="shared" si="1"/>
        <v>0</v>
      </c>
    </row>
    <row r="19" spans="1:16" ht="13.5">
      <c r="B19" s="10" t="s">
        <v>425</v>
      </c>
      <c r="F19" s="49">
        <f t="shared" si="2"/>
        <v>0</v>
      </c>
      <c r="K19" s="49">
        <f t="shared" si="3"/>
        <v>0</v>
      </c>
      <c r="L19" s="85">
        <f t="shared" si="4"/>
        <v>0</v>
      </c>
      <c r="M19" s="49">
        <f t="shared" si="0"/>
        <v>0</v>
      </c>
      <c r="N19" s="49">
        <f t="shared" si="5"/>
        <v>0</v>
      </c>
      <c r="O19" s="49">
        <f t="shared" si="6"/>
        <v>0</v>
      </c>
      <c r="P19" s="49">
        <f t="shared" si="1"/>
        <v>0</v>
      </c>
    </row>
    <row r="20" spans="1:16" ht="13.5">
      <c r="B20" s="10" t="s">
        <v>59</v>
      </c>
      <c r="F20" s="49">
        <f>D20*E20</f>
        <v>0</v>
      </c>
      <c r="K20" s="49">
        <f>G20*I20+H20*J20</f>
        <v>0</v>
      </c>
      <c r="L20" s="85">
        <f>F20+K20</f>
        <v>0</v>
      </c>
      <c r="M20" s="49">
        <f t="shared" si="0"/>
        <v>0</v>
      </c>
      <c r="N20" s="49">
        <f t="shared" si="5"/>
        <v>0</v>
      </c>
      <c r="O20" s="49">
        <f t="shared" si="6"/>
        <v>0</v>
      </c>
      <c r="P20" s="49">
        <f>SUM(M20:O20)</f>
        <v>0</v>
      </c>
    </row>
    <row r="21" spans="1:16" ht="13.5">
      <c r="B21" s="10" t="s">
        <v>427</v>
      </c>
      <c r="F21" s="49">
        <f t="shared" si="2"/>
        <v>0</v>
      </c>
      <c r="K21" s="49">
        <f t="shared" si="3"/>
        <v>0</v>
      </c>
      <c r="L21" s="85">
        <f t="shared" si="4"/>
        <v>0</v>
      </c>
      <c r="M21" s="49">
        <f t="shared" si="0"/>
        <v>0</v>
      </c>
      <c r="N21" s="49">
        <f t="shared" si="5"/>
        <v>0</v>
      </c>
      <c r="O21" s="49">
        <f t="shared" si="6"/>
        <v>0</v>
      </c>
      <c r="P21" s="49">
        <f t="shared" si="1"/>
        <v>0</v>
      </c>
    </row>
    <row r="22" spans="1:16" ht="13.5">
      <c r="B22" s="10" t="s">
        <v>1749</v>
      </c>
      <c r="F22" s="49">
        <f t="shared" si="2"/>
        <v>0</v>
      </c>
      <c r="K22" s="49">
        <f t="shared" si="3"/>
        <v>0</v>
      </c>
      <c r="L22" s="85">
        <f t="shared" si="4"/>
        <v>0</v>
      </c>
      <c r="M22" s="49">
        <f t="shared" si="0"/>
        <v>0</v>
      </c>
      <c r="N22" s="49">
        <f t="shared" si="5"/>
        <v>0</v>
      </c>
      <c r="O22" s="49">
        <f t="shared" si="6"/>
        <v>0</v>
      </c>
      <c r="P22" s="49">
        <f t="shared" si="1"/>
        <v>0</v>
      </c>
    </row>
    <row r="23" spans="1:16" ht="13.5">
      <c r="B23" s="10" t="s">
        <v>1365</v>
      </c>
      <c r="F23" s="49">
        <f t="shared" si="2"/>
        <v>0</v>
      </c>
      <c r="K23" s="49">
        <f t="shared" si="3"/>
        <v>0</v>
      </c>
      <c r="L23" s="85">
        <f t="shared" si="4"/>
        <v>0</v>
      </c>
      <c r="M23" s="49">
        <f t="shared" si="0"/>
        <v>0</v>
      </c>
      <c r="N23" s="49">
        <f t="shared" si="5"/>
        <v>0</v>
      </c>
      <c r="O23" s="49">
        <f t="shared" si="6"/>
        <v>0</v>
      </c>
      <c r="P23" s="49">
        <f t="shared" si="1"/>
        <v>0</v>
      </c>
    </row>
    <row r="24" spans="1:16" ht="13.5">
      <c r="B24" s="10" t="s">
        <v>424</v>
      </c>
      <c r="F24" s="49">
        <f t="shared" si="2"/>
        <v>0</v>
      </c>
      <c r="K24" s="49">
        <f t="shared" si="3"/>
        <v>0</v>
      </c>
      <c r="L24" s="85">
        <f t="shared" si="4"/>
        <v>0</v>
      </c>
      <c r="M24" s="49">
        <f t="shared" si="0"/>
        <v>0</v>
      </c>
      <c r="N24" s="49">
        <f t="shared" si="5"/>
        <v>0</v>
      </c>
      <c r="O24" s="49">
        <f t="shared" si="6"/>
        <v>0</v>
      </c>
      <c r="P24" s="49">
        <f t="shared" si="1"/>
        <v>0</v>
      </c>
    </row>
    <row r="25" spans="1:16" ht="13.5">
      <c r="B25" s="10" t="s">
        <v>1798</v>
      </c>
      <c r="F25" s="65">
        <f t="shared" si="2"/>
        <v>0</v>
      </c>
      <c r="K25" s="65">
        <f t="shared" si="3"/>
        <v>0</v>
      </c>
      <c r="L25" s="85">
        <f t="shared" si="4"/>
        <v>0</v>
      </c>
      <c r="M25" s="65">
        <f t="shared" si="0"/>
        <v>0</v>
      </c>
      <c r="N25" s="49">
        <f t="shared" si="5"/>
        <v>0</v>
      </c>
      <c r="O25" s="49">
        <f t="shared" si="6"/>
        <v>0</v>
      </c>
      <c r="P25" s="65">
        <f t="shared" si="1"/>
        <v>0</v>
      </c>
    </row>
    <row r="26" spans="1:16" s="50" customFormat="1">
      <c r="B26" s="77" t="s">
        <v>1834</v>
      </c>
      <c r="C26" s="77" t="s">
        <v>1928</v>
      </c>
      <c r="E26" s="60"/>
      <c r="F26" s="79">
        <f>SUM(F7:F25)</f>
        <v>0</v>
      </c>
      <c r="I26" s="60"/>
      <c r="J26" s="60"/>
      <c r="K26" s="79">
        <f t="shared" ref="K26:P26" si="7">SUM(K7:K25)</f>
        <v>0</v>
      </c>
      <c r="L26" s="86">
        <f t="shared" si="7"/>
        <v>0</v>
      </c>
      <c r="M26" s="79">
        <f t="shared" si="7"/>
        <v>0</v>
      </c>
      <c r="N26" s="79">
        <f t="shared" si="7"/>
        <v>0</v>
      </c>
      <c r="O26" s="79">
        <f t="shared" si="7"/>
        <v>0</v>
      </c>
      <c r="P26" s="79">
        <f t="shared" si="7"/>
        <v>0</v>
      </c>
    </row>
    <row r="27" spans="1:16" s="50" customFormat="1">
      <c r="B27" s="77"/>
      <c r="E27" s="60"/>
      <c r="F27" s="80"/>
      <c r="I27" s="60"/>
      <c r="J27" s="60"/>
      <c r="K27" s="80"/>
      <c r="L27" s="85"/>
      <c r="M27" s="80"/>
      <c r="N27" s="80"/>
      <c r="O27" s="49"/>
      <c r="P27" s="80"/>
    </row>
    <row r="28" spans="1:16" s="50" customFormat="1">
      <c r="A28" s="50" t="s">
        <v>1303</v>
      </c>
      <c r="B28" s="50" t="s">
        <v>1484</v>
      </c>
      <c r="E28" s="60"/>
      <c r="I28" s="60"/>
      <c r="J28" s="60"/>
      <c r="L28" s="85"/>
      <c r="O28" s="49"/>
    </row>
    <row r="29" spans="1:16">
      <c r="F29" s="49">
        <f t="shared" si="2"/>
        <v>0</v>
      </c>
      <c r="K29" s="49">
        <f t="shared" si="3"/>
        <v>0</v>
      </c>
      <c r="L29" s="85">
        <f t="shared" si="4"/>
        <v>0</v>
      </c>
      <c r="M29" s="49">
        <f t="shared" ref="M29:M45" si="8">L29*M$5</f>
        <v>0</v>
      </c>
      <c r="N29" s="49">
        <f>SUM(L29:M29)*N$5</f>
        <v>0</v>
      </c>
      <c r="O29" s="49">
        <f t="shared" ref="O29:O45" si="9">(L29+M29)*O$5</f>
        <v>0</v>
      </c>
      <c r="P29" s="49">
        <f t="shared" ref="P29:P45" si="10">SUM(M29:O29)</f>
        <v>0</v>
      </c>
    </row>
    <row r="30" spans="1:16">
      <c r="F30" s="49">
        <f t="shared" si="2"/>
        <v>0</v>
      </c>
      <c r="K30" s="49">
        <f t="shared" si="3"/>
        <v>0</v>
      </c>
      <c r="L30" s="85">
        <f t="shared" si="4"/>
        <v>0</v>
      </c>
      <c r="M30" s="49">
        <f t="shared" si="8"/>
        <v>0</v>
      </c>
      <c r="N30" s="49">
        <f t="shared" ref="N30:N45" si="11">SUM(L30:M30)*N$5</f>
        <v>0</v>
      </c>
      <c r="O30" s="49">
        <f t="shared" si="9"/>
        <v>0</v>
      </c>
      <c r="P30" s="49">
        <f t="shared" si="10"/>
        <v>0</v>
      </c>
    </row>
    <row r="31" spans="1:16">
      <c r="F31" s="49">
        <f t="shared" si="2"/>
        <v>0</v>
      </c>
      <c r="K31" s="49">
        <f t="shared" si="3"/>
        <v>0</v>
      </c>
      <c r="L31" s="85">
        <f t="shared" si="4"/>
        <v>0</v>
      </c>
      <c r="M31" s="49">
        <f t="shared" si="8"/>
        <v>0</v>
      </c>
      <c r="N31" s="49">
        <f t="shared" si="11"/>
        <v>0</v>
      </c>
      <c r="O31" s="49">
        <f t="shared" si="9"/>
        <v>0</v>
      </c>
      <c r="P31" s="49">
        <f t="shared" si="10"/>
        <v>0</v>
      </c>
    </row>
    <row r="32" spans="1:16">
      <c r="F32" s="49">
        <f t="shared" si="2"/>
        <v>0</v>
      </c>
      <c r="K32" s="49">
        <f t="shared" si="3"/>
        <v>0</v>
      </c>
      <c r="L32" s="85">
        <f t="shared" si="4"/>
        <v>0</v>
      </c>
      <c r="M32" s="49">
        <f t="shared" si="8"/>
        <v>0</v>
      </c>
      <c r="N32" s="49">
        <f t="shared" si="11"/>
        <v>0</v>
      </c>
      <c r="O32" s="49">
        <f t="shared" si="9"/>
        <v>0</v>
      </c>
      <c r="P32" s="49">
        <f t="shared" si="10"/>
        <v>0</v>
      </c>
    </row>
    <row r="33" spans="1:16">
      <c r="F33" s="49">
        <f t="shared" si="2"/>
        <v>0</v>
      </c>
      <c r="K33" s="49">
        <f t="shared" si="3"/>
        <v>0</v>
      </c>
      <c r="L33" s="85">
        <f t="shared" si="4"/>
        <v>0</v>
      </c>
      <c r="M33" s="49">
        <f t="shared" si="8"/>
        <v>0</v>
      </c>
      <c r="N33" s="49">
        <f t="shared" si="11"/>
        <v>0</v>
      </c>
      <c r="O33" s="49">
        <f t="shared" si="9"/>
        <v>0</v>
      </c>
      <c r="P33" s="49">
        <f t="shared" si="10"/>
        <v>0</v>
      </c>
    </row>
    <row r="34" spans="1:16">
      <c r="F34" s="49">
        <f t="shared" si="2"/>
        <v>0</v>
      </c>
      <c r="K34" s="49">
        <f t="shared" si="3"/>
        <v>0</v>
      </c>
      <c r="L34" s="85">
        <f t="shared" si="4"/>
        <v>0</v>
      </c>
      <c r="M34" s="49">
        <f t="shared" si="8"/>
        <v>0</v>
      </c>
      <c r="N34" s="49">
        <f t="shared" si="11"/>
        <v>0</v>
      </c>
      <c r="O34" s="49">
        <f t="shared" si="9"/>
        <v>0</v>
      </c>
      <c r="P34" s="49">
        <f t="shared" si="10"/>
        <v>0</v>
      </c>
    </row>
    <row r="35" spans="1:16">
      <c r="F35" s="49">
        <f t="shared" si="2"/>
        <v>0</v>
      </c>
      <c r="K35" s="49">
        <f t="shared" si="3"/>
        <v>0</v>
      </c>
      <c r="L35" s="85">
        <f t="shared" si="4"/>
        <v>0</v>
      </c>
      <c r="M35" s="49">
        <f t="shared" si="8"/>
        <v>0</v>
      </c>
      <c r="N35" s="49">
        <f t="shared" si="11"/>
        <v>0</v>
      </c>
      <c r="O35" s="49">
        <f t="shared" si="9"/>
        <v>0</v>
      </c>
      <c r="P35" s="49">
        <f t="shared" si="10"/>
        <v>0</v>
      </c>
    </row>
    <row r="36" spans="1:16">
      <c r="F36" s="49">
        <f t="shared" si="2"/>
        <v>0</v>
      </c>
      <c r="K36" s="49">
        <f t="shared" si="3"/>
        <v>0</v>
      </c>
      <c r="L36" s="85">
        <f t="shared" si="4"/>
        <v>0</v>
      </c>
      <c r="M36" s="49">
        <f t="shared" si="8"/>
        <v>0</v>
      </c>
      <c r="N36" s="49">
        <f t="shared" si="11"/>
        <v>0</v>
      </c>
      <c r="O36" s="49">
        <f t="shared" si="9"/>
        <v>0</v>
      </c>
      <c r="P36" s="49">
        <f t="shared" si="10"/>
        <v>0</v>
      </c>
    </row>
    <row r="37" spans="1:16">
      <c r="F37" s="49">
        <f t="shared" si="2"/>
        <v>0</v>
      </c>
      <c r="K37" s="49">
        <f t="shared" si="3"/>
        <v>0</v>
      </c>
      <c r="L37" s="85">
        <f t="shared" si="4"/>
        <v>0</v>
      </c>
      <c r="M37" s="49">
        <f t="shared" si="8"/>
        <v>0</v>
      </c>
      <c r="N37" s="49">
        <f t="shared" si="11"/>
        <v>0</v>
      </c>
      <c r="O37" s="49">
        <f t="shared" si="9"/>
        <v>0</v>
      </c>
      <c r="P37" s="49">
        <f t="shared" si="10"/>
        <v>0</v>
      </c>
    </row>
    <row r="38" spans="1:16">
      <c r="F38" s="49">
        <f t="shared" si="2"/>
        <v>0</v>
      </c>
      <c r="K38" s="49">
        <f t="shared" si="3"/>
        <v>0</v>
      </c>
      <c r="L38" s="85">
        <f t="shared" si="4"/>
        <v>0</v>
      </c>
      <c r="M38" s="49">
        <f t="shared" si="8"/>
        <v>0</v>
      </c>
      <c r="N38" s="49">
        <f t="shared" si="11"/>
        <v>0</v>
      </c>
      <c r="O38" s="49">
        <f t="shared" si="9"/>
        <v>0</v>
      </c>
      <c r="P38" s="49">
        <f t="shared" si="10"/>
        <v>0</v>
      </c>
    </row>
    <row r="39" spans="1:16" ht="13.5">
      <c r="B39" s="10" t="s">
        <v>425</v>
      </c>
      <c r="F39" s="49">
        <f t="shared" si="2"/>
        <v>0</v>
      </c>
      <c r="K39" s="49">
        <f t="shared" si="3"/>
        <v>0</v>
      </c>
      <c r="L39" s="85">
        <f t="shared" si="4"/>
        <v>0</v>
      </c>
      <c r="M39" s="49">
        <f t="shared" si="8"/>
        <v>0</v>
      </c>
      <c r="N39" s="49">
        <f t="shared" si="11"/>
        <v>0</v>
      </c>
      <c r="O39" s="49">
        <f t="shared" si="9"/>
        <v>0</v>
      </c>
      <c r="P39" s="49">
        <f t="shared" si="10"/>
        <v>0</v>
      </c>
    </row>
    <row r="40" spans="1:16" ht="13.5">
      <c r="B40" s="10" t="s">
        <v>59</v>
      </c>
      <c r="F40" s="49">
        <f>D40*E40</f>
        <v>0</v>
      </c>
      <c r="K40" s="49">
        <f>G40*I40+H40*J40</f>
        <v>0</v>
      </c>
      <c r="L40" s="85">
        <f>F40+K40</f>
        <v>0</v>
      </c>
      <c r="M40" s="49">
        <f t="shared" si="8"/>
        <v>0</v>
      </c>
      <c r="N40" s="49">
        <f t="shared" si="11"/>
        <v>0</v>
      </c>
      <c r="O40" s="49">
        <f t="shared" si="9"/>
        <v>0</v>
      </c>
      <c r="P40" s="49">
        <f>SUM(M40:O40)</f>
        <v>0</v>
      </c>
    </row>
    <row r="41" spans="1:16" ht="13.5">
      <c r="B41" s="10" t="s">
        <v>427</v>
      </c>
      <c r="F41" s="49">
        <f t="shared" si="2"/>
        <v>0</v>
      </c>
      <c r="K41" s="49">
        <f t="shared" si="3"/>
        <v>0</v>
      </c>
      <c r="L41" s="85">
        <f t="shared" si="4"/>
        <v>0</v>
      </c>
      <c r="M41" s="49">
        <f t="shared" si="8"/>
        <v>0</v>
      </c>
      <c r="N41" s="49">
        <f t="shared" si="11"/>
        <v>0</v>
      </c>
      <c r="O41" s="49">
        <f t="shared" si="9"/>
        <v>0</v>
      </c>
      <c r="P41" s="49">
        <f t="shared" si="10"/>
        <v>0</v>
      </c>
    </row>
    <row r="42" spans="1:16" ht="13.5">
      <c r="B42" s="10" t="s">
        <v>1749</v>
      </c>
      <c r="F42" s="49">
        <f t="shared" si="2"/>
        <v>0</v>
      </c>
      <c r="K42" s="49">
        <f t="shared" si="3"/>
        <v>0</v>
      </c>
      <c r="L42" s="85">
        <f t="shared" si="4"/>
        <v>0</v>
      </c>
      <c r="M42" s="49">
        <f t="shared" si="8"/>
        <v>0</v>
      </c>
      <c r="N42" s="49">
        <f t="shared" si="11"/>
        <v>0</v>
      </c>
      <c r="O42" s="49">
        <f t="shared" si="9"/>
        <v>0</v>
      </c>
      <c r="P42" s="49">
        <f t="shared" si="10"/>
        <v>0</v>
      </c>
    </row>
    <row r="43" spans="1:16" ht="13.5">
      <c r="B43" s="10" t="s">
        <v>1365</v>
      </c>
      <c r="F43" s="49">
        <f t="shared" si="2"/>
        <v>0</v>
      </c>
      <c r="K43" s="49">
        <f t="shared" si="3"/>
        <v>0</v>
      </c>
      <c r="L43" s="85">
        <f t="shared" si="4"/>
        <v>0</v>
      </c>
      <c r="M43" s="49">
        <f t="shared" si="8"/>
        <v>0</v>
      </c>
      <c r="N43" s="49">
        <f t="shared" si="11"/>
        <v>0</v>
      </c>
      <c r="O43" s="49">
        <f t="shared" si="9"/>
        <v>0</v>
      </c>
      <c r="P43" s="49">
        <f t="shared" si="10"/>
        <v>0</v>
      </c>
    </row>
    <row r="44" spans="1:16" ht="13.5">
      <c r="B44" s="10" t="s">
        <v>424</v>
      </c>
      <c r="F44" s="49">
        <f t="shared" si="2"/>
        <v>0</v>
      </c>
      <c r="K44" s="49">
        <f t="shared" si="3"/>
        <v>0</v>
      </c>
      <c r="L44" s="85">
        <f t="shared" si="4"/>
        <v>0</v>
      </c>
      <c r="M44" s="49">
        <f t="shared" si="8"/>
        <v>0</v>
      </c>
      <c r="N44" s="49">
        <f t="shared" si="11"/>
        <v>0</v>
      </c>
      <c r="O44" s="49">
        <f t="shared" si="9"/>
        <v>0</v>
      </c>
      <c r="P44" s="49">
        <f t="shared" si="10"/>
        <v>0</v>
      </c>
    </row>
    <row r="45" spans="1:16" ht="13.5">
      <c r="B45" s="10" t="s">
        <v>1798</v>
      </c>
      <c r="F45" s="49">
        <f t="shared" si="2"/>
        <v>0</v>
      </c>
      <c r="K45" s="49">
        <f t="shared" si="3"/>
        <v>0</v>
      </c>
      <c r="L45" s="85">
        <f t="shared" si="4"/>
        <v>0</v>
      </c>
      <c r="M45" s="49">
        <f t="shared" si="8"/>
        <v>0</v>
      </c>
      <c r="N45" s="49">
        <f t="shared" si="11"/>
        <v>0</v>
      </c>
      <c r="O45" s="49">
        <f t="shared" si="9"/>
        <v>0</v>
      </c>
      <c r="P45" s="49">
        <f t="shared" si="10"/>
        <v>0</v>
      </c>
    </row>
    <row r="46" spans="1:16" s="50" customFormat="1">
      <c r="B46" s="50" t="s">
        <v>1928</v>
      </c>
      <c r="C46" s="77" t="s">
        <v>1928</v>
      </c>
      <c r="E46" s="60"/>
      <c r="F46" s="79">
        <f>SUM(F29:F45)</f>
        <v>0</v>
      </c>
      <c r="I46" s="60"/>
      <c r="J46" s="60"/>
      <c r="K46" s="79">
        <f t="shared" ref="K46:P46" si="12">SUM(K29:K45)</f>
        <v>0</v>
      </c>
      <c r="L46" s="86">
        <f t="shared" si="12"/>
        <v>0</v>
      </c>
      <c r="M46" s="79">
        <f t="shared" si="12"/>
        <v>0</v>
      </c>
      <c r="N46" s="79">
        <f t="shared" si="12"/>
        <v>0</v>
      </c>
      <c r="O46" s="79">
        <f t="shared" si="12"/>
        <v>0</v>
      </c>
      <c r="P46" s="79">
        <f t="shared" si="12"/>
        <v>0</v>
      </c>
    </row>
    <row r="47" spans="1:16">
      <c r="L47" s="85"/>
    </row>
    <row r="48" spans="1:16" s="50" customFormat="1">
      <c r="A48" s="50" t="s">
        <v>227</v>
      </c>
      <c r="B48" s="50" t="s">
        <v>226</v>
      </c>
      <c r="E48" s="60"/>
      <c r="I48" s="60"/>
      <c r="J48" s="60"/>
      <c r="L48" s="85"/>
      <c r="O48" s="49"/>
    </row>
    <row r="49" spans="1:16">
      <c r="F49" s="49">
        <f t="shared" ref="F49:F57" si="13">D49*E49</f>
        <v>0</v>
      </c>
      <c r="K49" s="49">
        <f t="shared" ref="K49:K57" si="14">G49*I49+H49*J49</f>
        <v>0</v>
      </c>
      <c r="L49" s="85">
        <f t="shared" ref="L49:L57" si="15">F49+K49</f>
        <v>0</v>
      </c>
      <c r="M49" s="49">
        <f t="shared" ref="M49:M57" si="16">L49*M$5</f>
        <v>0</v>
      </c>
      <c r="N49" s="49">
        <f>SUM(L49:M49)*N$5</f>
        <v>0</v>
      </c>
      <c r="O49" s="49">
        <f t="shared" ref="O49:O57" si="17">(L49+M49)*O$5</f>
        <v>0</v>
      </c>
      <c r="P49" s="49">
        <f t="shared" ref="P49:P57" si="18">SUM(M49:O49)</f>
        <v>0</v>
      </c>
    </row>
    <row r="50" spans="1:16">
      <c r="F50" s="49">
        <f t="shared" si="13"/>
        <v>0</v>
      </c>
      <c r="K50" s="49">
        <f t="shared" si="14"/>
        <v>0</v>
      </c>
      <c r="L50" s="85">
        <f t="shared" si="15"/>
        <v>0</v>
      </c>
      <c r="M50" s="49">
        <f t="shared" si="16"/>
        <v>0</v>
      </c>
      <c r="N50" s="49">
        <f t="shared" ref="N50:N57" si="19">SUM(L50:M50)*N$5</f>
        <v>0</v>
      </c>
      <c r="O50" s="49">
        <f t="shared" si="17"/>
        <v>0</v>
      </c>
      <c r="P50" s="49">
        <f t="shared" si="18"/>
        <v>0</v>
      </c>
    </row>
    <row r="51" spans="1:16">
      <c r="F51" s="49">
        <f t="shared" si="13"/>
        <v>0</v>
      </c>
      <c r="K51" s="49">
        <f t="shared" si="14"/>
        <v>0</v>
      </c>
      <c r="L51" s="85">
        <f t="shared" si="15"/>
        <v>0</v>
      </c>
      <c r="M51" s="49">
        <f t="shared" si="16"/>
        <v>0</v>
      </c>
      <c r="N51" s="49">
        <f t="shared" si="19"/>
        <v>0</v>
      </c>
      <c r="O51" s="49">
        <f t="shared" si="17"/>
        <v>0</v>
      </c>
      <c r="P51" s="49">
        <f t="shared" si="18"/>
        <v>0</v>
      </c>
    </row>
    <row r="52" spans="1:16">
      <c r="F52" s="49">
        <f t="shared" si="13"/>
        <v>0</v>
      </c>
      <c r="K52" s="49">
        <f t="shared" si="14"/>
        <v>0</v>
      </c>
      <c r="L52" s="85">
        <f t="shared" si="15"/>
        <v>0</v>
      </c>
      <c r="M52" s="49">
        <f t="shared" si="16"/>
        <v>0</v>
      </c>
      <c r="N52" s="49">
        <f t="shared" si="19"/>
        <v>0</v>
      </c>
      <c r="O52" s="49">
        <f t="shared" si="17"/>
        <v>0</v>
      </c>
      <c r="P52" s="49">
        <f t="shared" si="18"/>
        <v>0</v>
      </c>
    </row>
    <row r="53" spans="1:16">
      <c r="F53" s="49">
        <f t="shared" si="13"/>
        <v>0</v>
      </c>
      <c r="K53" s="49">
        <f t="shared" si="14"/>
        <v>0</v>
      </c>
      <c r="L53" s="85">
        <f t="shared" si="15"/>
        <v>0</v>
      </c>
      <c r="M53" s="49">
        <f t="shared" si="16"/>
        <v>0</v>
      </c>
      <c r="N53" s="49">
        <f t="shared" si="19"/>
        <v>0</v>
      </c>
      <c r="O53" s="49">
        <f t="shared" si="17"/>
        <v>0</v>
      </c>
      <c r="P53" s="49">
        <f t="shared" si="18"/>
        <v>0</v>
      </c>
    </row>
    <row r="54" spans="1:16" ht="13.5">
      <c r="B54" s="10" t="s">
        <v>1365</v>
      </c>
      <c r="F54" s="49">
        <f t="shared" si="13"/>
        <v>0</v>
      </c>
      <c r="K54" s="49">
        <f t="shared" si="14"/>
        <v>0</v>
      </c>
      <c r="L54" s="85">
        <f t="shared" si="15"/>
        <v>0</v>
      </c>
      <c r="M54" s="49">
        <f t="shared" si="16"/>
        <v>0</v>
      </c>
      <c r="N54" s="49">
        <f t="shared" si="19"/>
        <v>0</v>
      </c>
      <c r="O54" s="49">
        <f t="shared" si="17"/>
        <v>0</v>
      </c>
      <c r="P54" s="49">
        <f t="shared" si="18"/>
        <v>0</v>
      </c>
    </row>
    <row r="55" spans="1:16" ht="13.5">
      <c r="B55" s="10" t="s">
        <v>424</v>
      </c>
      <c r="F55" s="49">
        <f t="shared" si="13"/>
        <v>0</v>
      </c>
      <c r="K55" s="49">
        <f t="shared" si="14"/>
        <v>0</v>
      </c>
      <c r="L55" s="85">
        <f t="shared" si="15"/>
        <v>0</v>
      </c>
      <c r="M55" s="49">
        <f t="shared" si="16"/>
        <v>0</v>
      </c>
      <c r="N55" s="49">
        <f t="shared" si="19"/>
        <v>0</v>
      </c>
      <c r="O55" s="49">
        <f t="shared" si="17"/>
        <v>0</v>
      </c>
      <c r="P55" s="49">
        <f t="shared" si="18"/>
        <v>0</v>
      </c>
    </row>
    <row r="56" spans="1:16" ht="13.5">
      <c r="B56" s="10" t="s">
        <v>1468</v>
      </c>
      <c r="F56" s="49">
        <f t="shared" si="13"/>
        <v>0</v>
      </c>
      <c r="K56" s="49">
        <f t="shared" si="14"/>
        <v>0</v>
      </c>
      <c r="L56" s="85">
        <f t="shared" si="15"/>
        <v>0</v>
      </c>
      <c r="M56" s="49">
        <f t="shared" si="16"/>
        <v>0</v>
      </c>
      <c r="N56" s="49">
        <f t="shared" si="19"/>
        <v>0</v>
      </c>
      <c r="O56" s="49">
        <f t="shared" si="17"/>
        <v>0</v>
      </c>
      <c r="P56" s="49">
        <f t="shared" si="18"/>
        <v>0</v>
      </c>
    </row>
    <row r="57" spans="1:16" ht="13.5">
      <c r="B57" s="10" t="s">
        <v>1798</v>
      </c>
      <c r="F57" s="49">
        <f t="shared" si="13"/>
        <v>0</v>
      </c>
      <c r="K57" s="49">
        <f t="shared" si="14"/>
        <v>0</v>
      </c>
      <c r="L57" s="85">
        <f t="shared" si="15"/>
        <v>0</v>
      </c>
      <c r="M57" s="49">
        <f t="shared" si="16"/>
        <v>0</v>
      </c>
      <c r="N57" s="49">
        <f t="shared" si="19"/>
        <v>0</v>
      </c>
      <c r="O57" s="49">
        <f t="shared" si="17"/>
        <v>0</v>
      </c>
      <c r="P57" s="49">
        <f t="shared" si="18"/>
        <v>0</v>
      </c>
    </row>
    <row r="58" spans="1:16" s="50" customFormat="1">
      <c r="C58" s="77" t="s">
        <v>1928</v>
      </c>
      <c r="E58" s="60"/>
      <c r="F58" s="79">
        <f>SUM(F49:F57)</f>
        <v>0</v>
      </c>
      <c r="I58" s="60"/>
      <c r="J58" s="60"/>
      <c r="K58" s="79">
        <f t="shared" ref="K58:P58" si="20">SUM(K49:K57)</f>
        <v>0</v>
      </c>
      <c r="L58" s="86">
        <f t="shared" si="20"/>
        <v>0</v>
      </c>
      <c r="M58" s="79">
        <f t="shared" si="20"/>
        <v>0</v>
      </c>
      <c r="N58" s="79">
        <f t="shared" si="20"/>
        <v>0</v>
      </c>
      <c r="O58" s="79">
        <f t="shared" si="20"/>
        <v>0</v>
      </c>
      <c r="P58" s="79">
        <f t="shared" si="20"/>
        <v>0</v>
      </c>
    </row>
    <row r="59" spans="1:16">
      <c r="L59" s="85"/>
    </row>
    <row r="60" spans="1:16" s="50" customFormat="1">
      <c r="A60" s="50" t="s">
        <v>228</v>
      </c>
      <c r="B60" s="50" t="s">
        <v>732</v>
      </c>
      <c r="E60" s="60"/>
      <c r="I60" s="60"/>
      <c r="J60" s="60"/>
      <c r="L60" s="85"/>
      <c r="O60" s="49"/>
    </row>
    <row r="61" spans="1:16">
      <c r="F61" s="49">
        <f t="shared" si="2"/>
        <v>0</v>
      </c>
      <c r="K61" s="49">
        <f t="shared" si="3"/>
        <v>0</v>
      </c>
      <c r="L61" s="85">
        <f t="shared" si="4"/>
        <v>0</v>
      </c>
      <c r="M61" s="49">
        <f t="shared" ref="M61:M69" si="21">L61*M$5</f>
        <v>0</v>
      </c>
      <c r="N61" s="49">
        <f>SUM(L61:M61)*N$5</f>
        <v>0</v>
      </c>
      <c r="O61" s="49">
        <f t="shared" ref="O61:O69" si="22">(L61+M61)*O$5</f>
        <v>0</v>
      </c>
      <c r="P61" s="49">
        <f t="shared" ref="P61:P69" si="23">SUM(M61:O61)</f>
        <v>0</v>
      </c>
    </row>
    <row r="62" spans="1:16">
      <c r="F62" s="49">
        <f t="shared" si="2"/>
        <v>0</v>
      </c>
      <c r="K62" s="49">
        <f t="shared" si="3"/>
        <v>0</v>
      </c>
      <c r="L62" s="85">
        <f t="shared" si="4"/>
        <v>0</v>
      </c>
      <c r="M62" s="49">
        <f t="shared" si="21"/>
        <v>0</v>
      </c>
      <c r="N62" s="49">
        <f t="shared" ref="N62:N69" si="24">SUM(L62:M62)*N$5</f>
        <v>0</v>
      </c>
      <c r="O62" s="49">
        <f t="shared" si="22"/>
        <v>0</v>
      </c>
      <c r="P62" s="49">
        <f t="shared" si="23"/>
        <v>0</v>
      </c>
    </row>
    <row r="63" spans="1:16">
      <c r="F63" s="49">
        <f t="shared" si="2"/>
        <v>0</v>
      </c>
      <c r="K63" s="49">
        <f t="shared" si="3"/>
        <v>0</v>
      </c>
      <c r="L63" s="85">
        <f t="shared" si="4"/>
        <v>0</v>
      </c>
      <c r="M63" s="49">
        <f t="shared" si="21"/>
        <v>0</v>
      </c>
      <c r="N63" s="49">
        <f t="shared" si="24"/>
        <v>0</v>
      </c>
      <c r="O63" s="49">
        <f t="shared" si="22"/>
        <v>0</v>
      </c>
      <c r="P63" s="49">
        <f t="shared" si="23"/>
        <v>0</v>
      </c>
    </row>
    <row r="64" spans="1:16">
      <c r="F64" s="49">
        <f t="shared" si="2"/>
        <v>0</v>
      </c>
      <c r="K64" s="49">
        <f t="shared" si="3"/>
        <v>0</v>
      </c>
      <c r="L64" s="85">
        <f t="shared" si="4"/>
        <v>0</v>
      </c>
      <c r="M64" s="49">
        <f t="shared" si="21"/>
        <v>0</v>
      </c>
      <c r="N64" s="49">
        <f t="shared" si="24"/>
        <v>0</v>
      </c>
      <c r="O64" s="49">
        <f t="shared" si="22"/>
        <v>0</v>
      </c>
      <c r="P64" s="49">
        <f t="shared" si="23"/>
        <v>0</v>
      </c>
    </row>
    <row r="65" spans="1:16">
      <c r="F65" s="49">
        <f t="shared" si="2"/>
        <v>0</v>
      </c>
      <c r="K65" s="49">
        <f t="shared" si="3"/>
        <v>0</v>
      </c>
      <c r="L65" s="85">
        <f t="shared" si="4"/>
        <v>0</v>
      </c>
      <c r="M65" s="49">
        <f t="shared" si="21"/>
        <v>0</v>
      </c>
      <c r="N65" s="49">
        <f t="shared" si="24"/>
        <v>0</v>
      </c>
      <c r="O65" s="49">
        <f t="shared" si="22"/>
        <v>0</v>
      </c>
      <c r="P65" s="49">
        <f t="shared" si="23"/>
        <v>0</v>
      </c>
    </row>
    <row r="66" spans="1:16" ht="13.5">
      <c r="B66" s="10" t="s">
        <v>1365</v>
      </c>
      <c r="F66" s="49">
        <f t="shared" si="2"/>
        <v>0</v>
      </c>
      <c r="K66" s="49">
        <f t="shared" si="3"/>
        <v>0</v>
      </c>
      <c r="L66" s="85">
        <f t="shared" si="4"/>
        <v>0</v>
      </c>
      <c r="M66" s="49">
        <f t="shared" si="21"/>
        <v>0</v>
      </c>
      <c r="N66" s="49">
        <f t="shared" si="24"/>
        <v>0</v>
      </c>
      <c r="O66" s="49">
        <f t="shared" si="22"/>
        <v>0</v>
      </c>
      <c r="P66" s="49">
        <f t="shared" si="23"/>
        <v>0</v>
      </c>
    </row>
    <row r="67" spans="1:16" ht="13.5">
      <c r="B67" s="10" t="s">
        <v>424</v>
      </c>
      <c r="F67" s="49">
        <f t="shared" si="2"/>
        <v>0</v>
      </c>
      <c r="K67" s="49">
        <f t="shared" si="3"/>
        <v>0</v>
      </c>
      <c r="L67" s="85">
        <f t="shared" si="4"/>
        <v>0</v>
      </c>
      <c r="M67" s="49">
        <f t="shared" si="21"/>
        <v>0</v>
      </c>
      <c r="N67" s="49">
        <f t="shared" si="24"/>
        <v>0</v>
      </c>
      <c r="O67" s="49">
        <f t="shared" si="22"/>
        <v>0</v>
      </c>
      <c r="P67" s="49">
        <f t="shared" si="23"/>
        <v>0</v>
      </c>
    </row>
    <row r="68" spans="1:16" ht="13.5">
      <c r="B68" s="10" t="s">
        <v>1368</v>
      </c>
      <c r="F68" s="49">
        <f t="shared" si="2"/>
        <v>0</v>
      </c>
      <c r="K68" s="49">
        <f t="shared" si="3"/>
        <v>0</v>
      </c>
      <c r="L68" s="85">
        <f t="shared" si="4"/>
        <v>0</v>
      </c>
      <c r="M68" s="49">
        <f t="shared" si="21"/>
        <v>0</v>
      </c>
      <c r="N68" s="49">
        <f t="shared" si="24"/>
        <v>0</v>
      </c>
      <c r="O68" s="49">
        <f t="shared" si="22"/>
        <v>0</v>
      </c>
      <c r="P68" s="49">
        <f t="shared" si="23"/>
        <v>0</v>
      </c>
    </row>
    <row r="69" spans="1:16" ht="13.5">
      <c r="B69" s="10" t="s">
        <v>1798</v>
      </c>
      <c r="F69" s="49">
        <f t="shared" si="2"/>
        <v>0</v>
      </c>
      <c r="K69" s="49">
        <f t="shared" si="3"/>
        <v>0</v>
      </c>
      <c r="L69" s="85">
        <f t="shared" si="4"/>
        <v>0</v>
      </c>
      <c r="M69" s="49">
        <f t="shared" si="21"/>
        <v>0</v>
      </c>
      <c r="N69" s="49">
        <f t="shared" si="24"/>
        <v>0</v>
      </c>
      <c r="O69" s="49">
        <f t="shared" si="22"/>
        <v>0</v>
      </c>
      <c r="P69" s="49">
        <f t="shared" si="23"/>
        <v>0</v>
      </c>
    </row>
    <row r="70" spans="1:16" s="50" customFormat="1">
      <c r="C70" s="77" t="s">
        <v>1928</v>
      </c>
      <c r="E70" s="60"/>
      <c r="F70" s="79">
        <f>SUM(F61:F69)</f>
        <v>0</v>
      </c>
      <c r="I70" s="60"/>
      <c r="J70" s="60"/>
      <c r="K70" s="79">
        <f t="shared" ref="K70:P70" si="25">SUM(K61:K69)</f>
        <v>0</v>
      </c>
      <c r="L70" s="86">
        <f t="shared" si="25"/>
        <v>0</v>
      </c>
      <c r="M70" s="79">
        <f t="shared" si="25"/>
        <v>0</v>
      </c>
      <c r="N70" s="79">
        <f t="shared" si="25"/>
        <v>0</v>
      </c>
      <c r="O70" s="79">
        <f t="shared" si="25"/>
        <v>0</v>
      </c>
      <c r="P70" s="79">
        <f t="shared" si="25"/>
        <v>0</v>
      </c>
    </row>
    <row r="71" spans="1:16" ht="18.75" customHeight="1">
      <c r="C71" s="264" t="s">
        <v>841</v>
      </c>
      <c r="L71" s="50">
        <f>L26+L46+L58+L70</f>
        <v>0</v>
      </c>
      <c r="M71" s="50">
        <f>M26+M46+M58+M70</f>
        <v>0</v>
      </c>
      <c r="N71" s="50">
        <f>N26+N46+M58+N70</f>
        <v>0</v>
      </c>
      <c r="O71" s="50">
        <f>O26+O46+O58+O70</f>
        <v>0</v>
      </c>
      <c r="P71" s="50">
        <f>P26+P46+P58+P70</f>
        <v>0</v>
      </c>
    </row>
    <row r="72" spans="1:16" s="56" customFormat="1" ht="25.5">
      <c r="A72" s="263"/>
      <c r="E72" s="57"/>
      <c r="I72" s="57"/>
      <c r="J72" s="57"/>
      <c r="L72" s="87"/>
      <c r="M72" s="58" t="s">
        <v>861</v>
      </c>
      <c r="N72" s="58" t="s">
        <v>861</v>
      </c>
      <c r="O72" s="58" t="s">
        <v>861</v>
      </c>
    </row>
    <row r="73" spans="1:16">
      <c r="B73" s="338" t="s">
        <v>1329</v>
      </c>
      <c r="C73" s="335"/>
      <c r="D73" s="335"/>
      <c r="E73" s="336"/>
      <c r="F73" s="335"/>
      <c r="G73" s="335"/>
      <c r="H73" s="335"/>
      <c r="I73" s="336"/>
      <c r="J73" s="336"/>
    </row>
    <row r="74" spans="1:16">
      <c r="B74" s="335" t="s">
        <v>408</v>
      </c>
      <c r="C74" s="335"/>
      <c r="D74" s="335"/>
      <c r="E74" s="336"/>
      <c r="F74" s="335"/>
      <c r="G74" s="335"/>
      <c r="H74" s="335"/>
      <c r="I74" s="336"/>
      <c r="J74" s="336"/>
    </row>
    <row r="75" spans="1:16">
      <c r="B75" s="335" t="s">
        <v>1328</v>
      </c>
      <c r="C75" s="335"/>
      <c r="D75" s="335"/>
      <c r="E75" s="336"/>
      <c r="F75" s="335"/>
      <c r="G75" s="335"/>
      <c r="H75" s="335"/>
      <c r="I75" s="336"/>
      <c r="J75" s="336"/>
    </row>
    <row r="76" spans="1:16">
      <c r="B76" s="335" t="s">
        <v>1009</v>
      </c>
      <c r="C76" s="335"/>
      <c r="D76" s="335"/>
      <c r="E76" s="336"/>
      <c r="F76" s="335"/>
      <c r="G76" s="335"/>
      <c r="H76" s="335"/>
      <c r="I76" s="336"/>
      <c r="J76" s="336"/>
    </row>
    <row r="2916" spans="14:14">
      <c r="N2916" s="49">
        <f>SUM(M8:M8)*N$5</f>
        <v>0</v>
      </c>
    </row>
  </sheetData>
  <mergeCells count="3">
    <mergeCell ref="B1:R1"/>
    <mergeCell ref="D2:F2"/>
    <mergeCell ref="G2:K2"/>
  </mergeCells>
  <phoneticPr fontId="3" type="noConversion"/>
  <printOptions gridLines="1"/>
  <pageMargins left="0.35433070866141736" right="0.35433070866141736" top="0.70866141732283472" bottom="0.62992125984251968" header="0.51181102362204722" footer="0.23622047244094491"/>
  <pageSetup paperSize="9" scale="74" fitToHeight="4" orientation="landscape" r:id="rId1"/>
  <headerFooter alignWithMargins="0">
    <oddFooter>&amp;C&amp;"Arial,Regular"&amp;8&amp;F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38</vt:i4>
      </vt:variant>
    </vt:vector>
  </HeadingPairs>
  <TitlesOfParts>
    <vt:vector size="62" baseType="lpstr">
      <vt:lpstr>INFO</vt:lpstr>
      <vt:lpstr>Cover</vt:lpstr>
      <vt:lpstr>Budget</vt:lpstr>
      <vt:lpstr>Summary</vt:lpstr>
      <vt:lpstr>QAPE_30%</vt:lpstr>
      <vt:lpstr>Season of a Series</vt:lpstr>
      <vt:lpstr>1.Dev</vt:lpstr>
      <vt:lpstr>2.Crew</vt:lpstr>
      <vt:lpstr>3.Cast</vt:lpstr>
      <vt:lpstr>3a. Broadcast TV Calc</vt:lpstr>
      <vt:lpstr>3b. SVOD calc</vt:lpstr>
      <vt:lpstr>3c. FreeOnline calc</vt:lpstr>
      <vt:lpstr>4.Extr</vt:lpstr>
      <vt:lpstr>5.Allce</vt:lpstr>
      <vt:lpstr>6.Trav</vt:lpstr>
      <vt:lpstr>7.Video</vt:lpstr>
      <vt:lpstr>8.Cost</vt:lpstr>
      <vt:lpstr>9.Art</vt:lpstr>
      <vt:lpstr>10.Locn</vt:lpstr>
      <vt:lpstr>11.Del</vt:lpstr>
      <vt:lpstr>12.EPK</vt:lpstr>
      <vt:lpstr>13.Mktg</vt:lpstr>
      <vt:lpstr>14.Fringe</vt:lpstr>
      <vt:lpstr>Sheet1</vt:lpstr>
      <vt:lpstr>Dramas</vt:lpstr>
      <vt:lpstr>DThresh</vt:lpstr>
      <vt:lpstr>'10.Locn'!Print_Area</vt:lpstr>
      <vt:lpstr>'11.Del'!Print_Area</vt:lpstr>
      <vt:lpstr>'14.Fringe'!Print_Area</vt:lpstr>
      <vt:lpstr>'2.Crew'!Print_Area</vt:lpstr>
      <vt:lpstr>'3.Cast'!Print_Area</vt:lpstr>
      <vt:lpstr>'3a. Broadcast TV Calc'!Print_Area</vt:lpstr>
      <vt:lpstr>'3b. SVOD calc'!Print_Area</vt:lpstr>
      <vt:lpstr>'3c. FreeOnline calc'!Print_Area</vt:lpstr>
      <vt:lpstr>'4.Extr'!Print_Area</vt:lpstr>
      <vt:lpstr>'5.Allce'!Print_Area</vt:lpstr>
      <vt:lpstr>'6.Trav'!Print_Area</vt:lpstr>
      <vt:lpstr>'7.Video'!Print_Area</vt:lpstr>
      <vt:lpstr>'9.Art'!Print_Area</vt:lpstr>
      <vt:lpstr>Budget!Print_Area</vt:lpstr>
      <vt:lpstr>Cover!Print_Area</vt:lpstr>
      <vt:lpstr>INFO!Print_Area</vt:lpstr>
      <vt:lpstr>'QAPE_30%'!Print_Area</vt:lpstr>
      <vt:lpstr>Summary!Print_Area</vt:lpstr>
      <vt:lpstr>'1.Dev'!Print_Titles</vt:lpstr>
      <vt:lpstr>'11.Del'!Print_Titles</vt:lpstr>
      <vt:lpstr>'12.EPK'!Print_Titles</vt:lpstr>
      <vt:lpstr>'13.Mktg'!Print_Titles</vt:lpstr>
      <vt:lpstr>'14.Fringe'!Print_Titles</vt:lpstr>
      <vt:lpstr>'2.Crew'!Print_Titles</vt:lpstr>
      <vt:lpstr>'3.Cast'!Print_Titles</vt:lpstr>
      <vt:lpstr>'4.Extr'!Print_Titles</vt:lpstr>
      <vt:lpstr>'5.Allce'!Print_Titles</vt:lpstr>
      <vt:lpstr>'6.Trav'!Print_Titles</vt:lpstr>
      <vt:lpstr>'7.Video'!Print_Titles</vt:lpstr>
      <vt:lpstr>'8.Cost'!Print_Titles</vt:lpstr>
      <vt:lpstr>'9.Art'!Print_Titles</vt:lpstr>
      <vt:lpstr>Budget!Print_Titles</vt:lpstr>
      <vt:lpstr>Cover!Print_Titles</vt:lpstr>
      <vt:lpstr>Summary!Print_Titles</vt:lpstr>
      <vt:lpstr>Seas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AFC Budget 2003</dc:title>
  <dc:subject>Feature Film</dc:subject>
  <dc:creator>Moneypenny</dc:creator>
  <cp:lastModifiedBy>Amy Powter</cp:lastModifiedBy>
  <cp:lastPrinted>2014-11-21T03:17:54Z</cp:lastPrinted>
  <dcterms:created xsi:type="dcterms:W3CDTF">2002-10-17T02:30:16Z</dcterms:created>
  <dcterms:modified xsi:type="dcterms:W3CDTF">2024-06-24T04:59:09Z</dcterms:modified>
</cp:coreProperties>
</file>