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004"/>
  <workbookPr date1904="1" codeName="ThisWorkbook" autoCompressPictures="0"/>
  <bookViews>
    <workbookView xWindow="0" yWindow="0" windowWidth="22740" windowHeight="13320" tabRatio="927"/>
  </bookViews>
  <sheets>
    <sheet name="INFO (pls read before starting)" sheetId="22" r:id="rId1"/>
    <sheet name="COVER SHEET" sheetId="2" r:id="rId2"/>
    <sheet name="SUMMARY" sheetId="5" r:id="rId3"/>
    <sheet name="BUDGET" sheetId="4" r:id="rId4"/>
    <sheet name="1. CAST" sheetId="23" r:id="rId5"/>
    <sheet name="2. SOFTWARE" sheetId="9" r:id="rId6"/>
    <sheet name="3. HARDWARE" sheetId="17" r:id="rId7"/>
    <sheet name="4. MKTG, PUBL, STILLS, EPK" sheetId="20" r:id="rId8"/>
    <sheet name="5. TRAILER or MAKING OF DOCO" sheetId="11" r:id="rId9"/>
    <sheet name="6. DELIVERABLES" sheetId="7" r:id="rId10"/>
  </sheets>
  <externalReferences>
    <externalReference r:id="rId11"/>
  </externalReferences>
  <definedNames>
    <definedName name="A.1">BUDGET!$B$6</definedName>
    <definedName name="A.2">BUDGET!$B$14</definedName>
    <definedName name="ABOVE_THE_LINE_COSTS">BUDGET!$B$5</definedName>
    <definedName name="B.1">BUDGET!$B$41</definedName>
    <definedName name="B.2">BUDGET!$B$50</definedName>
    <definedName name="BELOW_THE_LINE__COSTS">BUDGET!$B$81</definedName>
    <definedName name="C.00">BUDGET!$B$83</definedName>
    <definedName name="C.01">BUDGET!$B$84</definedName>
    <definedName name="C.02">BUDGET!$B$95</definedName>
    <definedName name="C.03">BUDGET!$B$102</definedName>
    <definedName name="C.04">BUDGET!$B$110</definedName>
    <definedName name="C.05">BUDGET!$B$123</definedName>
    <definedName name="C.06">BUDGET!$B$135</definedName>
    <definedName name="C.07">BUDGET!$B$161</definedName>
    <definedName name="C.08">BUDGET!$B$175</definedName>
    <definedName name="C.09">BUDGET!$B$193</definedName>
    <definedName name="C.10">BUDGET!$B$201</definedName>
    <definedName name="C.11">BUDGET!$B$209</definedName>
    <definedName name="C.12">BUDGET!$B$219</definedName>
    <definedName name="C.13">BUDGET!$B$224</definedName>
    <definedName name="C.14">BUDGET!$B$232</definedName>
    <definedName name="C.15">BUDGET!$B$240</definedName>
    <definedName name="C.16">BUDGET!$B$246</definedName>
    <definedName name="C.17">BUDGET!$B$251</definedName>
    <definedName name="C.18">BUDGET!$B$262</definedName>
    <definedName name="C.19">BUDGET!$B$268</definedName>
    <definedName name="C.20">BUDGET!$B$274</definedName>
    <definedName name="Cast_below_line" localSheetId="4">'1. CAST'!$B$35</definedName>
    <definedName name="Cast_below_line">#REF!</definedName>
    <definedName name="Currency_XRate">SUMMARY!$H$4</definedName>
    <definedName name="D.00">BUDGET!$B$294</definedName>
    <definedName name="E_a">BUDGET!$B$55</definedName>
    <definedName name="E_a_1">BUDGET!$B$56</definedName>
    <definedName name="E_a_2">BUDGET!$B$68</definedName>
    <definedName name="E_b" localSheetId="4">[1]Budget!$B$322</definedName>
    <definedName name="E_b">BUDGET!$B$323</definedName>
    <definedName name="F.00">BUDGET!$B$334</definedName>
    <definedName name="F.01">BUDGET!$B$335</definedName>
    <definedName name="F.02">BUDGET!$B$348</definedName>
    <definedName name="F.03">BUDGET!$B$353</definedName>
    <definedName name="F.04">BUDGET!$B$363</definedName>
    <definedName name="F.05">BUDGET!$B$371</definedName>
    <definedName name="G.00">BUDGET!$B$379</definedName>
    <definedName name="G.01">BUDGET!#REF!</definedName>
    <definedName name="G.02">BUDGET!$B$380</definedName>
    <definedName name="Get_Heading" localSheetId="4">IF(ISERROR(VALUE(RIGHT([1]Summary!XFD1,1))),INDEX('1. CAST'!ref2_heading_col,MATCH([1]Summary!XFD1,'1. CAST'!ref1_col,0),1),"")</definedName>
    <definedName name="Get_Heading">IF(ISERROR(VALUE(RIGHT(SUMMARY!XFD1,1))),INDEX(ref2_heading_col,MATCH(SUMMARY!XFD1,ref1_col,0),1),"")</definedName>
    <definedName name="Get_Sub_Heading" localSheetId="4">IF(ISNUMBER(VALUE(RIGHT([1]Summary!XFC1))),INDEX('1. CAST'!ref2_heading_col,MATCH([1]Summary!XFC1,'1. CAST'!ref1_col,0),1),"")</definedName>
    <definedName name="Get_Sub_Heading">IF(ISNUMBER(VALUE(RIGHT(SUMMARY!XFC1))),INDEX(ref2_heading_col,MATCH(SUMMARY!XFC1,ref1_col,0),1),"")</definedName>
    <definedName name="H.">BUDGET!$B$391</definedName>
    <definedName name="H.01">BUDGET!$B$392</definedName>
    <definedName name="H.02">BUDGET!$B$399</definedName>
    <definedName name="I.00">BUDGET!$B$417</definedName>
    <definedName name="Indirect_Costs">BUDGET!$B$843</definedName>
    <definedName name="Info_beforestart">#REF!</definedName>
    <definedName name="Info_castcrew">#REF!</definedName>
    <definedName name="Info_formatting">#REF!</definedName>
    <definedName name="Info_formulas">#REF!</definedName>
    <definedName name="Info_GST">#REF!</definedName>
    <definedName name="Info_top">#REF!</definedName>
    <definedName name="Info_updates">#REF!</definedName>
    <definedName name="Info_worksheetindex">#REF!</definedName>
    <definedName name="J.00">BUDGET!$B$437</definedName>
    <definedName name="K.00">BUDGET!$B$451</definedName>
    <definedName name="K.01">BUDGET!$B$452</definedName>
    <definedName name="K.02">BUDGET!$B$466</definedName>
    <definedName name="K.03">BUDGET!$B$478</definedName>
    <definedName name="K.04">BUDGET!$B$486</definedName>
    <definedName name="K.05">BUDGET!$B$492</definedName>
    <definedName name="K.06">BUDGET!$B$498</definedName>
    <definedName name="K.07">BUDGET!$B$506</definedName>
    <definedName name="K.08">BUDGET!$B$514</definedName>
    <definedName name="L.00">BUDGET!$B$525</definedName>
    <definedName name="M.00">BUDGET!$B$533</definedName>
    <definedName name="N.00">BUDGET!$B$559</definedName>
    <definedName name="O.00">BUDGET!$B$575</definedName>
    <definedName name="P.00">BUDGET!$B$595</definedName>
    <definedName name="Post_Travel">#REF!</definedName>
    <definedName name="Prepro_Shoot_Travel">#REF!</definedName>
    <definedName name="_xlnm.Print_Area" localSheetId="4">'1. CAST'!$A$1:$N$59</definedName>
    <definedName name="_xlnm.Print_Area" localSheetId="5">'2. SOFTWARE'!$A$1:$K$89</definedName>
    <definedName name="_xlnm.Print_Area" localSheetId="6">'3. HARDWARE'!$A$1:$M$39</definedName>
    <definedName name="_xlnm.Print_Area" localSheetId="7">'4. MKTG, PUBL, STILLS, EPK'!$A$1:$I$87</definedName>
    <definedName name="_xlnm.Print_Area" localSheetId="8">'5. TRAILER or MAKING OF DOCO'!$A$1:$I$54</definedName>
    <definedName name="_xlnm.Print_Area" localSheetId="9">'6. DELIVERABLES'!$A$1:$I$62</definedName>
    <definedName name="_xlnm.Print_Area" localSheetId="3">BUDGET!$B$1:$M$873</definedName>
    <definedName name="_xlnm.Print_Area" localSheetId="1">'COVER SHEET'!$A$1:$M$73</definedName>
    <definedName name="_xlnm.Print_Area" localSheetId="0">'INFO (pls read before starting)'!$A$1:$C$56</definedName>
    <definedName name="_xlnm.Print_Area" localSheetId="2">SUMMARY!$A$2:$E$105</definedName>
    <definedName name="_xlnm.Print_Titles" localSheetId="4">'1. CAST'!$1:$5</definedName>
    <definedName name="_xlnm.Print_Titles" localSheetId="5">'2. SOFTWARE'!$1:$2</definedName>
    <definedName name="_xlnm.Print_Titles" localSheetId="6">'3. HARDWARE'!$1:$3</definedName>
    <definedName name="_xlnm.Print_Titles" localSheetId="8">'5. TRAILER or MAKING OF DOCO'!$1:$2</definedName>
    <definedName name="_xlnm.Print_Titles" localSheetId="9">'6. DELIVERABLES'!$2:$2</definedName>
    <definedName name="_xlnm.Print_Titles" localSheetId="3">BUDGET!$1:$2</definedName>
    <definedName name="_xlnm.Print_Titles" localSheetId="1">'COVER SHEET'!$1:$1</definedName>
    <definedName name="_xlnm.Print_Titles" localSheetId="2">SUMMARY!$3:$4</definedName>
    <definedName name="Q.00">BUDGET!$B$611</definedName>
    <definedName name="R.00">BUDGET!$B$617</definedName>
    <definedName name="ref1_col" localSheetId="4">[1]Budget!$B$1:$B$65536</definedName>
    <definedName name="ref1_col">BUDGET!$B:$B</definedName>
    <definedName name="ref2_heading_col" localSheetId="4">[1]Budget!$C$1:$C$65536</definedName>
    <definedName name="ref2_heading_col">BUDGET!$C:$C</definedName>
    <definedName name="S.00">BUDGET!$B$651</definedName>
    <definedName name="T.00">BUDGET!$B$672</definedName>
    <definedName name="U.00">BUDGET!$B$688</definedName>
    <definedName name="U.01">BUDGET!$B$689</definedName>
    <definedName name="U.02">BUDGET!$B$719</definedName>
    <definedName name="U.03">BUDGET!$B$737</definedName>
    <definedName name="U.04">BUDGET!$B$747</definedName>
    <definedName name="U.05">BUDGET!$B$755</definedName>
    <definedName name="V.00">BUDGET!$B$764</definedName>
    <definedName name="W.00">BUDGET!$B$803</definedName>
    <definedName name="X.00">BUDGET!$B$829</definedName>
    <definedName name="X.01">BUDGET!$B$830</definedName>
    <definedName name="X.02">BUDGET!$B$834</definedName>
    <definedName name="Y.00">BUDGET!$B$844</definedName>
    <definedName name="Z_0D8E3C55_0134_4E5A_B3C8_FD57177BB8FB_.wvu.PrintArea" localSheetId="9" hidden="1">'6. DELIVERABLES'!$A$1:$I$82</definedName>
    <definedName name="Z_0D8E3C55_0134_4E5A_B3C8_FD57177BB8FB_.wvu.PrintArea" localSheetId="3" hidden="1">BUDGET!$B$1:$M$872</definedName>
    <definedName name="Z_0D8E3C55_0134_4E5A_B3C8_FD57177BB8FB_.wvu.PrintArea" localSheetId="1" hidden="1">'COVER SHEET'!$A$1:$M$73</definedName>
    <definedName name="Z_0D8E3C55_0134_4E5A_B3C8_FD57177BB8FB_.wvu.PrintArea" localSheetId="2" hidden="1">SUMMARY!$B$2:$H$105</definedName>
    <definedName name="Z_0D8E3C55_0134_4E5A_B3C8_FD57177BB8FB_.wvu.PrintTitles" localSheetId="9" hidden="1">'6. DELIVERABLES'!$2:$2</definedName>
    <definedName name="Z_0D8E3C55_0134_4E5A_B3C8_FD57177BB8FB_.wvu.PrintTitles" localSheetId="3" hidden="1">BUDGET!$1:$2</definedName>
    <definedName name="Z_0D8E3C55_0134_4E5A_B3C8_FD57177BB8FB_.wvu.PrintTitles" localSheetId="1" hidden="1">'COVER SHEET'!$1:$1</definedName>
    <definedName name="Z_0D8E3C55_0134_4E5A_B3C8_FD57177BB8FB_.wvu.PrintTitles" localSheetId="2" hidden="1">SUMMARY!$A:$C,SUMMARY!$3:$4</definedName>
    <definedName name="Z.00">BUDGET!$B$853</definedName>
  </definedNames>
  <calcPr calcId="140001" fullPrecision="0" concurrentCalc="0"/>
  <customWorkbookViews>
    <customWorkbookView name="Pat Dedal - Personal View" guid="{0D8E3C55-0134-4E5A-B3C8-FD57177BB8FB}" mergeInterval="0" personalView="1" maximized="1" windowWidth="1396" windowHeight="849" tabRatio="906" activeSheetId="4"/>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N25" i="2" l="1"/>
  <c r="N26" i="2"/>
  <c r="F55" i="2"/>
  <c r="C2" i="5"/>
  <c r="C4" i="5"/>
  <c r="A6" i="5"/>
  <c r="G6" i="5"/>
  <c r="A7" i="5"/>
  <c r="A8" i="5"/>
  <c r="G8" i="5"/>
  <c r="A9" i="5"/>
  <c r="A14" i="5"/>
  <c r="C14" i="5"/>
  <c r="A15" i="5"/>
  <c r="G15" i="5"/>
  <c r="A16" i="5"/>
  <c r="G16" i="5"/>
  <c r="A17" i="5"/>
  <c r="B17" i="5"/>
  <c r="G17" i="5"/>
  <c r="A18" i="5"/>
  <c r="G18" i="5"/>
  <c r="A19" i="5"/>
  <c r="G19" i="5"/>
  <c r="A20" i="5"/>
  <c r="G20" i="5"/>
  <c r="A21" i="5"/>
  <c r="B21" i="5"/>
  <c r="G21" i="5"/>
  <c r="A22" i="5"/>
  <c r="G22" i="5"/>
  <c r="A23" i="5"/>
  <c r="B23" i="5"/>
  <c r="G23" i="5"/>
  <c r="A24" i="5"/>
  <c r="B24" i="5"/>
  <c r="G24" i="5"/>
  <c r="A25" i="5"/>
  <c r="B25" i="5"/>
  <c r="G25" i="5"/>
  <c r="A26" i="5"/>
  <c r="G26" i="5"/>
  <c r="A27" i="5"/>
  <c r="B27" i="5"/>
  <c r="G27" i="5"/>
  <c r="A28" i="5"/>
  <c r="B28" i="5"/>
  <c r="G28" i="5"/>
  <c r="A29" i="5"/>
  <c r="G29" i="5"/>
  <c r="A30" i="5"/>
  <c r="G30" i="5"/>
  <c r="A31" i="5"/>
  <c r="B31" i="5"/>
  <c r="G31" i="5"/>
  <c r="A32" i="5"/>
  <c r="B32" i="5"/>
  <c r="G32" i="5"/>
  <c r="A33" i="5"/>
  <c r="G33" i="5"/>
  <c r="A34" i="5"/>
  <c r="G34" i="5"/>
  <c r="H35" i="5"/>
  <c r="A36" i="5"/>
  <c r="A37" i="5"/>
  <c r="C37" i="5"/>
  <c r="A38" i="5"/>
  <c r="A39" i="5"/>
  <c r="B39" i="5"/>
  <c r="G39" i="5"/>
  <c r="A40" i="5"/>
  <c r="G40" i="5"/>
  <c r="A41" i="5"/>
  <c r="B41" i="5"/>
  <c r="G41" i="5"/>
  <c r="A42" i="5"/>
  <c r="B42" i="5"/>
  <c r="G42" i="5"/>
  <c r="A43" i="5"/>
  <c r="B43" i="5"/>
  <c r="G43" i="5"/>
  <c r="A45" i="5"/>
  <c r="C45" i="5"/>
  <c r="A46" i="5"/>
  <c r="B46" i="5"/>
  <c r="G46" i="5"/>
  <c r="H47" i="5"/>
  <c r="A48" i="5"/>
  <c r="C48" i="5"/>
  <c r="G48" i="5"/>
  <c r="G49" i="5"/>
  <c r="G50" i="5"/>
  <c r="H51" i="5"/>
  <c r="A49" i="5"/>
  <c r="B49" i="5"/>
  <c r="A50" i="5"/>
  <c r="B50" i="5"/>
  <c r="A52" i="5"/>
  <c r="A53" i="5"/>
  <c r="A54" i="5"/>
  <c r="C54" i="5"/>
  <c r="A55" i="5"/>
  <c r="B55" i="5"/>
  <c r="G55" i="5"/>
  <c r="G56" i="5"/>
  <c r="G57" i="5"/>
  <c r="G58" i="5"/>
  <c r="G59" i="5"/>
  <c r="G60" i="5"/>
  <c r="G61" i="5"/>
  <c r="G62" i="5"/>
  <c r="H63" i="5"/>
  <c r="A56" i="5"/>
  <c r="A57" i="5"/>
  <c r="A58" i="5"/>
  <c r="B58" i="5"/>
  <c r="A59" i="5"/>
  <c r="B59" i="5"/>
  <c r="A60" i="5"/>
  <c r="B60" i="5"/>
  <c r="A61" i="5"/>
  <c r="A62" i="5"/>
  <c r="B62" i="5"/>
  <c r="A64" i="5"/>
  <c r="C64" i="5"/>
  <c r="A65" i="5"/>
  <c r="C65" i="5"/>
  <c r="A66" i="5"/>
  <c r="C66" i="5"/>
  <c r="A67" i="5"/>
  <c r="A68" i="5"/>
  <c r="C68" i="5"/>
  <c r="A69" i="5"/>
  <c r="C69" i="5"/>
  <c r="C72" i="5"/>
  <c r="A73" i="5"/>
  <c r="C73" i="5"/>
  <c r="A74" i="5"/>
  <c r="A75" i="5"/>
  <c r="A76" i="5"/>
  <c r="C76" i="5"/>
  <c r="A77" i="5"/>
  <c r="B77" i="5"/>
  <c r="G77" i="5"/>
  <c r="A78" i="5"/>
  <c r="B1" i="4"/>
  <c r="C78" i="5"/>
  <c r="G78" i="5"/>
  <c r="A79" i="5"/>
  <c r="B79" i="5"/>
  <c r="G79" i="5"/>
  <c r="A80" i="5"/>
  <c r="B80" i="5"/>
  <c r="G80" i="5"/>
  <c r="A81" i="5"/>
  <c r="B81" i="5"/>
  <c r="G81" i="5"/>
  <c r="A83" i="5"/>
  <c r="A84" i="5"/>
  <c r="A85" i="5"/>
  <c r="A86" i="5"/>
  <c r="G86" i="5"/>
  <c r="A87" i="5"/>
  <c r="B87" i="5"/>
  <c r="G87" i="5"/>
  <c r="A94" i="5"/>
  <c r="C94" i="5"/>
  <c r="A95" i="5"/>
  <c r="C95" i="5"/>
  <c r="E3" i="4"/>
  <c r="E4" i="4"/>
  <c r="G7" i="4"/>
  <c r="G8" i="4"/>
  <c r="G9" i="4"/>
  <c r="G10" i="4"/>
  <c r="G11" i="4"/>
  <c r="G13" i="4"/>
  <c r="I13" i="4"/>
  <c r="K13" i="4"/>
  <c r="L13" i="4"/>
  <c r="L7" i="4"/>
  <c r="L8" i="4"/>
  <c r="L10" i="4"/>
  <c r="L9" i="4"/>
  <c r="L11" i="4"/>
  <c r="M13" i="4"/>
  <c r="G16" i="4"/>
  <c r="L16" i="4"/>
  <c r="G17" i="4"/>
  <c r="L17" i="4"/>
  <c r="G18" i="4"/>
  <c r="L18" i="4"/>
  <c r="G19" i="4"/>
  <c r="L19" i="4"/>
  <c r="G21" i="4"/>
  <c r="L21" i="4"/>
  <c r="G22" i="4"/>
  <c r="L22" i="4"/>
  <c r="G23" i="4"/>
  <c r="L23" i="4"/>
  <c r="G24" i="4"/>
  <c r="L24" i="4"/>
  <c r="G25" i="4"/>
  <c r="L25" i="4"/>
  <c r="G26" i="4"/>
  <c r="L26" i="4"/>
  <c r="G27" i="4"/>
  <c r="L27" i="4"/>
  <c r="G28" i="4"/>
  <c r="L28" i="4"/>
  <c r="G29" i="4"/>
  <c r="L29" i="4"/>
  <c r="G30" i="4"/>
  <c r="L30" i="4"/>
  <c r="G31" i="4"/>
  <c r="L31" i="4"/>
  <c r="G32" i="4"/>
  <c r="L32" i="4"/>
  <c r="G34" i="4"/>
  <c r="L34" i="4"/>
  <c r="G35" i="4"/>
  <c r="L35" i="4"/>
  <c r="G36" i="4"/>
  <c r="L36" i="4"/>
  <c r="G37" i="4"/>
  <c r="L37" i="4"/>
  <c r="G38" i="4"/>
  <c r="L38" i="4"/>
  <c r="I40" i="4"/>
  <c r="K40" i="4"/>
  <c r="G43" i="4"/>
  <c r="G44" i="4"/>
  <c r="G45" i="4"/>
  <c r="G46" i="4"/>
  <c r="G47" i="4"/>
  <c r="G49" i="4"/>
  <c r="I43" i="4"/>
  <c r="I44" i="4"/>
  <c r="I45" i="4"/>
  <c r="I46" i="4"/>
  <c r="I47" i="4"/>
  <c r="I49" i="4"/>
  <c r="K43" i="4"/>
  <c r="K44" i="4"/>
  <c r="L44" i="4"/>
  <c r="K45" i="4"/>
  <c r="L45" i="4"/>
  <c r="L43" i="4"/>
  <c r="K46" i="4"/>
  <c r="L46" i="4"/>
  <c r="K47" i="4"/>
  <c r="L47" i="4"/>
  <c r="M49" i="4"/>
  <c r="K49" i="4"/>
  <c r="G52" i="4"/>
  <c r="I52" i="4"/>
  <c r="K52" i="4"/>
  <c r="L52" i="4"/>
  <c r="M54" i="4"/>
  <c r="D9" i="5"/>
  <c r="I54" i="4"/>
  <c r="K54" i="4"/>
  <c r="G58" i="4"/>
  <c r="G59" i="4"/>
  <c r="G60" i="4"/>
  <c r="G62" i="4"/>
  <c r="G63" i="4"/>
  <c r="G64" i="4"/>
  <c r="G65" i="4"/>
  <c r="G66" i="4"/>
  <c r="G70" i="4"/>
  <c r="G71" i="4"/>
  <c r="G73" i="4"/>
  <c r="G74" i="4"/>
  <c r="G75" i="4"/>
  <c r="G76" i="4"/>
  <c r="G77" i="4"/>
  <c r="G79" i="4"/>
  <c r="I58" i="4"/>
  <c r="K58" i="4"/>
  <c r="L58" i="4"/>
  <c r="I59" i="4"/>
  <c r="K59" i="4"/>
  <c r="L59" i="4"/>
  <c r="I60" i="4"/>
  <c r="K60" i="4"/>
  <c r="L60" i="4"/>
  <c r="I62" i="4"/>
  <c r="I63" i="4"/>
  <c r="I64" i="4"/>
  <c r="I65" i="4"/>
  <c r="I66" i="4"/>
  <c r="I70" i="4"/>
  <c r="I71" i="4"/>
  <c r="I73" i="4"/>
  <c r="I74" i="4"/>
  <c r="I75" i="4"/>
  <c r="I76" i="4"/>
  <c r="I77" i="4"/>
  <c r="I79" i="4"/>
  <c r="K62" i="4"/>
  <c r="L62" i="4"/>
  <c r="K63" i="4"/>
  <c r="L63" i="4"/>
  <c r="K64" i="4"/>
  <c r="L64" i="4"/>
  <c r="K65" i="4"/>
  <c r="L65" i="4"/>
  <c r="K66" i="4"/>
  <c r="L66" i="4"/>
  <c r="K70" i="4"/>
  <c r="L70" i="4"/>
  <c r="K71" i="4"/>
  <c r="L71" i="4"/>
  <c r="K73" i="4"/>
  <c r="L73" i="4"/>
  <c r="K74" i="4"/>
  <c r="L74" i="4"/>
  <c r="K75" i="4"/>
  <c r="L75" i="4"/>
  <c r="K76" i="4"/>
  <c r="L76" i="4"/>
  <c r="K77" i="4"/>
  <c r="L77" i="4"/>
  <c r="K79" i="4"/>
  <c r="G85" i="4"/>
  <c r="I85" i="4"/>
  <c r="K85" i="4"/>
  <c r="L85" i="4"/>
  <c r="I86" i="4"/>
  <c r="I87" i="4"/>
  <c r="I88" i="4"/>
  <c r="I89" i="4"/>
  <c r="I90" i="4"/>
  <c r="I91" i="4"/>
  <c r="I92" i="4"/>
  <c r="I94" i="4"/>
  <c r="G86" i="4"/>
  <c r="G87" i="4"/>
  <c r="G88" i="4"/>
  <c r="G89" i="4"/>
  <c r="G90" i="4"/>
  <c r="G91" i="4"/>
  <c r="G92" i="4"/>
  <c r="G94" i="4"/>
  <c r="K86" i="4"/>
  <c r="K87" i="4"/>
  <c r="K88" i="4"/>
  <c r="K89" i="4"/>
  <c r="K90" i="4"/>
  <c r="K91" i="4"/>
  <c r="K92" i="4"/>
  <c r="K94" i="4"/>
  <c r="L94" i="4"/>
  <c r="L86" i="4"/>
  <c r="L87" i="4"/>
  <c r="L88" i="4"/>
  <c r="L89" i="4"/>
  <c r="L90" i="4"/>
  <c r="L91" i="4"/>
  <c r="L92" i="4"/>
  <c r="G96" i="4"/>
  <c r="I96" i="4"/>
  <c r="K96" i="4"/>
  <c r="L96" i="4"/>
  <c r="I97" i="4"/>
  <c r="I98" i="4"/>
  <c r="I99" i="4"/>
  <c r="I101" i="4"/>
  <c r="G97" i="4"/>
  <c r="G98" i="4"/>
  <c r="G99" i="4"/>
  <c r="G101" i="4"/>
  <c r="K97" i="4"/>
  <c r="K98" i="4"/>
  <c r="K99" i="4"/>
  <c r="K101" i="4"/>
  <c r="L98" i="4"/>
  <c r="L99" i="4"/>
  <c r="G103" i="4"/>
  <c r="G104" i="4"/>
  <c r="G105" i="4"/>
  <c r="G106" i="4"/>
  <c r="G107" i="4"/>
  <c r="G109" i="4"/>
  <c r="I103" i="4"/>
  <c r="I104" i="4"/>
  <c r="I105" i="4"/>
  <c r="I106" i="4"/>
  <c r="I107" i="4"/>
  <c r="I109" i="4"/>
  <c r="K103" i="4"/>
  <c r="K104" i="4"/>
  <c r="L104" i="4"/>
  <c r="K105" i="4"/>
  <c r="K106" i="4"/>
  <c r="K107" i="4"/>
  <c r="K109" i="4"/>
  <c r="L106" i="4"/>
  <c r="G111" i="4"/>
  <c r="I111" i="4"/>
  <c r="K111" i="4"/>
  <c r="G112" i="4"/>
  <c r="I112" i="4"/>
  <c r="K112" i="4"/>
  <c r="L112" i="4"/>
  <c r="G113" i="4"/>
  <c r="I113" i="4"/>
  <c r="K113" i="4"/>
  <c r="L113" i="4"/>
  <c r="G114" i="4"/>
  <c r="G115" i="4"/>
  <c r="G116" i="4"/>
  <c r="G117" i="4"/>
  <c r="G118" i="4"/>
  <c r="G119" i="4"/>
  <c r="G120" i="4"/>
  <c r="G122" i="4"/>
  <c r="I114" i="4"/>
  <c r="I115" i="4"/>
  <c r="I116" i="4"/>
  <c r="I117" i="4"/>
  <c r="I118" i="4"/>
  <c r="I119" i="4"/>
  <c r="I120" i="4"/>
  <c r="I122" i="4"/>
  <c r="K114" i="4"/>
  <c r="K115" i="4"/>
  <c r="K116" i="4"/>
  <c r="K117" i="4"/>
  <c r="K118" i="4"/>
  <c r="K119" i="4"/>
  <c r="K120" i="4"/>
  <c r="K122" i="4"/>
  <c r="L122" i="4"/>
  <c r="L116" i="4"/>
  <c r="L117" i="4"/>
  <c r="G124" i="4"/>
  <c r="I124" i="4"/>
  <c r="I125" i="4"/>
  <c r="I126" i="4"/>
  <c r="I127" i="4"/>
  <c r="I128" i="4"/>
  <c r="I129" i="4"/>
  <c r="I130" i="4"/>
  <c r="I131" i="4"/>
  <c r="I132" i="4"/>
  <c r="I134" i="4"/>
  <c r="G125" i="4"/>
  <c r="G126" i="4"/>
  <c r="G127" i="4"/>
  <c r="G128" i="4"/>
  <c r="G129" i="4"/>
  <c r="G130" i="4"/>
  <c r="G131" i="4"/>
  <c r="G132" i="4"/>
  <c r="G134" i="4"/>
  <c r="K124" i="4"/>
  <c r="K125" i="4"/>
  <c r="K126" i="4"/>
  <c r="K127" i="4"/>
  <c r="K128" i="4"/>
  <c r="K129" i="4"/>
  <c r="K130" i="4"/>
  <c r="K131" i="4"/>
  <c r="K132" i="4"/>
  <c r="K134" i="4"/>
  <c r="L134" i="4"/>
  <c r="L125" i="4"/>
  <c r="L126" i="4"/>
  <c r="L127" i="4"/>
  <c r="L128" i="4"/>
  <c r="L129" i="4"/>
  <c r="L130" i="4"/>
  <c r="L131" i="4"/>
  <c r="L132" i="4"/>
  <c r="G137" i="4"/>
  <c r="G138" i="4"/>
  <c r="G139" i="4"/>
  <c r="G140" i="4"/>
  <c r="G141" i="4"/>
  <c r="G142" i="4"/>
  <c r="G143" i="4"/>
  <c r="G145" i="4"/>
  <c r="G146" i="4"/>
  <c r="G147" i="4"/>
  <c r="G148" i="4"/>
  <c r="G150" i="4"/>
  <c r="G151" i="4"/>
  <c r="G152" i="4"/>
  <c r="G153" i="4"/>
  <c r="G154" i="4"/>
  <c r="G155" i="4"/>
  <c r="G156" i="4"/>
  <c r="G157" i="4"/>
  <c r="G158" i="4"/>
  <c r="G160" i="4"/>
  <c r="I137" i="4"/>
  <c r="I138" i="4"/>
  <c r="I139" i="4"/>
  <c r="I140" i="4"/>
  <c r="I141" i="4"/>
  <c r="I142" i="4"/>
  <c r="I143" i="4"/>
  <c r="I145" i="4"/>
  <c r="I146" i="4"/>
  <c r="I147" i="4"/>
  <c r="I148" i="4"/>
  <c r="I150" i="4"/>
  <c r="I151" i="4"/>
  <c r="I152" i="4"/>
  <c r="I153" i="4"/>
  <c r="I154" i="4"/>
  <c r="I155" i="4"/>
  <c r="I156" i="4"/>
  <c r="I157" i="4"/>
  <c r="I158" i="4"/>
  <c r="I160" i="4"/>
  <c r="K137" i="4"/>
  <c r="K138" i="4"/>
  <c r="K139" i="4"/>
  <c r="K140" i="4"/>
  <c r="K141" i="4"/>
  <c r="K142" i="4"/>
  <c r="K143" i="4"/>
  <c r="K145" i="4"/>
  <c r="K146" i="4"/>
  <c r="K147" i="4"/>
  <c r="K148" i="4"/>
  <c r="K150" i="4"/>
  <c r="K151" i="4"/>
  <c r="K152" i="4"/>
  <c r="K153" i="4"/>
  <c r="K154" i="4"/>
  <c r="K155" i="4"/>
  <c r="K156" i="4"/>
  <c r="K157" i="4"/>
  <c r="K158" i="4"/>
  <c r="K160" i="4"/>
  <c r="L160" i="4"/>
  <c r="L137" i="4"/>
  <c r="L138" i="4"/>
  <c r="L139" i="4"/>
  <c r="L140" i="4"/>
  <c r="L141" i="4"/>
  <c r="L142" i="4"/>
  <c r="L143" i="4"/>
  <c r="L145" i="4"/>
  <c r="L146" i="4"/>
  <c r="L147" i="4"/>
  <c r="L148" i="4"/>
  <c r="L150" i="4"/>
  <c r="L151" i="4"/>
  <c r="L152" i="4"/>
  <c r="L153" i="4"/>
  <c r="L154" i="4"/>
  <c r="L155" i="4"/>
  <c r="L156" i="4"/>
  <c r="L157" i="4"/>
  <c r="L158" i="4"/>
  <c r="G162" i="4"/>
  <c r="G163" i="4"/>
  <c r="G164" i="4"/>
  <c r="G165" i="4"/>
  <c r="G166" i="4"/>
  <c r="G167" i="4"/>
  <c r="G168" i="4"/>
  <c r="G169" i="4"/>
  <c r="G170" i="4"/>
  <c r="G171" i="4"/>
  <c r="G172" i="4"/>
  <c r="G174" i="4"/>
  <c r="I162" i="4"/>
  <c r="K162" i="4"/>
  <c r="I163" i="4"/>
  <c r="K163" i="4"/>
  <c r="I164" i="4"/>
  <c r="K164" i="4"/>
  <c r="L164" i="4"/>
  <c r="I165" i="4"/>
  <c r="K165" i="4"/>
  <c r="I166" i="4"/>
  <c r="K166" i="4"/>
  <c r="L166" i="4"/>
  <c r="I167" i="4"/>
  <c r="K167" i="4"/>
  <c r="I168" i="4"/>
  <c r="K168" i="4"/>
  <c r="L168" i="4"/>
  <c r="I169" i="4"/>
  <c r="K169" i="4"/>
  <c r="I170" i="4"/>
  <c r="K170" i="4"/>
  <c r="L170" i="4"/>
  <c r="K171" i="4"/>
  <c r="K172" i="4"/>
  <c r="K174" i="4"/>
  <c r="I171" i="4"/>
  <c r="I172" i="4"/>
  <c r="L172" i="4"/>
  <c r="G176" i="4"/>
  <c r="G177" i="4"/>
  <c r="G178" i="4"/>
  <c r="G179" i="4"/>
  <c r="G180" i="4"/>
  <c r="G181" i="4"/>
  <c r="G182" i="4"/>
  <c r="G183" i="4"/>
  <c r="G184" i="4"/>
  <c r="G185" i="4"/>
  <c r="G186" i="4"/>
  <c r="G187" i="4"/>
  <c r="G188" i="4"/>
  <c r="G189" i="4"/>
  <c r="G190" i="4"/>
  <c r="G192" i="4"/>
  <c r="I176" i="4"/>
  <c r="I177" i="4"/>
  <c r="I178" i="4"/>
  <c r="I179" i="4"/>
  <c r="I180" i="4"/>
  <c r="I181" i="4"/>
  <c r="I182" i="4"/>
  <c r="I183" i="4"/>
  <c r="I184" i="4"/>
  <c r="I185" i="4"/>
  <c r="I186" i="4"/>
  <c r="I187" i="4"/>
  <c r="I188" i="4"/>
  <c r="I189" i="4"/>
  <c r="I190" i="4"/>
  <c r="I192" i="4"/>
  <c r="K176" i="4"/>
  <c r="K177" i="4"/>
  <c r="K178" i="4"/>
  <c r="K179" i="4"/>
  <c r="K180" i="4"/>
  <c r="K181" i="4"/>
  <c r="K182" i="4"/>
  <c r="K183" i="4"/>
  <c r="K184" i="4"/>
  <c r="K185" i="4"/>
  <c r="K186" i="4"/>
  <c r="K187" i="4"/>
  <c r="K188" i="4"/>
  <c r="K189" i="4"/>
  <c r="K190" i="4"/>
  <c r="K192" i="4"/>
  <c r="L192" i="4"/>
  <c r="L178" i="4"/>
  <c r="L179" i="4"/>
  <c r="L180" i="4"/>
  <c r="L182" i="4"/>
  <c r="L183" i="4"/>
  <c r="L186" i="4"/>
  <c r="L187" i="4"/>
  <c r="L189" i="4"/>
  <c r="L190" i="4"/>
  <c r="G194" i="4"/>
  <c r="I194" i="4"/>
  <c r="K194" i="4"/>
  <c r="L194" i="4"/>
  <c r="G195" i="4"/>
  <c r="I195" i="4"/>
  <c r="K195" i="4"/>
  <c r="L195" i="4"/>
  <c r="G196" i="4"/>
  <c r="I196" i="4"/>
  <c r="K196" i="4"/>
  <c r="L196" i="4"/>
  <c r="G197" i="4"/>
  <c r="I197" i="4"/>
  <c r="K197" i="4"/>
  <c r="L197" i="4"/>
  <c r="M199" i="4"/>
  <c r="D23" i="5"/>
  <c r="I199" i="4"/>
  <c r="G199" i="4"/>
  <c r="K199" i="4"/>
  <c r="L199" i="4"/>
  <c r="G202" i="4"/>
  <c r="I202" i="4"/>
  <c r="K202" i="4"/>
  <c r="L202" i="4"/>
  <c r="I203" i="4"/>
  <c r="I204" i="4"/>
  <c r="I205" i="4"/>
  <c r="I206" i="4"/>
  <c r="I208" i="4"/>
  <c r="G203" i="4"/>
  <c r="G204" i="4"/>
  <c r="G205" i="4"/>
  <c r="G206" i="4"/>
  <c r="G208" i="4"/>
  <c r="K203" i="4"/>
  <c r="K204" i="4"/>
  <c r="K205" i="4"/>
  <c r="K206" i="4"/>
  <c r="K208" i="4"/>
  <c r="L208" i="4"/>
  <c r="L203" i="4"/>
  <c r="L204" i="4"/>
  <c r="L205" i="4"/>
  <c r="L206" i="4"/>
  <c r="G210" i="4"/>
  <c r="I210" i="4"/>
  <c r="K210" i="4"/>
  <c r="L210" i="4"/>
  <c r="I211" i="4"/>
  <c r="I212" i="4"/>
  <c r="I213" i="4"/>
  <c r="I214" i="4"/>
  <c r="I215" i="4"/>
  <c r="I216" i="4"/>
  <c r="I218" i="4"/>
  <c r="K211" i="4"/>
  <c r="K212" i="4"/>
  <c r="K213" i="4"/>
  <c r="K214" i="4"/>
  <c r="K215" i="4"/>
  <c r="K216" i="4"/>
  <c r="K218" i="4"/>
  <c r="G211" i="4"/>
  <c r="L211" i="4"/>
  <c r="G212" i="4"/>
  <c r="L212" i="4"/>
  <c r="G213" i="4"/>
  <c r="L213" i="4"/>
  <c r="G214" i="4"/>
  <c r="L214" i="4"/>
  <c r="G215" i="4"/>
  <c r="L215" i="4"/>
  <c r="G216" i="4"/>
  <c r="L216" i="4"/>
  <c r="G220" i="4"/>
  <c r="I220" i="4"/>
  <c r="K220" i="4"/>
  <c r="K221" i="4"/>
  <c r="K223" i="4"/>
  <c r="G221" i="4"/>
  <c r="I221" i="4"/>
  <c r="L221" i="4"/>
  <c r="I223" i="4"/>
  <c r="G225" i="4"/>
  <c r="I225" i="4"/>
  <c r="K225" i="4"/>
  <c r="K226" i="4"/>
  <c r="K227" i="4"/>
  <c r="K228" i="4"/>
  <c r="K229" i="4"/>
  <c r="K231" i="4"/>
  <c r="G226" i="4"/>
  <c r="I226" i="4"/>
  <c r="L226" i="4"/>
  <c r="L225" i="4"/>
  <c r="G227" i="4"/>
  <c r="I227" i="4"/>
  <c r="L227" i="4"/>
  <c r="G228" i="4"/>
  <c r="I228" i="4"/>
  <c r="L228" i="4"/>
  <c r="G229" i="4"/>
  <c r="I229" i="4"/>
  <c r="L229" i="4"/>
  <c r="M231" i="4"/>
  <c r="D27" i="5"/>
  <c r="G233" i="4"/>
  <c r="I233" i="4"/>
  <c r="K233" i="4"/>
  <c r="L233" i="4"/>
  <c r="I234" i="4"/>
  <c r="I235" i="4"/>
  <c r="I236" i="4"/>
  <c r="I237" i="4"/>
  <c r="I239" i="4"/>
  <c r="K234" i="4"/>
  <c r="K235" i="4"/>
  <c r="K236" i="4"/>
  <c r="K237" i="4"/>
  <c r="K239" i="4"/>
  <c r="G234" i="4"/>
  <c r="L234" i="4"/>
  <c r="G235" i="4"/>
  <c r="L235" i="4"/>
  <c r="G236" i="4"/>
  <c r="L236" i="4"/>
  <c r="G237" i="4"/>
  <c r="L237" i="4"/>
  <c r="G241" i="4"/>
  <c r="I241" i="4"/>
  <c r="K241" i="4"/>
  <c r="L241" i="4"/>
  <c r="G242" i="4"/>
  <c r="I242" i="4"/>
  <c r="K242" i="4"/>
  <c r="L242" i="4"/>
  <c r="G243" i="4"/>
  <c r="I243" i="4"/>
  <c r="K243" i="4"/>
  <c r="L243" i="4"/>
  <c r="M245" i="4"/>
  <c r="D29" i="5"/>
  <c r="K245" i="4"/>
  <c r="I245" i="4"/>
  <c r="G247" i="4"/>
  <c r="I247" i="4"/>
  <c r="I248" i="4"/>
  <c r="I250" i="4"/>
  <c r="K247" i="4"/>
  <c r="K248" i="4"/>
  <c r="K250" i="4"/>
  <c r="G248" i="4"/>
  <c r="L248" i="4"/>
  <c r="G252" i="4"/>
  <c r="I252" i="4"/>
  <c r="I253" i="4"/>
  <c r="I254" i="4"/>
  <c r="I255" i="4"/>
  <c r="I256" i="4"/>
  <c r="I257" i="4"/>
  <c r="I258" i="4"/>
  <c r="I259" i="4"/>
  <c r="I261" i="4"/>
  <c r="K252" i="4"/>
  <c r="K253" i="4"/>
  <c r="K254" i="4"/>
  <c r="K255" i="4"/>
  <c r="K256" i="4"/>
  <c r="K257" i="4"/>
  <c r="K258" i="4"/>
  <c r="K259" i="4"/>
  <c r="K261" i="4"/>
  <c r="G253" i="4"/>
  <c r="L253" i="4"/>
  <c r="G254" i="4"/>
  <c r="G255" i="4"/>
  <c r="L255" i="4"/>
  <c r="G256" i="4"/>
  <c r="G257" i="4"/>
  <c r="G258" i="4"/>
  <c r="G259" i="4"/>
  <c r="G261" i="4"/>
  <c r="L257" i="4"/>
  <c r="L259" i="4"/>
  <c r="G263" i="4"/>
  <c r="G264" i="4"/>
  <c r="G265" i="4"/>
  <c r="G267" i="4"/>
  <c r="I263" i="4"/>
  <c r="I264" i="4"/>
  <c r="I265" i="4"/>
  <c r="I267" i="4"/>
  <c r="K263" i="4"/>
  <c r="K264" i="4"/>
  <c r="K265" i="4"/>
  <c r="K267" i="4"/>
  <c r="L267" i="4"/>
  <c r="L264" i="4"/>
  <c r="L265" i="4"/>
  <c r="G269" i="4"/>
  <c r="G270" i="4"/>
  <c r="G271" i="4"/>
  <c r="G273" i="4"/>
  <c r="I269" i="4"/>
  <c r="I270" i="4"/>
  <c r="I271" i="4"/>
  <c r="I273" i="4"/>
  <c r="K269" i="4"/>
  <c r="K270" i="4"/>
  <c r="L270" i="4"/>
  <c r="K271" i="4"/>
  <c r="K273" i="4"/>
  <c r="L271" i="4"/>
  <c r="G275" i="4"/>
  <c r="I275" i="4"/>
  <c r="K275" i="4"/>
  <c r="L275" i="4"/>
  <c r="I276" i="4"/>
  <c r="I277" i="4"/>
  <c r="I279" i="4"/>
  <c r="G276" i="4"/>
  <c r="K276" i="4"/>
  <c r="G277" i="4"/>
  <c r="K277" i="4"/>
  <c r="L277" i="4"/>
  <c r="K279" i="4"/>
  <c r="L312" i="4"/>
  <c r="L319" i="4"/>
  <c r="G321" i="4"/>
  <c r="K321" i="4"/>
  <c r="G324" i="4"/>
  <c r="I324" i="4"/>
  <c r="K324" i="4"/>
  <c r="L324" i="4"/>
  <c r="G325" i="4"/>
  <c r="I325" i="4"/>
  <c r="K325" i="4"/>
  <c r="L325" i="4"/>
  <c r="G326" i="4"/>
  <c r="I326" i="4"/>
  <c r="K326" i="4"/>
  <c r="G327" i="4"/>
  <c r="G328" i="4"/>
  <c r="G329" i="4"/>
  <c r="G330" i="4"/>
  <c r="G331" i="4"/>
  <c r="G333" i="4"/>
  <c r="I327" i="4"/>
  <c r="K327" i="4"/>
  <c r="I328" i="4"/>
  <c r="K328" i="4"/>
  <c r="L328" i="4"/>
  <c r="I329" i="4"/>
  <c r="K329" i="4"/>
  <c r="I330" i="4"/>
  <c r="K330" i="4"/>
  <c r="L330" i="4"/>
  <c r="I331" i="4"/>
  <c r="K331" i="4"/>
  <c r="G336" i="4"/>
  <c r="I336" i="4"/>
  <c r="K336" i="4"/>
  <c r="L336" i="4"/>
  <c r="K337" i="4"/>
  <c r="K338" i="4"/>
  <c r="K339" i="4"/>
  <c r="K340" i="4"/>
  <c r="K341" i="4"/>
  <c r="K342" i="4"/>
  <c r="K343" i="4"/>
  <c r="K344" i="4"/>
  <c r="K345" i="4"/>
  <c r="K347" i="4"/>
  <c r="G337" i="4"/>
  <c r="I337" i="4"/>
  <c r="G338" i="4"/>
  <c r="I338" i="4"/>
  <c r="G339" i="4"/>
  <c r="I339" i="4"/>
  <c r="L339" i="4"/>
  <c r="G340" i="4"/>
  <c r="I340" i="4"/>
  <c r="L340" i="4"/>
  <c r="G341" i="4"/>
  <c r="I341" i="4"/>
  <c r="L341" i="4"/>
  <c r="G342" i="4"/>
  <c r="I342" i="4"/>
  <c r="G343" i="4"/>
  <c r="I343" i="4"/>
  <c r="G344" i="4"/>
  <c r="I344" i="4"/>
  <c r="L344" i="4"/>
  <c r="G345" i="4"/>
  <c r="I345" i="4"/>
  <c r="G349" i="4"/>
  <c r="I349" i="4"/>
  <c r="K349" i="4"/>
  <c r="L349" i="4"/>
  <c r="G350" i="4"/>
  <c r="G352" i="4"/>
  <c r="I350" i="4"/>
  <c r="I352" i="4"/>
  <c r="K350" i="4"/>
  <c r="K352" i="4"/>
  <c r="L352" i="4"/>
  <c r="G354" i="4"/>
  <c r="I354" i="4"/>
  <c r="K354" i="4"/>
  <c r="K355" i="4"/>
  <c r="K356" i="4"/>
  <c r="K357" i="4"/>
  <c r="K358" i="4"/>
  <c r="K359" i="4"/>
  <c r="K360" i="4"/>
  <c r="K362" i="4"/>
  <c r="G355" i="4"/>
  <c r="I355" i="4"/>
  <c r="L355" i="4"/>
  <c r="G356" i="4"/>
  <c r="I356" i="4"/>
  <c r="L356" i="4"/>
  <c r="G357" i="4"/>
  <c r="I357" i="4"/>
  <c r="L357" i="4"/>
  <c r="G358" i="4"/>
  <c r="I358" i="4"/>
  <c r="L358" i="4"/>
  <c r="G359" i="4"/>
  <c r="I359" i="4"/>
  <c r="L359" i="4"/>
  <c r="G360" i="4"/>
  <c r="I360" i="4"/>
  <c r="L360" i="4"/>
  <c r="I362" i="4"/>
  <c r="G364" i="4"/>
  <c r="G365" i="4"/>
  <c r="G366" i="4"/>
  <c r="G367" i="4"/>
  <c r="G368" i="4"/>
  <c r="G370" i="4"/>
  <c r="I364" i="4"/>
  <c r="I365" i="4"/>
  <c r="I366" i="4"/>
  <c r="I367" i="4"/>
  <c r="I368" i="4"/>
  <c r="I370" i="4"/>
  <c r="K364" i="4"/>
  <c r="K365" i="4"/>
  <c r="K366" i="4"/>
  <c r="K367" i="4"/>
  <c r="K368" i="4"/>
  <c r="K370" i="4"/>
  <c r="L370" i="4"/>
  <c r="L365" i="4"/>
  <c r="G372" i="4"/>
  <c r="I372" i="4"/>
  <c r="K372" i="4"/>
  <c r="L372" i="4"/>
  <c r="G373" i="4"/>
  <c r="I373" i="4"/>
  <c r="K373" i="4"/>
  <c r="L373" i="4"/>
  <c r="G374" i="4"/>
  <c r="I374" i="4"/>
  <c r="K374" i="4"/>
  <c r="L374" i="4"/>
  <c r="G375" i="4"/>
  <c r="I375" i="4"/>
  <c r="K375" i="4"/>
  <c r="L375" i="4"/>
  <c r="M377" i="4"/>
  <c r="D43" i="5"/>
  <c r="K377" i="4"/>
  <c r="I377" i="4"/>
  <c r="G377" i="4"/>
  <c r="G381" i="4"/>
  <c r="I381" i="4"/>
  <c r="K381" i="4"/>
  <c r="L381" i="4"/>
  <c r="G382" i="4"/>
  <c r="I382" i="4"/>
  <c r="K382" i="4"/>
  <c r="K383" i="4"/>
  <c r="K384" i="4"/>
  <c r="K385" i="4"/>
  <c r="K386" i="4"/>
  <c r="K387" i="4"/>
  <c r="K389" i="4"/>
  <c r="G383" i="4"/>
  <c r="I383" i="4"/>
  <c r="L383" i="4"/>
  <c r="I384" i="4"/>
  <c r="I385" i="4"/>
  <c r="I386" i="4"/>
  <c r="I387" i="4"/>
  <c r="I389" i="4"/>
  <c r="G384" i="4"/>
  <c r="L384" i="4"/>
  <c r="G385" i="4"/>
  <c r="L385" i="4"/>
  <c r="G386" i="4"/>
  <c r="L386" i="4"/>
  <c r="G387" i="4"/>
  <c r="L387" i="4"/>
  <c r="G393" i="4"/>
  <c r="G394" i="4"/>
  <c r="G395" i="4"/>
  <c r="G396" i="4"/>
  <c r="G398" i="4"/>
  <c r="I393" i="4"/>
  <c r="K393" i="4"/>
  <c r="K394" i="4"/>
  <c r="I394" i="4"/>
  <c r="L394" i="4"/>
  <c r="L393" i="4"/>
  <c r="K395" i="4"/>
  <c r="I395" i="4"/>
  <c r="L395" i="4"/>
  <c r="K396" i="4"/>
  <c r="I396" i="4"/>
  <c r="L396" i="4"/>
  <c r="M398" i="4"/>
  <c r="I398" i="4"/>
  <c r="G400" i="4"/>
  <c r="G401" i="4"/>
  <c r="G402" i="4"/>
  <c r="G403" i="4"/>
  <c r="G404" i="4"/>
  <c r="G405" i="4"/>
  <c r="G406" i="4"/>
  <c r="G407" i="4"/>
  <c r="G408" i="4"/>
  <c r="G409" i="4"/>
  <c r="G410" i="4"/>
  <c r="G411" i="4"/>
  <c r="G412" i="4"/>
  <c r="G413" i="4"/>
  <c r="G415" i="4"/>
  <c r="I400" i="4"/>
  <c r="K400" i="4"/>
  <c r="L400" i="4"/>
  <c r="I401" i="4"/>
  <c r="K401" i="4"/>
  <c r="L401" i="4"/>
  <c r="I402" i="4"/>
  <c r="K402" i="4"/>
  <c r="L402" i="4"/>
  <c r="I403" i="4"/>
  <c r="K403" i="4"/>
  <c r="I404" i="4"/>
  <c r="K404" i="4"/>
  <c r="L404" i="4"/>
  <c r="I405" i="4"/>
  <c r="K405" i="4"/>
  <c r="L405" i="4"/>
  <c r="I406" i="4"/>
  <c r="K406" i="4"/>
  <c r="L406" i="4"/>
  <c r="I407" i="4"/>
  <c r="K407" i="4"/>
  <c r="L407" i="4"/>
  <c r="I408" i="4"/>
  <c r="K408" i="4"/>
  <c r="L408" i="4"/>
  <c r="I409" i="4"/>
  <c r="K409" i="4"/>
  <c r="L409" i="4"/>
  <c r="I410" i="4"/>
  <c r="K410" i="4"/>
  <c r="L410" i="4"/>
  <c r="I411" i="4"/>
  <c r="K411" i="4"/>
  <c r="L411" i="4"/>
  <c r="I412" i="4"/>
  <c r="K412" i="4"/>
  <c r="L412" i="4"/>
  <c r="I413" i="4"/>
  <c r="K413" i="4"/>
  <c r="L413" i="4"/>
  <c r="G420" i="4"/>
  <c r="G436" i="4"/>
  <c r="I420" i="4"/>
  <c r="I423" i="4"/>
  <c r="I424" i="4"/>
  <c r="I425" i="4"/>
  <c r="I426" i="4"/>
  <c r="I428" i="4"/>
  <c r="I429" i="4"/>
  <c r="I430" i="4"/>
  <c r="I431" i="4"/>
  <c r="I433" i="4"/>
  <c r="I434" i="4"/>
  <c r="I436" i="4"/>
  <c r="K436" i="4"/>
  <c r="L436" i="4"/>
  <c r="L423" i="4"/>
  <c r="L424" i="4"/>
  <c r="L425" i="4"/>
  <c r="L426" i="4"/>
  <c r="L428" i="4"/>
  <c r="L429" i="4"/>
  <c r="L430" i="4"/>
  <c r="L431" i="4"/>
  <c r="L433" i="4"/>
  <c r="L434" i="4"/>
  <c r="I439" i="4"/>
  <c r="L439" i="4"/>
  <c r="I440" i="4"/>
  <c r="L440" i="4"/>
  <c r="I441" i="4"/>
  <c r="I444" i="4"/>
  <c r="I445" i="4"/>
  <c r="I446" i="4"/>
  <c r="I447" i="4"/>
  <c r="I448" i="4"/>
  <c r="I450" i="4"/>
  <c r="K450" i="4"/>
  <c r="L450" i="4"/>
  <c r="L442" i="4"/>
  <c r="L443" i="4"/>
  <c r="L444" i="4"/>
  <c r="L445" i="4"/>
  <c r="L446" i="4"/>
  <c r="L447" i="4"/>
  <c r="L448" i="4"/>
  <c r="G453" i="4"/>
  <c r="I453" i="4"/>
  <c r="K453" i="4"/>
  <c r="L453" i="4"/>
  <c r="G454" i="4"/>
  <c r="I454" i="4"/>
  <c r="K454" i="4"/>
  <c r="L454" i="4"/>
  <c r="G455" i="4"/>
  <c r="I455" i="4"/>
  <c r="K455" i="4"/>
  <c r="L455" i="4"/>
  <c r="G456" i="4"/>
  <c r="I456" i="4"/>
  <c r="K456" i="4"/>
  <c r="L456" i="4"/>
  <c r="G457" i="4"/>
  <c r="I457" i="4"/>
  <c r="K457" i="4"/>
  <c r="L457" i="4"/>
  <c r="G458" i="4"/>
  <c r="I458" i="4"/>
  <c r="K458" i="4"/>
  <c r="L458" i="4"/>
  <c r="G459" i="4"/>
  <c r="I459" i="4"/>
  <c r="K459" i="4"/>
  <c r="L459" i="4"/>
  <c r="G460" i="4"/>
  <c r="I460" i="4"/>
  <c r="K460" i="4"/>
  <c r="L460" i="4"/>
  <c r="G461" i="4"/>
  <c r="I461" i="4"/>
  <c r="K461" i="4"/>
  <c r="L461" i="4"/>
  <c r="G462" i="4"/>
  <c r="I462" i="4"/>
  <c r="K462" i="4"/>
  <c r="L462" i="4"/>
  <c r="G463" i="4"/>
  <c r="I463" i="4"/>
  <c r="K463" i="4"/>
  <c r="L463" i="4"/>
  <c r="G465" i="4"/>
  <c r="G467" i="4"/>
  <c r="I467" i="4"/>
  <c r="I468" i="4"/>
  <c r="I469" i="4"/>
  <c r="I470" i="4"/>
  <c r="I471" i="4"/>
  <c r="I472" i="4"/>
  <c r="I473" i="4"/>
  <c r="I474" i="4"/>
  <c r="I475" i="4"/>
  <c r="I477" i="4"/>
  <c r="K467" i="4"/>
  <c r="K468" i="4"/>
  <c r="K469" i="4"/>
  <c r="K470" i="4"/>
  <c r="K471" i="4"/>
  <c r="K472" i="4"/>
  <c r="K473" i="4"/>
  <c r="K474" i="4"/>
  <c r="K475" i="4"/>
  <c r="K477" i="4"/>
  <c r="G468" i="4"/>
  <c r="L468" i="4"/>
  <c r="G469" i="4"/>
  <c r="G470" i="4"/>
  <c r="G471" i="4"/>
  <c r="L471" i="4"/>
  <c r="G472" i="4"/>
  <c r="L472" i="4"/>
  <c r="G473" i="4"/>
  <c r="L473" i="4"/>
  <c r="G474" i="4"/>
  <c r="G475" i="4"/>
  <c r="L475" i="4"/>
  <c r="G479" i="4"/>
  <c r="G480" i="4"/>
  <c r="G481" i="4"/>
  <c r="G482" i="4"/>
  <c r="G483" i="4"/>
  <c r="G485" i="4"/>
  <c r="I479" i="4"/>
  <c r="K479" i="4"/>
  <c r="K480" i="4"/>
  <c r="K481" i="4"/>
  <c r="K482" i="4"/>
  <c r="K483" i="4"/>
  <c r="K485" i="4"/>
  <c r="I480" i="4"/>
  <c r="L480" i="4"/>
  <c r="I481" i="4"/>
  <c r="L481" i="4"/>
  <c r="I482" i="4"/>
  <c r="L482" i="4"/>
  <c r="I483" i="4"/>
  <c r="L483" i="4"/>
  <c r="I485" i="4"/>
  <c r="G487" i="4"/>
  <c r="I487" i="4"/>
  <c r="K487" i="4"/>
  <c r="G488" i="4"/>
  <c r="K488" i="4"/>
  <c r="I488" i="4"/>
  <c r="L488" i="4"/>
  <c r="K489" i="4"/>
  <c r="K491" i="4"/>
  <c r="G489" i="4"/>
  <c r="I489" i="4"/>
  <c r="L489" i="4"/>
  <c r="G493" i="4"/>
  <c r="G494" i="4"/>
  <c r="G495" i="4"/>
  <c r="G497" i="4"/>
  <c r="I493" i="4"/>
  <c r="I494" i="4"/>
  <c r="I495" i="4"/>
  <c r="I497" i="4"/>
  <c r="K493" i="4"/>
  <c r="L493" i="4"/>
  <c r="K494" i="4"/>
  <c r="K495" i="4"/>
  <c r="K497" i="4"/>
  <c r="G499" i="4"/>
  <c r="I499" i="4"/>
  <c r="K499" i="4"/>
  <c r="K500" i="4"/>
  <c r="K501" i="4"/>
  <c r="K502" i="4"/>
  <c r="K503" i="4"/>
  <c r="K505" i="4"/>
  <c r="I500" i="4"/>
  <c r="I501" i="4"/>
  <c r="I502" i="4"/>
  <c r="I503" i="4"/>
  <c r="I505" i="4"/>
  <c r="G500" i="4"/>
  <c r="G501" i="4"/>
  <c r="G502" i="4"/>
  <c r="G503" i="4"/>
  <c r="G505" i="4"/>
  <c r="L505" i="4"/>
  <c r="L500" i="4"/>
  <c r="L501" i="4"/>
  <c r="L502" i="4"/>
  <c r="L503" i="4"/>
  <c r="G507" i="4"/>
  <c r="I507" i="4"/>
  <c r="K507" i="4"/>
  <c r="G508" i="4"/>
  <c r="I508" i="4"/>
  <c r="I509" i="4"/>
  <c r="I510" i="4"/>
  <c r="I511" i="4"/>
  <c r="I513" i="4"/>
  <c r="K508" i="4"/>
  <c r="L508" i="4"/>
  <c r="G509" i="4"/>
  <c r="G510" i="4"/>
  <c r="G511" i="4"/>
  <c r="G513" i="4"/>
  <c r="K509" i="4"/>
  <c r="K510" i="4"/>
  <c r="L510" i="4"/>
  <c r="K511" i="4"/>
  <c r="G515" i="4"/>
  <c r="G516" i="4"/>
  <c r="G517" i="4"/>
  <c r="G518" i="4"/>
  <c r="G519" i="4"/>
  <c r="G520" i="4"/>
  <c r="G521" i="4"/>
  <c r="G523" i="4"/>
  <c r="I515" i="4"/>
  <c r="I516" i="4"/>
  <c r="I517" i="4"/>
  <c r="I518" i="4"/>
  <c r="I519" i="4"/>
  <c r="I520" i="4"/>
  <c r="I521" i="4"/>
  <c r="I523" i="4"/>
  <c r="K515" i="4"/>
  <c r="K516" i="4"/>
  <c r="K517" i="4"/>
  <c r="K518" i="4"/>
  <c r="K519" i="4"/>
  <c r="K520" i="4"/>
  <c r="K521" i="4"/>
  <c r="K523" i="4"/>
  <c r="L517" i="4"/>
  <c r="L520" i="4"/>
  <c r="L521" i="4"/>
  <c r="G526" i="4"/>
  <c r="I526" i="4"/>
  <c r="I527" i="4"/>
  <c r="I528" i="4"/>
  <c r="I529" i="4"/>
  <c r="I530" i="4"/>
  <c r="I532" i="4"/>
  <c r="K526" i="4"/>
  <c r="K527" i="4"/>
  <c r="K528" i="4"/>
  <c r="K529" i="4"/>
  <c r="K530" i="4"/>
  <c r="K532" i="4"/>
  <c r="G527" i="4"/>
  <c r="L527" i="4"/>
  <c r="G528" i="4"/>
  <c r="G529" i="4"/>
  <c r="G530" i="4"/>
  <c r="G532" i="4"/>
  <c r="L528" i="4"/>
  <c r="L529" i="4"/>
  <c r="L530" i="4"/>
  <c r="G535" i="4"/>
  <c r="G536" i="4"/>
  <c r="G537" i="4"/>
  <c r="G538" i="4"/>
  <c r="G539" i="4"/>
  <c r="G541" i="4"/>
  <c r="G542" i="4"/>
  <c r="G543" i="4"/>
  <c r="G544" i="4"/>
  <c r="G545" i="4"/>
  <c r="G546" i="4"/>
  <c r="G547" i="4"/>
  <c r="G548" i="4"/>
  <c r="G549" i="4"/>
  <c r="G550" i="4"/>
  <c r="G551" i="4"/>
  <c r="G552" i="4"/>
  <c r="G553" i="4"/>
  <c r="G554" i="4"/>
  <c r="G555" i="4"/>
  <c r="G556" i="4"/>
  <c r="G558" i="4"/>
  <c r="I535" i="4"/>
  <c r="I536" i="4"/>
  <c r="L536" i="4"/>
  <c r="I537" i="4"/>
  <c r="I538" i="4"/>
  <c r="L538" i="4"/>
  <c r="I539" i="4"/>
  <c r="L539" i="4"/>
  <c r="I541" i="4"/>
  <c r="L541" i="4"/>
  <c r="I542" i="4"/>
  <c r="I543" i="4"/>
  <c r="L543" i="4"/>
  <c r="I544" i="4"/>
  <c r="L544" i="4"/>
  <c r="I545" i="4"/>
  <c r="L545" i="4"/>
  <c r="I546" i="4"/>
  <c r="L546" i="4"/>
  <c r="I547" i="4"/>
  <c r="L547" i="4"/>
  <c r="I548" i="4"/>
  <c r="L548" i="4"/>
  <c r="I290" i="4"/>
  <c r="I549" i="4"/>
  <c r="L549" i="4"/>
  <c r="I550" i="4"/>
  <c r="L550" i="4"/>
  <c r="I551" i="4"/>
  <c r="L551" i="4"/>
  <c r="I552" i="4"/>
  <c r="L552" i="4"/>
  <c r="I553" i="4"/>
  <c r="L553" i="4"/>
  <c r="I554" i="4"/>
  <c r="L554" i="4"/>
  <c r="I555" i="4"/>
  <c r="L555" i="4"/>
  <c r="I556" i="4"/>
  <c r="L556" i="4"/>
  <c r="K558" i="4"/>
  <c r="G561" i="4"/>
  <c r="I561" i="4"/>
  <c r="L561" i="4"/>
  <c r="G562" i="4"/>
  <c r="I562" i="4"/>
  <c r="L562" i="4"/>
  <c r="G563" i="4"/>
  <c r="I563" i="4"/>
  <c r="L563" i="4"/>
  <c r="G564" i="4"/>
  <c r="I564" i="4"/>
  <c r="L564" i="4"/>
  <c r="G566" i="4"/>
  <c r="I566" i="4"/>
  <c r="L566" i="4"/>
  <c r="G567" i="4"/>
  <c r="I567" i="4"/>
  <c r="L567" i="4"/>
  <c r="G568" i="4"/>
  <c r="I568" i="4"/>
  <c r="L568" i="4"/>
  <c r="G569" i="4"/>
  <c r="I569" i="4"/>
  <c r="L569" i="4"/>
  <c r="G570" i="4"/>
  <c r="I570" i="4"/>
  <c r="L570" i="4"/>
  <c r="G571" i="4"/>
  <c r="I571" i="4"/>
  <c r="L571" i="4"/>
  <c r="G572" i="4"/>
  <c r="I572" i="4"/>
  <c r="L572" i="4"/>
  <c r="M574" i="4"/>
  <c r="E66" i="5"/>
  <c r="H66" i="5"/>
  <c r="I291" i="4"/>
  <c r="K574" i="4"/>
  <c r="G577" i="4"/>
  <c r="L577" i="4"/>
  <c r="G578" i="4"/>
  <c r="L578" i="4"/>
  <c r="G579" i="4"/>
  <c r="L579" i="4"/>
  <c r="G580" i="4"/>
  <c r="L580" i="4"/>
  <c r="G581" i="4"/>
  <c r="L581" i="4"/>
  <c r="G582" i="4"/>
  <c r="L582" i="4"/>
  <c r="G583" i="4"/>
  <c r="L583" i="4"/>
  <c r="G584" i="4"/>
  <c r="L584" i="4"/>
  <c r="G585" i="4"/>
  <c r="L585" i="4"/>
  <c r="G586" i="4"/>
  <c r="L586" i="4"/>
  <c r="G587" i="4"/>
  <c r="L587" i="4"/>
  <c r="G588" i="4"/>
  <c r="L588" i="4"/>
  <c r="G589" i="4"/>
  <c r="L589" i="4"/>
  <c r="K590" i="4"/>
  <c r="L590" i="4"/>
  <c r="G591" i="4"/>
  <c r="L591" i="4"/>
  <c r="I593" i="4"/>
  <c r="K593" i="4"/>
  <c r="G596" i="4"/>
  <c r="I596" i="4"/>
  <c r="K596" i="4"/>
  <c r="L596" i="4"/>
  <c r="I597" i="4"/>
  <c r="I598" i="4"/>
  <c r="I599" i="4"/>
  <c r="I600" i="4"/>
  <c r="I601" i="4"/>
  <c r="I602" i="4"/>
  <c r="I603" i="4"/>
  <c r="I604" i="4"/>
  <c r="I605" i="4"/>
  <c r="I606" i="4"/>
  <c r="I607" i="4"/>
  <c r="I608" i="4"/>
  <c r="I610" i="4"/>
  <c r="K597" i="4"/>
  <c r="K598" i="4"/>
  <c r="K599" i="4"/>
  <c r="K600" i="4"/>
  <c r="K601" i="4"/>
  <c r="K602" i="4"/>
  <c r="K603" i="4"/>
  <c r="K604" i="4"/>
  <c r="K605" i="4"/>
  <c r="K606" i="4"/>
  <c r="K607" i="4"/>
  <c r="K608" i="4"/>
  <c r="K610" i="4"/>
  <c r="G597" i="4"/>
  <c r="G598" i="4"/>
  <c r="G599" i="4"/>
  <c r="G600" i="4"/>
  <c r="G601" i="4"/>
  <c r="G602" i="4"/>
  <c r="G603" i="4"/>
  <c r="G604" i="4"/>
  <c r="G605" i="4"/>
  <c r="G606" i="4"/>
  <c r="G607" i="4"/>
  <c r="G608" i="4"/>
  <c r="G610" i="4"/>
  <c r="L602" i="4"/>
  <c r="L604" i="4"/>
  <c r="L608" i="4"/>
  <c r="G613" i="4"/>
  <c r="I613" i="4"/>
  <c r="K613" i="4"/>
  <c r="L613" i="4"/>
  <c r="M613" i="4"/>
  <c r="E69" i="5"/>
  <c r="H69" i="5"/>
  <c r="I619" i="4"/>
  <c r="I620" i="4"/>
  <c r="I623" i="4"/>
  <c r="I629" i="4"/>
  <c r="I650" i="4"/>
  <c r="K619" i="4"/>
  <c r="K620" i="4"/>
  <c r="L620" i="4"/>
  <c r="K621" i="4"/>
  <c r="L621" i="4"/>
  <c r="K622" i="4"/>
  <c r="L622" i="4"/>
  <c r="K623" i="4"/>
  <c r="K624" i="4"/>
  <c r="L624" i="4"/>
  <c r="K625" i="4"/>
  <c r="L625" i="4"/>
  <c r="K626" i="4"/>
  <c r="L626" i="4"/>
  <c r="K627" i="4"/>
  <c r="L627" i="4"/>
  <c r="K629" i="4"/>
  <c r="L629" i="4"/>
  <c r="K630" i="4"/>
  <c r="L630" i="4"/>
  <c r="K631" i="4"/>
  <c r="L631" i="4"/>
  <c r="K632" i="4"/>
  <c r="L632" i="4"/>
  <c r="K633" i="4"/>
  <c r="L633" i="4"/>
  <c r="K634" i="4"/>
  <c r="L634" i="4"/>
  <c r="K635" i="4"/>
  <c r="L635" i="4"/>
  <c r="K636" i="4"/>
  <c r="L636" i="4"/>
  <c r="K637" i="4"/>
  <c r="L637" i="4"/>
  <c r="K638" i="4"/>
  <c r="L638" i="4"/>
  <c r="K640" i="4"/>
  <c r="L640" i="4"/>
  <c r="E645" i="4"/>
  <c r="F646" i="4"/>
  <c r="F648" i="4"/>
  <c r="G650" i="4"/>
  <c r="I653" i="4"/>
  <c r="K653" i="4"/>
  <c r="L653" i="4"/>
  <c r="K654" i="4"/>
  <c r="L654" i="4"/>
  <c r="K655" i="4"/>
  <c r="L655" i="4"/>
  <c r="K656" i="4"/>
  <c r="K657" i="4"/>
  <c r="L657" i="4"/>
  <c r="K658" i="4"/>
  <c r="L658" i="4"/>
  <c r="K660" i="4"/>
  <c r="L660" i="4"/>
  <c r="K661" i="4"/>
  <c r="L661" i="4"/>
  <c r="K662" i="4"/>
  <c r="L662" i="4"/>
  <c r="K663" i="4"/>
  <c r="L663" i="4"/>
  <c r="K664" i="4"/>
  <c r="L664" i="4"/>
  <c r="K665" i="4"/>
  <c r="L665" i="4"/>
  <c r="K666" i="4"/>
  <c r="L666" i="4"/>
  <c r="K667" i="4"/>
  <c r="L667" i="4"/>
  <c r="I669" i="4"/>
  <c r="I671" i="4"/>
  <c r="K669" i="4"/>
  <c r="K671" i="4"/>
  <c r="G671" i="4"/>
  <c r="L671" i="4"/>
  <c r="K673" i="4"/>
  <c r="L673" i="4"/>
  <c r="K674" i="4"/>
  <c r="L674" i="4"/>
  <c r="K675" i="4"/>
  <c r="L675" i="4"/>
  <c r="K676" i="4"/>
  <c r="L676" i="4"/>
  <c r="K677" i="4"/>
  <c r="L677" i="4"/>
  <c r="K678" i="4"/>
  <c r="L678" i="4"/>
  <c r="K679" i="4"/>
  <c r="L679" i="4"/>
  <c r="K680" i="4"/>
  <c r="L680" i="4"/>
  <c r="K681" i="4"/>
  <c r="L681" i="4"/>
  <c r="K682" i="4"/>
  <c r="L682" i="4"/>
  <c r="K683" i="4"/>
  <c r="L683" i="4"/>
  <c r="K684" i="4"/>
  <c r="L684" i="4"/>
  <c r="K685" i="4"/>
  <c r="L685" i="4"/>
  <c r="G687" i="4"/>
  <c r="I687" i="4"/>
  <c r="K691" i="4"/>
  <c r="K692" i="4"/>
  <c r="K694" i="4"/>
  <c r="K695" i="4"/>
  <c r="K696" i="4"/>
  <c r="K698" i="4"/>
  <c r="K699" i="4"/>
  <c r="K700" i="4"/>
  <c r="K701" i="4"/>
  <c r="K702" i="4"/>
  <c r="K703" i="4"/>
  <c r="K705" i="4"/>
  <c r="K706" i="4"/>
  <c r="K708" i="4"/>
  <c r="K709" i="4"/>
  <c r="K710" i="4"/>
  <c r="K711" i="4"/>
  <c r="K713" i="4"/>
  <c r="K714" i="4"/>
  <c r="K715" i="4"/>
  <c r="K716" i="4"/>
  <c r="K718" i="4"/>
  <c r="I718" i="4"/>
  <c r="L718" i="4"/>
  <c r="L692" i="4"/>
  <c r="L694" i="4"/>
  <c r="L695" i="4"/>
  <c r="L696" i="4"/>
  <c r="L698" i="4"/>
  <c r="L699" i="4"/>
  <c r="L700" i="4"/>
  <c r="L701" i="4"/>
  <c r="L702" i="4"/>
  <c r="L703" i="4"/>
  <c r="L705" i="4"/>
  <c r="L706" i="4"/>
  <c r="L708" i="4"/>
  <c r="L709" i="4"/>
  <c r="L710" i="4"/>
  <c r="L711" i="4"/>
  <c r="L713" i="4"/>
  <c r="L714" i="4"/>
  <c r="L715" i="4"/>
  <c r="L716" i="4"/>
  <c r="K721" i="4"/>
  <c r="L721" i="4"/>
  <c r="K722" i="4"/>
  <c r="L722" i="4"/>
  <c r="K723" i="4"/>
  <c r="L723" i="4"/>
  <c r="K724" i="4"/>
  <c r="L724" i="4"/>
  <c r="K726" i="4"/>
  <c r="L726" i="4"/>
  <c r="K727" i="4"/>
  <c r="L727" i="4"/>
  <c r="K728" i="4"/>
  <c r="L728" i="4"/>
  <c r="K729" i="4"/>
  <c r="L729" i="4"/>
  <c r="K730" i="4"/>
  <c r="L730" i="4"/>
  <c r="K731" i="4"/>
  <c r="L731" i="4"/>
  <c r="K732" i="4"/>
  <c r="L732" i="4"/>
  <c r="K733" i="4"/>
  <c r="L733" i="4"/>
  <c r="K734" i="4"/>
  <c r="L734" i="4"/>
  <c r="I736" i="4"/>
  <c r="K739" i="4"/>
  <c r="L739" i="4"/>
  <c r="K740" i="4"/>
  <c r="L740" i="4"/>
  <c r="K741" i="4"/>
  <c r="L741" i="4"/>
  <c r="K742" i="4"/>
  <c r="K743" i="4"/>
  <c r="K744" i="4"/>
  <c r="K746" i="4"/>
  <c r="I746" i="4"/>
  <c r="L746" i="4"/>
  <c r="L743" i="4"/>
  <c r="K748" i="4"/>
  <c r="L748" i="4"/>
  <c r="K749" i="4"/>
  <c r="L749" i="4"/>
  <c r="K750" i="4"/>
  <c r="L750" i="4"/>
  <c r="K751" i="4"/>
  <c r="L751" i="4"/>
  <c r="K752" i="4"/>
  <c r="L752" i="4"/>
  <c r="M754" i="4"/>
  <c r="D80" i="5"/>
  <c r="I754" i="4"/>
  <c r="K756" i="4"/>
  <c r="L756" i="4"/>
  <c r="K757" i="4"/>
  <c r="L757" i="4"/>
  <c r="K758" i="4"/>
  <c r="L758" i="4"/>
  <c r="K759" i="4"/>
  <c r="L759" i="4"/>
  <c r="K760" i="4"/>
  <c r="L760" i="4"/>
  <c r="G762" i="4"/>
  <c r="I762" i="4"/>
  <c r="K766" i="4"/>
  <c r="K767" i="4"/>
  <c r="L767" i="4"/>
  <c r="K768" i="4"/>
  <c r="L768" i="4"/>
  <c r="K770" i="4"/>
  <c r="L770" i="4"/>
  <c r="K771" i="4"/>
  <c r="K772" i="4"/>
  <c r="K773" i="4"/>
  <c r="K774" i="4"/>
  <c r="K775" i="4"/>
  <c r="K776" i="4"/>
  <c r="K777" i="4"/>
  <c r="K778" i="4"/>
  <c r="K779" i="4"/>
  <c r="K780" i="4"/>
  <c r="K781" i="4"/>
  <c r="K782" i="4"/>
  <c r="K784" i="4"/>
  <c r="K785" i="4"/>
  <c r="K786" i="4"/>
  <c r="K787" i="4"/>
  <c r="K788" i="4"/>
  <c r="K789" i="4"/>
  <c r="K790" i="4"/>
  <c r="K791" i="4"/>
  <c r="K792" i="4"/>
  <c r="K793" i="4"/>
  <c r="K794" i="4"/>
  <c r="K796" i="4"/>
  <c r="K797" i="4"/>
  <c r="K799" i="4"/>
  <c r="K800" i="4"/>
  <c r="K802" i="4"/>
  <c r="I802" i="4"/>
  <c r="L802" i="4"/>
  <c r="L772" i="4"/>
  <c r="L773" i="4"/>
  <c r="L774" i="4"/>
  <c r="L775" i="4"/>
  <c r="L776" i="4"/>
  <c r="L777" i="4"/>
  <c r="L778" i="4"/>
  <c r="L779" i="4"/>
  <c r="L780" i="4"/>
  <c r="L781" i="4"/>
  <c r="L782" i="4"/>
  <c r="L784" i="4"/>
  <c r="L785" i="4"/>
  <c r="L786" i="4"/>
  <c r="L787" i="4"/>
  <c r="L788" i="4"/>
  <c r="L789" i="4"/>
  <c r="L790" i="4"/>
  <c r="L791" i="4"/>
  <c r="L792" i="4"/>
  <c r="L793" i="4"/>
  <c r="L794" i="4"/>
  <c r="L796" i="4"/>
  <c r="L797" i="4"/>
  <c r="L799" i="4"/>
  <c r="L800" i="4"/>
  <c r="I804" i="4"/>
  <c r="K804" i="4"/>
  <c r="K805" i="4"/>
  <c r="K806" i="4"/>
  <c r="K807" i="4"/>
  <c r="K808" i="4"/>
  <c r="K809" i="4"/>
  <c r="K810" i="4"/>
  <c r="K811" i="4"/>
  <c r="K812" i="4"/>
  <c r="K813" i="4"/>
  <c r="K814" i="4"/>
  <c r="K815" i="4"/>
  <c r="K816" i="4"/>
  <c r="K817" i="4"/>
  <c r="K818" i="4"/>
  <c r="K819" i="4"/>
  <c r="K820" i="4"/>
  <c r="K821" i="4"/>
  <c r="K822" i="4"/>
  <c r="K823" i="4"/>
  <c r="K824" i="4"/>
  <c r="K825" i="4"/>
  <c r="K826" i="4"/>
  <c r="K828" i="4"/>
  <c r="G828" i="4"/>
  <c r="I805" i="4"/>
  <c r="I828" i="4"/>
  <c r="L828" i="4"/>
  <c r="L807" i="4"/>
  <c r="L808" i="4"/>
  <c r="L809" i="4"/>
  <c r="L810" i="4"/>
  <c r="L811" i="4"/>
  <c r="L812" i="4"/>
  <c r="L813" i="4"/>
  <c r="L814" i="4"/>
  <c r="L815" i="4"/>
  <c r="L816" i="4"/>
  <c r="L817" i="4"/>
  <c r="L818" i="4"/>
  <c r="L819" i="4"/>
  <c r="L820" i="4"/>
  <c r="L821" i="4"/>
  <c r="L822" i="4"/>
  <c r="L823" i="4"/>
  <c r="L824" i="4"/>
  <c r="L825" i="4"/>
  <c r="L826" i="4"/>
  <c r="G833" i="4"/>
  <c r="I833" i="4"/>
  <c r="G837" i="4"/>
  <c r="I837" i="4"/>
  <c r="K845" i="4"/>
  <c r="L845" i="4"/>
  <c r="I846" i="4"/>
  <c r="K846" i="4"/>
  <c r="L846" i="4"/>
  <c r="G847" i="4"/>
  <c r="I847" i="4"/>
  <c r="K847" i="4"/>
  <c r="L847" i="4"/>
  <c r="G848" i="4"/>
  <c r="I848" i="4"/>
  <c r="K848" i="4"/>
  <c r="L848" i="4"/>
  <c r="G849" i="4"/>
  <c r="I849" i="4"/>
  <c r="K849" i="4"/>
  <c r="L849" i="4"/>
  <c r="K850" i="4"/>
  <c r="L850" i="4"/>
  <c r="M852" i="4"/>
  <c r="G854" i="4"/>
  <c r="I854" i="4"/>
  <c r="K854" i="4"/>
  <c r="L854" i="4"/>
  <c r="G855" i="4"/>
  <c r="I855" i="4"/>
  <c r="K855" i="4"/>
  <c r="L855" i="4"/>
  <c r="M857" i="4"/>
  <c r="E95" i="5"/>
  <c r="H95" i="5"/>
  <c r="G857" i="4"/>
  <c r="I857" i="4"/>
  <c r="K857" i="4"/>
  <c r="E863" i="4"/>
  <c r="L866" i="4"/>
  <c r="M866" i="4"/>
  <c r="E101" i="5"/>
  <c r="H101" i="5"/>
  <c r="L868" i="4"/>
  <c r="M868" i="4"/>
  <c r="E102" i="5"/>
  <c r="H102" i="5"/>
  <c r="I8" i="23"/>
  <c r="I9" i="23"/>
  <c r="I10" i="23"/>
  <c r="I11" i="23"/>
  <c r="I14" i="23"/>
  <c r="I15" i="23"/>
  <c r="I16" i="23"/>
  <c r="I17" i="23"/>
  <c r="I18" i="23"/>
  <c r="I22" i="23"/>
  <c r="I23" i="23"/>
  <c r="I24" i="23"/>
  <c r="I27" i="23"/>
  <c r="I28" i="23"/>
  <c r="I29" i="23"/>
  <c r="I30" i="23"/>
  <c r="I31" i="23"/>
  <c r="I33" i="23"/>
  <c r="J33" i="23"/>
  <c r="J9" i="23"/>
  <c r="J11" i="23"/>
  <c r="J14" i="23"/>
  <c r="K14" i="23"/>
  <c r="J15" i="23"/>
  <c r="J16" i="23"/>
  <c r="K16" i="23"/>
  <c r="J17" i="23"/>
  <c r="J18" i="23"/>
  <c r="J22" i="23"/>
  <c r="K22" i="23"/>
  <c r="L22" i="23"/>
  <c r="M22" i="23"/>
  <c r="N22" i="23"/>
  <c r="J23" i="23"/>
  <c r="J24" i="23"/>
  <c r="J27" i="23"/>
  <c r="J29" i="23"/>
  <c r="J30" i="23"/>
  <c r="J31" i="23"/>
  <c r="I37" i="23"/>
  <c r="J37" i="23"/>
  <c r="I38" i="23"/>
  <c r="J38" i="23"/>
  <c r="I39" i="23"/>
  <c r="I40" i="23"/>
  <c r="I41" i="23"/>
  <c r="I44" i="23"/>
  <c r="I45" i="23"/>
  <c r="I46" i="23"/>
  <c r="I47" i="23"/>
  <c r="I48" i="23"/>
  <c r="I49" i="23"/>
  <c r="J49" i="23"/>
  <c r="J40" i="23"/>
  <c r="J41" i="23"/>
  <c r="J44" i="23"/>
  <c r="J45" i="23"/>
  <c r="K45" i="23"/>
  <c r="L45" i="23"/>
  <c r="M45" i="23"/>
  <c r="N45" i="23"/>
  <c r="J46" i="23"/>
  <c r="J47" i="23"/>
  <c r="J48" i="23"/>
  <c r="L2897" i="23"/>
  <c r="H6" i="9"/>
  <c r="H7" i="9"/>
  <c r="H8" i="9"/>
  <c r="H9" i="9"/>
  <c r="H10" i="9"/>
  <c r="H11" i="9"/>
  <c r="H12" i="9"/>
  <c r="H13" i="9"/>
  <c r="H14" i="9"/>
  <c r="H15" i="9"/>
  <c r="H16" i="9"/>
  <c r="H18" i="9"/>
  <c r="J7" i="9"/>
  <c r="J8" i="9"/>
  <c r="J9" i="9"/>
  <c r="J10" i="9"/>
  <c r="J11" i="9"/>
  <c r="J12" i="9"/>
  <c r="J13" i="9"/>
  <c r="J14" i="9"/>
  <c r="J15" i="9"/>
  <c r="J16" i="9"/>
  <c r="E18" i="9"/>
  <c r="I18" i="9"/>
  <c r="I28" i="9"/>
  <c r="I37" i="9"/>
  <c r="I45" i="9"/>
  <c r="I54" i="9"/>
  <c r="I62" i="9"/>
  <c r="I69" i="9"/>
  <c r="I76" i="9"/>
  <c r="I87" i="9"/>
  <c r="I89" i="9"/>
  <c r="H21" i="9"/>
  <c r="H22" i="9"/>
  <c r="J22" i="9"/>
  <c r="H23" i="9"/>
  <c r="J23" i="9"/>
  <c r="H24" i="9"/>
  <c r="J24" i="9"/>
  <c r="H25" i="9"/>
  <c r="J25" i="9"/>
  <c r="H26" i="9"/>
  <c r="J26" i="9"/>
  <c r="E28" i="9"/>
  <c r="H31" i="9"/>
  <c r="J31" i="9"/>
  <c r="H32" i="9"/>
  <c r="J32" i="9"/>
  <c r="H33" i="9"/>
  <c r="J33" i="9"/>
  <c r="H34" i="9"/>
  <c r="J34" i="9"/>
  <c r="H35" i="9"/>
  <c r="J35" i="9"/>
  <c r="E37" i="9"/>
  <c r="H40" i="9"/>
  <c r="H41" i="9"/>
  <c r="H42" i="9"/>
  <c r="H43" i="9"/>
  <c r="H45" i="9"/>
  <c r="E45" i="9"/>
  <c r="J45" i="9"/>
  <c r="J41" i="9"/>
  <c r="J42" i="9"/>
  <c r="J40" i="9"/>
  <c r="J43" i="9"/>
  <c r="K45" i="9"/>
  <c r="H48" i="9"/>
  <c r="J48" i="9"/>
  <c r="H49" i="9"/>
  <c r="J49" i="9"/>
  <c r="H50" i="9"/>
  <c r="J50" i="9"/>
  <c r="H51" i="9"/>
  <c r="J51" i="9"/>
  <c r="H52" i="9"/>
  <c r="J52" i="9"/>
  <c r="E54" i="9"/>
  <c r="H57" i="9"/>
  <c r="J57" i="9"/>
  <c r="H58" i="9"/>
  <c r="J58" i="9"/>
  <c r="H59" i="9"/>
  <c r="J59" i="9"/>
  <c r="H60" i="9"/>
  <c r="J60" i="9"/>
  <c r="E62" i="9"/>
  <c r="H62" i="9"/>
  <c r="J62" i="9"/>
  <c r="H65" i="9"/>
  <c r="J65" i="9"/>
  <c r="H66" i="9"/>
  <c r="J66" i="9"/>
  <c r="H67" i="9"/>
  <c r="J67" i="9"/>
  <c r="K69" i="9"/>
  <c r="E69" i="9"/>
  <c r="H72" i="9"/>
  <c r="J72" i="9"/>
  <c r="H73" i="9"/>
  <c r="J73" i="9"/>
  <c r="H74" i="9"/>
  <c r="J74" i="9"/>
  <c r="K76" i="9"/>
  <c r="E76" i="9"/>
  <c r="H76" i="9"/>
  <c r="J76" i="9"/>
  <c r="H79" i="9"/>
  <c r="J79" i="9"/>
  <c r="H80" i="9"/>
  <c r="J80" i="9"/>
  <c r="H81" i="9"/>
  <c r="J81" i="9"/>
  <c r="H82" i="9"/>
  <c r="J82" i="9"/>
  <c r="H83" i="9"/>
  <c r="J83" i="9"/>
  <c r="H84" i="9"/>
  <c r="J84" i="9"/>
  <c r="H85" i="9"/>
  <c r="J85" i="9"/>
  <c r="E87" i="9"/>
  <c r="G8" i="17"/>
  <c r="I8" i="17"/>
  <c r="K8" i="17"/>
  <c r="L8" i="17"/>
  <c r="G9" i="17"/>
  <c r="K9" i="17"/>
  <c r="I9" i="17"/>
  <c r="L9" i="17"/>
  <c r="G10" i="17"/>
  <c r="K10" i="17"/>
  <c r="I10" i="17"/>
  <c r="L10" i="17"/>
  <c r="G11" i="17"/>
  <c r="I11" i="17"/>
  <c r="K11" i="17"/>
  <c r="G12" i="17"/>
  <c r="I12" i="17"/>
  <c r="K12" i="17"/>
  <c r="L12" i="17"/>
  <c r="G13" i="17"/>
  <c r="I13" i="17"/>
  <c r="K13" i="17"/>
  <c r="L13" i="17"/>
  <c r="G14" i="17"/>
  <c r="I14" i="17"/>
  <c r="K14" i="17"/>
  <c r="G15" i="17"/>
  <c r="K15" i="17"/>
  <c r="I15" i="17"/>
  <c r="L15" i="17"/>
  <c r="G16" i="17"/>
  <c r="I16" i="17"/>
  <c r="K16" i="17"/>
  <c r="G18" i="17"/>
  <c r="I18" i="17"/>
  <c r="K18" i="17"/>
  <c r="L18" i="17"/>
  <c r="G19" i="17"/>
  <c r="I19" i="17"/>
  <c r="K19" i="17"/>
  <c r="G20" i="17"/>
  <c r="I20" i="17"/>
  <c r="K20" i="17"/>
  <c r="G21" i="17"/>
  <c r="K21" i="17"/>
  <c r="I21" i="17"/>
  <c r="L21" i="17"/>
  <c r="G22" i="17"/>
  <c r="I22" i="17"/>
  <c r="K22" i="17"/>
  <c r="L22" i="17"/>
  <c r="G23" i="17"/>
  <c r="I23" i="17"/>
  <c r="K23" i="17"/>
  <c r="L23" i="17"/>
  <c r="G24" i="17"/>
  <c r="I24" i="17"/>
  <c r="K24" i="17"/>
  <c r="G25" i="17"/>
  <c r="I25" i="17"/>
  <c r="K25" i="17"/>
  <c r="G29" i="17"/>
  <c r="K29" i="17"/>
  <c r="I29" i="17"/>
  <c r="L29" i="17"/>
  <c r="G30" i="17"/>
  <c r="K30" i="17"/>
  <c r="I30" i="17"/>
  <c r="L30" i="17"/>
  <c r="G31" i="17"/>
  <c r="K31" i="17"/>
  <c r="I31" i="17"/>
  <c r="L31" i="17"/>
  <c r="G32" i="17"/>
  <c r="I32" i="17"/>
  <c r="K32" i="17"/>
  <c r="L32" i="17"/>
  <c r="G33" i="17"/>
  <c r="I33" i="17"/>
  <c r="K33" i="17"/>
  <c r="L33" i="17"/>
  <c r="G34" i="17"/>
  <c r="I34" i="17"/>
  <c r="K34" i="17"/>
  <c r="G35" i="17"/>
  <c r="I35" i="17"/>
  <c r="K35" i="17"/>
  <c r="G36" i="17"/>
  <c r="I36" i="17"/>
  <c r="K36" i="17"/>
  <c r="G37" i="17"/>
  <c r="I37" i="17"/>
  <c r="K37" i="17"/>
  <c r="L37" i="17"/>
  <c r="H9" i="20"/>
  <c r="H11" i="20"/>
  <c r="H12" i="20"/>
  <c r="H15" i="20"/>
  <c r="H16" i="20"/>
  <c r="H17" i="20"/>
  <c r="H18" i="20"/>
  <c r="H19" i="20"/>
  <c r="H20" i="20"/>
  <c r="H22" i="20"/>
  <c r="H23" i="20"/>
  <c r="H24" i="20"/>
  <c r="H26" i="20"/>
  <c r="H27" i="20"/>
  <c r="H28" i="20"/>
  <c r="H29" i="20"/>
  <c r="H30" i="20"/>
  <c r="H31" i="20"/>
  <c r="H32" i="20"/>
  <c r="H33" i="20"/>
  <c r="H35" i="20"/>
  <c r="H36" i="20"/>
  <c r="H37" i="20"/>
  <c r="H38" i="20"/>
  <c r="H40" i="20"/>
  <c r="H41" i="20"/>
  <c r="H42" i="20"/>
  <c r="H44" i="20"/>
  <c r="H45" i="20"/>
  <c r="H47" i="20"/>
  <c r="I47" i="20"/>
  <c r="H50" i="20"/>
  <c r="H51" i="20"/>
  <c r="H52" i="20"/>
  <c r="H53" i="20"/>
  <c r="H54" i="20"/>
  <c r="H55" i="20"/>
  <c r="H57" i="20"/>
  <c r="I57" i="20"/>
  <c r="H60" i="20"/>
  <c r="H61" i="20"/>
  <c r="H62" i="20"/>
  <c r="H63" i="20"/>
  <c r="H64" i="20"/>
  <c r="H65" i="20"/>
  <c r="H68" i="20"/>
  <c r="I68" i="20"/>
  <c r="H71" i="20"/>
  <c r="H72" i="20"/>
  <c r="H74" i="20"/>
  <c r="I74" i="20"/>
  <c r="H79" i="20"/>
  <c r="H80" i="20"/>
  <c r="H82" i="20"/>
  <c r="I82" i="20"/>
  <c r="I84" i="20"/>
  <c r="H77" i="20"/>
  <c r="H78" i="20"/>
  <c r="H7" i="11"/>
  <c r="H8" i="11"/>
  <c r="H9" i="11"/>
  <c r="H10" i="11"/>
  <c r="H11" i="11"/>
  <c r="H12" i="11"/>
  <c r="H13" i="11"/>
  <c r="H14" i="11"/>
  <c r="H15" i="11"/>
  <c r="H16" i="11"/>
  <c r="H17" i="11"/>
  <c r="H19" i="11"/>
  <c r="I19" i="11"/>
  <c r="H21" i="11"/>
  <c r="H22" i="11"/>
  <c r="H23" i="11"/>
  <c r="H24" i="11"/>
  <c r="H25" i="11"/>
  <c r="H26" i="11"/>
  <c r="I26" i="11"/>
  <c r="H28" i="11"/>
  <c r="H29" i="11"/>
  <c r="H30" i="11"/>
  <c r="H31" i="11"/>
  <c r="H32" i="11"/>
  <c r="H33" i="11"/>
  <c r="H34" i="11"/>
  <c r="H35" i="11"/>
  <c r="H37" i="11"/>
  <c r="H38" i="11"/>
  <c r="H39" i="11"/>
  <c r="H40" i="11"/>
  <c r="H41" i="11"/>
  <c r="I41" i="11"/>
  <c r="H43" i="11"/>
  <c r="H44" i="11"/>
  <c r="H45" i="11"/>
  <c r="H46" i="11"/>
  <c r="H47" i="11"/>
  <c r="H48" i="11"/>
  <c r="I48" i="11"/>
  <c r="H5" i="7"/>
  <c r="H6" i="7"/>
  <c r="H7" i="7"/>
  <c r="H13" i="7"/>
  <c r="H14" i="7"/>
  <c r="H15" i="7"/>
  <c r="H16" i="7"/>
  <c r="H17" i="7"/>
  <c r="H18" i="7"/>
  <c r="H19" i="7"/>
  <c r="H21" i="7"/>
  <c r="H22" i="7"/>
  <c r="H23" i="7"/>
  <c r="H24" i="7"/>
  <c r="H26" i="7"/>
  <c r="H27" i="7"/>
  <c r="H28" i="7"/>
  <c r="H30" i="7"/>
  <c r="I30" i="7"/>
  <c r="H33" i="7"/>
  <c r="H34" i="7"/>
  <c r="H35" i="7"/>
  <c r="H36" i="7"/>
  <c r="H38" i="7"/>
  <c r="I38" i="7"/>
  <c r="H41" i="7"/>
  <c r="H42" i="7"/>
  <c r="H43" i="7"/>
  <c r="H44" i="7"/>
  <c r="H45" i="7"/>
  <c r="H46" i="7"/>
  <c r="H47" i="7"/>
  <c r="H48" i="7"/>
  <c r="I48" i="7"/>
  <c r="H50" i="7"/>
  <c r="H51" i="7"/>
  <c r="I51" i="7"/>
  <c r="H53" i="7"/>
  <c r="H54" i="7"/>
  <c r="H55" i="7"/>
  <c r="H57" i="7"/>
  <c r="I57" i="7"/>
  <c r="C77" i="5"/>
  <c r="B69" i="5"/>
  <c r="B37" i="5"/>
  <c r="B20" i="5"/>
  <c r="B19" i="5"/>
  <c r="B16" i="5"/>
  <c r="B15" i="5"/>
  <c r="C80" i="5"/>
  <c r="B76" i="5"/>
  <c r="B68" i="5"/>
  <c r="C29" i="5"/>
  <c r="B66" i="5"/>
  <c r="B52" i="5"/>
  <c r="C42" i="5"/>
  <c r="B29" i="5"/>
  <c r="C24" i="5"/>
  <c r="C23" i="5"/>
  <c r="B53" i="5"/>
  <c r="C46" i="5"/>
  <c r="C27" i="5"/>
  <c r="L535" i="4"/>
  <c r="J21" i="9"/>
  <c r="J28" i="23"/>
  <c r="K398" i="4"/>
  <c r="G347" i="4"/>
  <c r="I347" i="4"/>
  <c r="L347" i="4"/>
  <c r="I174" i="4"/>
  <c r="E89" i="9"/>
  <c r="I465" i="4"/>
  <c r="K333" i="4"/>
  <c r="K736" i="4"/>
  <c r="L736" i="4"/>
  <c r="L805" i="4"/>
  <c r="L744" i="4"/>
  <c r="L656" i="4"/>
  <c r="L367" i="4"/>
  <c r="G477" i="4"/>
  <c r="H10" i="7"/>
  <c r="I10" i="7"/>
  <c r="G389" i="4"/>
  <c r="L389" i="4"/>
  <c r="L766" i="4"/>
  <c r="L326" i="4"/>
  <c r="L327" i="4"/>
  <c r="L329" i="4"/>
  <c r="L331" i="4"/>
  <c r="I311" i="4"/>
  <c r="L311" i="4"/>
  <c r="G231" i="4"/>
  <c r="I231" i="4"/>
  <c r="L231" i="4"/>
  <c r="K754" i="4"/>
  <c r="L754" i="4"/>
  <c r="M14" i="23"/>
  <c r="L276" i="4"/>
  <c r="G279" i="4"/>
  <c r="L279" i="4"/>
  <c r="C56" i="5"/>
  <c r="B56" i="5"/>
  <c r="B33" i="5"/>
  <c r="L11" i="17"/>
  <c r="L606" i="4"/>
  <c r="L598" i="4"/>
  <c r="L474" i="4"/>
  <c r="L470" i="4"/>
  <c r="L338" i="4"/>
  <c r="G239" i="4"/>
  <c r="L239" i="4"/>
  <c r="L34" i="17"/>
  <c r="L19" i="17"/>
  <c r="L14" i="17"/>
  <c r="J6" i="9"/>
  <c r="L806" i="4"/>
  <c r="K687" i="4"/>
  <c r="L687" i="4"/>
  <c r="L669" i="4"/>
  <c r="G574" i="4"/>
  <c r="I574" i="4"/>
  <c r="L574" i="4"/>
  <c r="L542" i="4"/>
  <c r="L519" i="4"/>
  <c r="L509" i="4"/>
  <c r="I491" i="4"/>
  <c r="L469" i="4"/>
  <c r="L420" i="4"/>
  <c r="L368" i="4"/>
  <c r="L364" i="4"/>
  <c r="L366" i="4"/>
  <c r="M370" i="4"/>
  <c r="D42" i="5"/>
  <c r="L256" i="4"/>
  <c r="L252" i="4"/>
  <c r="L254" i="4"/>
  <c r="L258" i="4"/>
  <c r="M261" i="4"/>
  <c r="D31" i="5"/>
  <c r="L171" i="4"/>
  <c r="L167" i="4"/>
  <c r="L163" i="4"/>
  <c r="L118" i="4"/>
  <c r="L114" i="4"/>
  <c r="L105" i="4"/>
  <c r="C30" i="5"/>
  <c r="B30" i="5"/>
  <c r="L36" i="17"/>
  <c r="L25" i="17"/>
  <c r="L16" i="17"/>
  <c r="L607" i="4"/>
  <c r="L603" i="4"/>
  <c r="L599" i="4"/>
  <c r="L537" i="4"/>
  <c r="L511" i="4"/>
  <c r="L507" i="4"/>
  <c r="M513" i="4"/>
  <c r="D61" i="5"/>
  <c r="L495" i="4"/>
  <c r="L343" i="4"/>
  <c r="G250" i="4"/>
  <c r="L250" i="4"/>
  <c r="G223" i="4"/>
  <c r="L223" i="4"/>
  <c r="L169" i="4"/>
  <c r="L165" i="4"/>
  <c r="L107" i="4"/>
  <c r="L103" i="4"/>
  <c r="L35" i="17"/>
  <c r="L24" i="17"/>
  <c r="L20" i="17"/>
  <c r="L342" i="4"/>
  <c r="C26" i="5"/>
  <c r="B26" i="5"/>
  <c r="L623" i="4"/>
  <c r="L605" i="4"/>
  <c r="L601" i="4"/>
  <c r="L597" i="4"/>
  <c r="L518" i="4"/>
  <c r="L487" i="4"/>
  <c r="L345" i="4"/>
  <c r="L337" i="4"/>
  <c r="L247" i="4"/>
  <c r="M250" i="4"/>
  <c r="D30" i="5"/>
  <c r="L220" i="4"/>
  <c r="M223" i="4"/>
  <c r="D26" i="5"/>
  <c r="L185" i="4"/>
  <c r="L181" i="4"/>
  <c r="L177" i="4"/>
  <c r="L120" i="4"/>
  <c r="G40" i="4"/>
  <c r="L40" i="4"/>
  <c r="H44" i="5"/>
  <c r="C67" i="5"/>
  <c r="B67" i="5"/>
  <c r="C61" i="5"/>
  <c r="B61" i="5"/>
  <c r="C40" i="5"/>
  <c r="B40" i="5"/>
  <c r="C38" i="5"/>
  <c r="B38" i="5"/>
  <c r="C22" i="5"/>
  <c r="B22" i="5"/>
  <c r="L188" i="4"/>
  <c r="L176" i="4"/>
  <c r="L119" i="4"/>
  <c r="L115" i="4"/>
  <c r="L111" i="4"/>
  <c r="M122" i="4"/>
  <c r="D18" i="5"/>
  <c r="C57" i="5"/>
  <c r="B57" i="5"/>
  <c r="C36" i="5"/>
  <c r="B36" i="5"/>
  <c r="C34" i="5"/>
  <c r="B34" i="5"/>
  <c r="C18" i="5"/>
  <c r="B18" i="5"/>
  <c r="K28" i="23"/>
  <c r="L28" i="23"/>
  <c r="M28" i="23"/>
  <c r="N28" i="23"/>
  <c r="B95" i="5"/>
  <c r="C84" i="5"/>
  <c r="C31" i="5"/>
  <c r="C58" i="5"/>
  <c r="C55" i="5"/>
  <c r="C20" i="5"/>
  <c r="C32" i="5"/>
  <c r="B86" i="5"/>
  <c r="C59" i="5"/>
  <c r="C62" i="5"/>
  <c r="B78" i="5"/>
  <c r="B94" i="5"/>
  <c r="B84" i="5"/>
  <c r="C43" i="5"/>
  <c r="C17" i="5"/>
  <c r="C21" i="5"/>
  <c r="K41" i="23"/>
  <c r="M41" i="23"/>
  <c r="L41" i="23"/>
  <c r="M16" i="23"/>
  <c r="M37" i="23"/>
  <c r="K37" i="23"/>
  <c r="L37" i="23"/>
  <c r="N37" i="23"/>
  <c r="K40" i="23"/>
  <c r="L40" i="23"/>
  <c r="M40" i="23"/>
  <c r="K29" i="23"/>
  <c r="L29" i="23"/>
  <c r="M29" i="23"/>
  <c r="B75" i="5"/>
  <c r="H28" i="9"/>
  <c r="H69" i="9"/>
  <c r="J69" i="9"/>
  <c r="J10" i="23"/>
  <c r="K10" i="23"/>
  <c r="K513" i="4"/>
  <c r="L403" i="4"/>
  <c r="L350" i="4"/>
  <c r="M352" i="4"/>
  <c r="D40" i="5"/>
  <c r="B45" i="5"/>
  <c r="B85" i="5"/>
  <c r="H87" i="9"/>
  <c r="J87" i="9"/>
  <c r="G852" i="4"/>
  <c r="L691" i="4"/>
  <c r="L499" i="4"/>
  <c r="K465" i="4"/>
  <c r="L465" i="4"/>
  <c r="K762" i="4"/>
  <c r="L762" i="4"/>
  <c r="L382" i="4"/>
  <c r="L97" i="4"/>
  <c r="H82" i="5"/>
  <c r="C15" i="5"/>
  <c r="H37" i="9"/>
  <c r="J37" i="9"/>
  <c r="K852" i="4"/>
  <c r="L619" i="4"/>
  <c r="G641" i="4"/>
  <c r="G54" i="4"/>
  <c r="H88" i="5"/>
  <c r="R74" i="5"/>
  <c r="C16" i="5"/>
  <c r="B83" i="5"/>
  <c r="C87" i="5"/>
  <c r="C19" i="5"/>
  <c r="B65" i="5"/>
  <c r="C60" i="5"/>
  <c r="B74" i="5"/>
  <c r="C25" i="5"/>
  <c r="B73" i="5"/>
  <c r="C49" i="5"/>
  <c r="C85" i="5"/>
  <c r="B10" i="5"/>
  <c r="B48" i="5"/>
  <c r="C50" i="5"/>
  <c r="B54" i="5"/>
  <c r="B64" i="5"/>
  <c r="C86" i="5"/>
  <c r="C33" i="5"/>
  <c r="C39" i="5"/>
  <c r="C41" i="5"/>
  <c r="B14" i="5"/>
  <c r="C83" i="5"/>
  <c r="C28" i="5"/>
  <c r="C79" i="5"/>
  <c r="C81" i="5"/>
  <c r="J28" i="9"/>
  <c r="N41" i="23"/>
  <c r="N29" i="23"/>
  <c r="M10" i="23"/>
  <c r="N40" i="23"/>
  <c r="G85" i="20"/>
  <c r="I85" i="20"/>
  <c r="I87" i="20"/>
  <c r="K831" i="4"/>
  <c r="K38" i="23"/>
  <c r="L38" i="23"/>
  <c r="M38" i="23"/>
  <c r="M27" i="23"/>
  <c r="K27" i="23"/>
  <c r="L54" i="4"/>
  <c r="L513" i="4"/>
  <c r="K18" i="9"/>
  <c r="I51" i="11"/>
  <c r="M39" i="17"/>
  <c r="M736" i="4"/>
  <c r="D78" i="5"/>
  <c r="M718" i="4"/>
  <c r="L532" i="4"/>
  <c r="M415" i="4"/>
  <c r="D50" i="5"/>
  <c r="L377" i="4"/>
  <c r="M333" i="4"/>
  <c r="L273" i="4"/>
  <c r="M239" i="4"/>
  <c r="D28" i="5"/>
  <c r="M208" i="4"/>
  <c r="D24" i="5"/>
  <c r="M94" i="4"/>
  <c r="G642" i="4"/>
  <c r="G643" i="4"/>
  <c r="G644" i="4"/>
  <c r="M46" i="23"/>
  <c r="K46" i="23"/>
  <c r="J52" i="23"/>
  <c r="L485" i="4"/>
  <c r="M347" i="4"/>
  <c r="L101" i="4"/>
  <c r="M40" i="4"/>
  <c r="D7" i="5"/>
  <c r="K47" i="23"/>
  <c r="L47" i="23"/>
  <c r="M47" i="23"/>
  <c r="M17" i="23"/>
  <c r="K17" i="23"/>
  <c r="L17" i="23"/>
  <c r="M9" i="23"/>
  <c r="K9" i="23"/>
  <c r="M109" i="4"/>
  <c r="D17" i="5"/>
  <c r="I59" i="7"/>
  <c r="K62" i="9"/>
  <c r="K54" i="9"/>
  <c r="L610" i="4"/>
  <c r="M593" i="4"/>
  <c r="E67" i="5"/>
  <c r="H67" i="5"/>
  <c r="M558" i="4"/>
  <c r="E65" i="5"/>
  <c r="H65" i="5"/>
  <c r="M465" i="4"/>
  <c r="M389" i="4"/>
  <c r="M279" i="4"/>
  <c r="D34" i="5"/>
  <c r="M218" i="4"/>
  <c r="D25" i="5"/>
  <c r="M160" i="4"/>
  <c r="D20" i="5"/>
  <c r="M79" i="4"/>
  <c r="L79" i="4"/>
  <c r="M48" i="23"/>
  <c r="K48" i="23"/>
  <c r="K18" i="23"/>
  <c r="M18" i="23"/>
  <c r="E94" i="5"/>
  <c r="M858" i="4"/>
  <c r="I96" i="5"/>
  <c r="D8" i="5"/>
  <c r="E9" i="5"/>
  <c r="G9" i="5"/>
  <c r="H9" i="5"/>
  <c r="D6" i="5"/>
  <c r="E7" i="5"/>
  <c r="M80" i="4"/>
  <c r="L261" i="4"/>
  <c r="M24" i="23"/>
  <c r="K24" i="23"/>
  <c r="K30" i="23"/>
  <c r="L30" i="23"/>
  <c r="M30" i="23"/>
  <c r="K11" i="23"/>
  <c r="L11" i="23"/>
  <c r="M11" i="23"/>
  <c r="I299" i="4"/>
  <c r="K28" i="9"/>
  <c r="K37" i="9"/>
  <c r="L477" i="4"/>
  <c r="L398" i="4"/>
  <c r="L174" i="4"/>
  <c r="L109" i="4"/>
  <c r="M101" i="4"/>
  <c r="D16" i="5"/>
  <c r="L49" i="4"/>
  <c r="K15" i="23"/>
  <c r="L15" i="23"/>
  <c r="M15" i="23"/>
  <c r="J18" i="9"/>
  <c r="M31" i="23"/>
  <c r="K31" i="23"/>
  <c r="L31" i="23"/>
  <c r="D49" i="5"/>
  <c r="E51" i="5"/>
  <c r="L416" i="4"/>
  <c r="I51" i="5"/>
  <c r="K87" i="9"/>
  <c r="M687" i="4"/>
  <c r="E75" i="5"/>
  <c r="H75" i="5"/>
  <c r="L523" i="4"/>
  <c r="L497" i="4"/>
  <c r="M436" i="4"/>
  <c r="E52" i="5"/>
  <c r="H52" i="5"/>
  <c r="L10" i="23"/>
  <c r="N10" i="23"/>
  <c r="M44" i="23"/>
  <c r="K44" i="23"/>
  <c r="K23" i="23"/>
  <c r="L23" i="23"/>
  <c r="M23" i="23"/>
  <c r="L14" i="23"/>
  <c r="N14" i="23"/>
  <c r="M505" i="4"/>
  <c r="D60" i="5"/>
  <c r="L184" i="4"/>
  <c r="M192" i="4"/>
  <c r="D22" i="5"/>
  <c r="M491" i="4"/>
  <c r="D58" i="5"/>
  <c r="L857" i="4"/>
  <c r="M762" i="4"/>
  <c r="D81" i="5"/>
  <c r="M671" i="4"/>
  <c r="E74" i="5"/>
  <c r="H74" i="5"/>
  <c r="I415" i="4"/>
  <c r="L354" i="4"/>
  <c r="M362" i="4"/>
  <c r="D41" i="5"/>
  <c r="G593" i="4"/>
  <c r="L593" i="4"/>
  <c r="I333" i="4"/>
  <c r="L333" i="4"/>
  <c r="L162" i="4"/>
  <c r="M174" i="4"/>
  <c r="D21" i="5"/>
  <c r="I558" i="4"/>
  <c r="L558" i="4"/>
  <c r="I39" i="17"/>
  <c r="H54" i="9"/>
  <c r="J54" i="9"/>
  <c r="J39" i="23"/>
  <c r="J8" i="23"/>
  <c r="L804" i="4"/>
  <c r="M828" i="4"/>
  <c r="E84" i="5"/>
  <c r="H84" i="5"/>
  <c r="L771" i="4"/>
  <c r="M802" i="4"/>
  <c r="E83" i="5"/>
  <c r="H83" i="5"/>
  <c r="L742" i="4"/>
  <c r="M746" i="4"/>
  <c r="D79" i="5"/>
  <c r="L600" i="4"/>
  <c r="M610" i="4"/>
  <c r="E68" i="5"/>
  <c r="H68" i="5"/>
  <c r="L526" i="4"/>
  <c r="M532" i="4"/>
  <c r="E64" i="5"/>
  <c r="H64" i="5"/>
  <c r="L516" i="4"/>
  <c r="L494" i="4"/>
  <c r="M497" i="4"/>
  <c r="D59" i="5"/>
  <c r="L479" i="4"/>
  <c r="M485" i="4"/>
  <c r="D57" i="5"/>
  <c r="L467" i="4"/>
  <c r="M477" i="4"/>
  <c r="D56" i="5"/>
  <c r="L441" i="4"/>
  <c r="M450" i="4"/>
  <c r="E53" i="5"/>
  <c r="H53" i="5"/>
  <c r="K39" i="17"/>
  <c r="G39" i="17"/>
  <c r="L39" i="17"/>
  <c r="K415" i="4"/>
  <c r="L415" i="4"/>
  <c r="G245" i="4"/>
  <c r="L245" i="4"/>
  <c r="G218" i="4"/>
  <c r="L218" i="4"/>
  <c r="L124" i="4"/>
  <c r="M134" i="4"/>
  <c r="D19" i="5"/>
  <c r="L16" i="23"/>
  <c r="N16" i="23"/>
  <c r="L515" i="4"/>
  <c r="M523" i="4"/>
  <c r="D62" i="5"/>
  <c r="L263" i="4"/>
  <c r="M267" i="4"/>
  <c r="D32" i="5"/>
  <c r="G491" i="4"/>
  <c r="L491" i="4"/>
  <c r="G362" i="4"/>
  <c r="L362" i="4"/>
  <c r="L269" i="4"/>
  <c r="M273" i="4"/>
  <c r="D33" i="5"/>
  <c r="I852" i="4"/>
  <c r="L852" i="4"/>
  <c r="I11" i="5"/>
  <c r="L378" i="4"/>
  <c r="I44" i="5"/>
  <c r="D39" i="5"/>
  <c r="E44" i="5"/>
  <c r="N31" i="23"/>
  <c r="N30" i="23"/>
  <c r="N17" i="23"/>
  <c r="D77" i="5"/>
  <c r="E82" i="5"/>
  <c r="L763" i="4"/>
  <c r="I82" i="5"/>
  <c r="K645" i="4"/>
  <c r="K647" i="4"/>
  <c r="K646" i="4"/>
  <c r="L646" i="4"/>
  <c r="K648" i="4"/>
  <c r="L648" i="4"/>
  <c r="L647" i="4"/>
  <c r="N15" i="23"/>
  <c r="L18" i="23"/>
  <c r="N18" i="23"/>
  <c r="K833" i="4"/>
  <c r="L833" i="4"/>
  <c r="L831" i="4"/>
  <c r="M833" i="4"/>
  <c r="E96" i="5"/>
  <c r="H94" i="5"/>
  <c r="H96" i="5"/>
  <c r="E10" i="5"/>
  <c r="H10" i="5"/>
  <c r="I309" i="4"/>
  <c r="L309" i="4"/>
  <c r="N38" i="23"/>
  <c r="N23" i="23"/>
  <c r="N11" i="23"/>
  <c r="K89" i="9"/>
  <c r="I37" i="5"/>
  <c r="E37" i="5"/>
  <c r="H37" i="5"/>
  <c r="G52" i="11"/>
  <c r="I52" i="11"/>
  <c r="I54" i="11"/>
  <c r="L9" i="23"/>
  <c r="N9" i="23"/>
  <c r="M39" i="23"/>
  <c r="M49" i="23"/>
  <c r="M8" i="23"/>
  <c r="M33" i="23"/>
  <c r="M52" i="23"/>
  <c r="K8" i="23"/>
  <c r="D15" i="5"/>
  <c r="E35" i="5"/>
  <c r="M280" i="4"/>
  <c r="I284" i="4"/>
  <c r="I285" i="4"/>
  <c r="L46" i="23"/>
  <c r="N46" i="23"/>
  <c r="L299" i="4"/>
  <c r="I304" i="4"/>
  <c r="L304" i="4"/>
  <c r="I316" i="4"/>
  <c r="L316" i="4"/>
  <c r="D55" i="5"/>
  <c r="E63" i="5"/>
  <c r="L524" i="4"/>
  <c r="I63" i="5"/>
  <c r="H89" i="9"/>
  <c r="J89" i="9"/>
  <c r="L24" i="23"/>
  <c r="N24" i="23"/>
  <c r="I283" i="4"/>
  <c r="L27" i="23"/>
  <c r="N27" i="23"/>
  <c r="E11" i="5"/>
  <c r="G7" i="5"/>
  <c r="H7" i="5"/>
  <c r="H11" i="5"/>
  <c r="K39" i="23"/>
  <c r="K49" i="23"/>
  <c r="D46" i="5"/>
  <c r="E47" i="5"/>
  <c r="L390" i="4"/>
  <c r="I47" i="5"/>
  <c r="G60" i="7"/>
  <c r="I60" i="7"/>
  <c r="I62" i="7"/>
  <c r="K835" i="4"/>
  <c r="L44" i="23"/>
  <c r="N44" i="23"/>
  <c r="L48" i="23"/>
  <c r="N48" i="23"/>
  <c r="N47" i="23"/>
  <c r="I289" i="4"/>
  <c r="I292" i="4"/>
  <c r="I288" i="4"/>
  <c r="I35" i="5"/>
  <c r="L39" i="23"/>
  <c r="L49" i="23"/>
  <c r="I297" i="4"/>
  <c r="I314" i="4"/>
  <c r="L314" i="4"/>
  <c r="I308" i="4"/>
  <c r="L308" i="4"/>
  <c r="I302" i="4"/>
  <c r="L302" i="4"/>
  <c r="D86" i="5"/>
  <c r="K837" i="4"/>
  <c r="L837" i="4"/>
  <c r="L835" i="4"/>
  <c r="M837" i="4"/>
  <c r="D87" i="5"/>
  <c r="K33" i="23"/>
  <c r="K52" i="23"/>
  <c r="L8" i="23"/>
  <c r="L33" i="23"/>
  <c r="L52" i="23"/>
  <c r="L645" i="4"/>
  <c r="M650" i="4"/>
  <c r="K650" i="4"/>
  <c r="L650" i="4"/>
  <c r="I298" i="4"/>
  <c r="I315" i="4"/>
  <c r="L315" i="4"/>
  <c r="L298" i="4"/>
  <c r="I310" i="4"/>
  <c r="L310" i="4"/>
  <c r="I303" i="4"/>
  <c r="E88" i="5"/>
  <c r="L838" i="4"/>
  <c r="I88" i="5"/>
  <c r="E73" i="5"/>
  <c r="M840" i="4"/>
  <c r="I89" i="5"/>
  <c r="L297" i="4"/>
  <c r="N8" i="23"/>
  <c r="N33" i="23"/>
  <c r="N39" i="23"/>
  <c r="N49" i="23"/>
  <c r="N52" i="23"/>
  <c r="L303" i="4"/>
  <c r="I321" i="4"/>
  <c r="L321" i="4"/>
  <c r="M321" i="4"/>
  <c r="E89" i="5"/>
  <c r="H73" i="5"/>
  <c r="H89" i="5"/>
  <c r="E36" i="5"/>
  <c r="I36" i="5"/>
  <c r="M614" i="4"/>
  <c r="H36" i="5"/>
  <c r="H70" i="5"/>
  <c r="H91" i="5"/>
  <c r="H98" i="5"/>
  <c r="E70" i="5"/>
  <c r="E91" i="5"/>
  <c r="E98" i="5"/>
  <c r="M842" i="4"/>
  <c r="I70" i="5"/>
  <c r="G861" i="4"/>
  <c r="I861" i="4"/>
  <c r="G863" i="4"/>
  <c r="I863" i="4"/>
  <c r="L863" i="4"/>
  <c r="E100" i="5"/>
  <c r="H100" i="5"/>
  <c r="I91" i="5"/>
  <c r="M860" i="4"/>
  <c r="I864" i="4"/>
  <c r="L864" i="4"/>
  <c r="L861" i="4"/>
  <c r="G870" i="4"/>
  <c r="I870" i="4"/>
  <c r="L870" i="4"/>
  <c r="G869" i="4"/>
  <c r="I869" i="4"/>
  <c r="L869" i="4"/>
  <c r="M870" i="4"/>
  <c r="E103" i="5"/>
  <c r="H103" i="5"/>
  <c r="I98" i="5"/>
  <c r="E99" i="5"/>
  <c r="M864" i="4"/>
  <c r="M872" i="4"/>
  <c r="H99" i="5"/>
  <c r="H105" i="5"/>
  <c r="E105" i="5"/>
  <c r="M4" i="4"/>
  <c r="I105" i="5"/>
  <c r="I4" i="11"/>
  <c r="K3" i="9"/>
  <c r="M4" i="17"/>
  <c r="I3" i="20"/>
  <c r="I3" i="7"/>
</calcChain>
</file>

<file path=xl/sharedStrings.xml><?xml version="1.0" encoding="utf-8"?>
<sst xmlns="http://schemas.openxmlformats.org/spreadsheetml/2006/main" count="1793" uniqueCount="1262">
  <si>
    <t xml:space="preserve">This is a base format - add, delete or amend categories and line items as required by your project, however please be aware that you may affect formulas in the budget if you do so.  So as a precaution, always work from the 'formula bar' at the top of the spreasheet </t>
  </si>
  <si>
    <t>SCREEN AUSTRALIA has taken great care to ensure that the formulas in this budget are correct.  However, as the formulas are not locked, errors can occur when numbers are entered to override formulas and/or when lines are added or subtracted.  SCREEN AUSTRALIA can take no responsibility for the accuracy of your budget. Please check each line where you have entered figures and ensure the accuracy of the sub totals and totals lines and columns.</t>
  </si>
  <si>
    <t>File Transfer &amp; Technical Check</t>
  </si>
  <si>
    <t>Colour Grade</t>
  </si>
  <si>
    <t>Mastering (HDCam - inc: stock)</t>
  </si>
  <si>
    <t>Restriping Master</t>
  </si>
  <si>
    <t>Technical Check</t>
  </si>
  <si>
    <t>VIDEO MASTERS &amp; DUBS</t>
  </si>
  <si>
    <t>Description</t>
  </si>
  <si>
    <t>T</t>
  </si>
  <si>
    <t>Superannuation</t>
  </si>
  <si>
    <t>eg Dreamweaver, Coldfusion, etc…</t>
  </si>
  <si>
    <t>eg Premier, Photoshop, Stop Motion Pro, etc..</t>
  </si>
  <si>
    <t>eg Premier, Frame Thief, Stop Motion Pro, etc..</t>
  </si>
  <si>
    <t>Sound Production/Editing</t>
  </si>
  <si>
    <t>Recording</t>
  </si>
  <si>
    <t>Plug ins</t>
  </si>
  <si>
    <t>Offline Edit</t>
  </si>
  <si>
    <t>Compositing &amp; Online Editing</t>
  </si>
  <si>
    <t>Video and DVD Editing &amp; Authoring</t>
  </si>
  <si>
    <t>Motion Capture Suits &amp; Equipment</t>
  </si>
  <si>
    <t>Post-production Supervisor</t>
  </si>
  <si>
    <t>Music Editor</t>
  </si>
  <si>
    <t>Sound Supervisor</t>
  </si>
  <si>
    <t>Sound Edit Assistant</t>
  </si>
  <si>
    <t>ADR</t>
  </si>
  <si>
    <t>Foley Editor</t>
  </si>
  <si>
    <t>Foley Recordist</t>
  </si>
  <si>
    <t>Foley Artist</t>
  </si>
  <si>
    <t>Sound Engineer (Dolby Mix)</t>
  </si>
  <si>
    <t>Script Editor</t>
  </si>
  <si>
    <t>Concept Development</t>
  </si>
  <si>
    <t>General</t>
  </si>
  <si>
    <t>U.3</t>
  </si>
  <si>
    <t>U.4</t>
  </si>
  <si>
    <t>U.5</t>
  </si>
  <si>
    <t>Supervising Editor - Offline</t>
  </si>
  <si>
    <t>Assistant Editor - Offline</t>
  </si>
  <si>
    <t>Film Editor</t>
  </si>
  <si>
    <t>for Pos Conform</t>
  </si>
  <si>
    <t>Mix facility</t>
  </si>
  <si>
    <t>Misc. Costs</t>
  </si>
  <si>
    <t xml:space="preserve">CAMERA EQUIPMENT &amp; STORES </t>
  </si>
  <si>
    <t>CHECK THE SUB-TOTAL AND TOTAL COLUMNS FOR EACH CATEGORY TO ENSURE THEY ARE EQUAL!</t>
  </si>
  <si>
    <t>Flat rate or date to which interest is calculated</t>
  </si>
  <si>
    <t>POST-PRODUCTION CREW</t>
  </si>
  <si>
    <t>Statutory Holidays:</t>
  </si>
  <si>
    <t>DO NOT ENTER ANY NUMBERS INTO THIS PAGE - IT WILL FILL AUTOMATICALLY FROM BUDGET</t>
  </si>
  <si>
    <t>Use J  for DIGITAL or HD production</t>
  </si>
  <si>
    <t>Enter rate in column E and footage in column G</t>
  </si>
  <si>
    <t>Use this category for DIGITAL or HD production</t>
  </si>
  <si>
    <t>Overseas  Pre &amp; Production</t>
  </si>
  <si>
    <t>Development Funds:</t>
  </si>
  <si>
    <t>Development Loans:</t>
  </si>
  <si>
    <t>Bible:</t>
  </si>
  <si>
    <t>Interpreter(s)</t>
  </si>
  <si>
    <t xml:space="preserve">   STATE AGENCY Admin &amp; Legal</t>
  </si>
  <si>
    <t>To delete CAST fringes from this calculation,  delete M79 from the formula in I284</t>
  </si>
  <si>
    <t>Total Estimate for 'Above the Line'  Fringes Calculations (including Above the Line CAST):</t>
  </si>
  <si>
    <t>Above Line (includes Above the Line Cast)</t>
  </si>
  <si>
    <t>Crew</t>
  </si>
  <si>
    <t>(Post prodn crew - in R)</t>
  </si>
  <si>
    <t>(Superannuation - Post prodn crew - in R)</t>
  </si>
  <si>
    <t>This is the cumulative progressive total</t>
  </si>
  <si>
    <r>
      <t>Workers Comp</t>
    </r>
    <r>
      <rPr>
        <sz val="9"/>
        <color indexed="8"/>
        <rFont val="Arial Narrow"/>
        <family val="2"/>
      </rPr>
      <t xml:space="preserve"> - on Salaries + Overtime + Holiday Pay + Allowances</t>
    </r>
  </si>
  <si>
    <t>See above for information on how to DELETE CAST FRINGES calculations</t>
  </si>
  <si>
    <t>Rates &amp; inclusions vary from State - Obtain rate from relevant state government</t>
  </si>
  <si>
    <t>To remove this option, follow instructions on this link to N283 and N284</t>
  </si>
  <si>
    <t>Prints/Dubs</t>
  </si>
  <si>
    <t>Worksheet: TRAILER or MAKING OF  details components of separate production</t>
  </si>
  <si>
    <t>if not included in U.2 Digital &amp; HD to Film - Sound</t>
  </si>
  <si>
    <t>Use Worksheet: MKTG, PUBL, STILLS, EPK</t>
  </si>
  <si>
    <t>Use Worksheet DELIVERABLES</t>
  </si>
  <si>
    <t>Total trf to Category D</t>
  </si>
  <si>
    <t xml:space="preserve">NB.  </t>
  </si>
  <si>
    <t>Payroll Tax is calculated on the total of fees (incl.Holiday Pay), Overtime and Super.</t>
  </si>
  <si>
    <t>Workers Compensation is not paid on Super.</t>
  </si>
  <si>
    <r>
      <t xml:space="preserve">OFFSHORE CAST </t>
    </r>
    <r>
      <rPr>
        <sz val="8"/>
        <rFont val="Arial Narrow"/>
        <family val="2"/>
      </rPr>
      <t>(Contrct Currency/Amount            )</t>
    </r>
  </si>
  <si>
    <t>Note: The coloured tabs are not supported by all versions of Excel</t>
  </si>
  <si>
    <t>Preliminary Estimate for Fringes calculations (ABOVE THE LINE):-</t>
  </si>
  <si>
    <t>Preliminary Estimate for Fringes calculations (BELOW THE LINE):-</t>
  </si>
  <si>
    <r>
      <t>Payroll tax</t>
    </r>
    <r>
      <rPr>
        <sz val="10"/>
        <rFont val="Arial"/>
        <family val="2"/>
      </rPr>
      <t xml:space="preserve"> is payable when the Company Payroll exceed a nominated threshold per month.  This threshold varies from State to State.  If your budget is tight include a credit or negative cost in the budget for the appropriate threshold x the number of months from employment of the first person to termination of the last person.  If the film is to be produced by an existing production company, that threshold or part thereof may be used already, in which case the production can not take the full credit.</t>
    </r>
  </si>
  <si>
    <t>Cast (Below the line)</t>
  </si>
  <si>
    <t>Surface Designer/Modeller</t>
  </si>
  <si>
    <t xml:space="preserve">Above Line </t>
  </si>
  <si>
    <t>Above Line Cast</t>
  </si>
  <si>
    <t>(State)</t>
  </si>
  <si>
    <t xml:space="preserve">  Film Vaults</t>
  </si>
  <si>
    <t>SOUND - POST PRODUCTION</t>
  </si>
  <si>
    <t>EQUIPMENT &amp; STORES</t>
  </si>
  <si>
    <t>Repayments due:</t>
  </si>
  <si>
    <r>
      <t>The rates for both</t>
    </r>
    <r>
      <rPr>
        <b/>
        <sz val="10"/>
        <rFont val="Arial"/>
        <family val="2"/>
      </rPr>
      <t xml:space="preserve"> payroll tax and workers compensation </t>
    </r>
    <r>
      <rPr>
        <sz val="10"/>
        <rFont val="Arial"/>
        <family val="2"/>
      </rPr>
      <t>are determined by each State so check the rates appropriate to the State in which you expect to shoot, as they will apply at the time that you expect to go into production.   They may be calculated on the contracted wage plus Holiday Pay, Overtime, Superannuation and allowances including per diems, kilometerage and vehicle allowances.  These inclusions vary from State to State.</t>
    </r>
  </si>
  <si>
    <t>No matter how small the budget every film maker is advised to register the entity through which they produce their film for GST.  In all likelihood they would be legally required to register.  Once registered you may claim back all the GST that has been included in payments made. This being the case always budget the production expenses net of GST.</t>
  </si>
  <si>
    <t>Compositing Software</t>
  </si>
  <si>
    <t>On-line Edit Software</t>
  </si>
  <si>
    <t>BUDGET SUMMARY</t>
  </si>
  <si>
    <t>as at:</t>
  </si>
  <si>
    <t>Trf.from A-Z</t>
  </si>
  <si>
    <t>TOTALS</t>
  </si>
  <si>
    <t>TOTAL BUDGET</t>
  </si>
  <si>
    <t>On Above &amp; Below Line costs - Insert percentage in Col.E</t>
  </si>
  <si>
    <r>
      <t xml:space="preserve">Fringes are the expenses associated with employment.  For a budget assume that at least </t>
    </r>
    <r>
      <rPr>
        <b/>
        <sz val="10"/>
        <rFont val="Arial"/>
        <family val="2"/>
      </rPr>
      <t>80% of your crew and cast are employees (PAYG or ABN).</t>
    </r>
    <r>
      <rPr>
        <sz val="10"/>
        <rFont val="Arial"/>
        <family val="2"/>
      </rPr>
      <t xml:space="preserve">  By law the nature of the relationship that you have with them is that of an employer rather than a contractor.  If a crew member is contracted through a Pty Ltd company fringes are usually not payable but they may want to negotiate a higher fee that compensates them for holiday pay and superannuation so at the budgeting stage you could even assume fringes on all crew and cast.</t>
    </r>
  </si>
  <si>
    <t>POST-PRODUCTION TRAVEL &amp;  ACCOMMODATION</t>
  </si>
  <si>
    <t>Kine Transfer to FILM</t>
  </si>
  <si>
    <t>Release Prints</t>
  </si>
  <si>
    <t>Prepared by</t>
  </si>
  <si>
    <t xml:space="preserve">6.        TRAILER AND/OR MAKING OF DOCUMENTARY </t>
  </si>
  <si>
    <t>7.        DELIVERABLES (&amp; refer Category X. )</t>
  </si>
  <si>
    <t xml:space="preserve">5.        MARKETING - PUBLICITY, STILLS and/or EPK  </t>
  </si>
  <si>
    <t>Graphic Design &amp; Photo Manuipulation</t>
  </si>
  <si>
    <t>Boxes, Tubes for posters, slicks</t>
  </si>
  <si>
    <t>Copies of DVD Trailer/Clip</t>
  </si>
  <si>
    <t>f. Video Promo/Clip Selection</t>
  </si>
  <si>
    <t>Boxes, Labels, Slicks etc</t>
  </si>
  <si>
    <t>g. Website</t>
  </si>
  <si>
    <t>h. Other</t>
  </si>
  <si>
    <t>Domain Name Fees</t>
  </si>
  <si>
    <t>Hosting Fees</t>
  </si>
  <si>
    <t>Lead Environmental Modeller</t>
  </si>
  <si>
    <t>Environmental Modeller(s)</t>
  </si>
  <si>
    <t>if not used in V. Sound - Mix</t>
  </si>
  <si>
    <t>include connection, setup fees, hosting &amp; FTP maintenance</t>
  </si>
  <si>
    <t>WORKSHEETS are provided to help you, however they are not linked to the budget as standard.  They are there to help breakdown costs associated with cast, hardware, software, film &amp; Lab, Marketing/Publicity/Stills/EPK, trailer, and Deliverables .  Additional Worksheets can be included and linked:      Insert - Worksheet</t>
  </si>
  <si>
    <t>1.          CAST FEES AND FRINGES SCHEDULE - TO BUDGET CATEGORIES D (Fringes) E(b) (Cast Below Line)</t>
  </si>
  <si>
    <t>2.        SOFTWARE  -  TO BUDGET CATEGORY H.1</t>
  </si>
  <si>
    <r>
      <t>SUMMARY</t>
    </r>
    <r>
      <rPr>
        <sz val="10"/>
        <rFont val="Arial"/>
        <family val="2"/>
      </rPr>
      <t xml:space="preserve">  </t>
    </r>
  </si>
  <si>
    <t>1. CAST Worksheet - Budget Categories E (a) and E(b)</t>
  </si>
  <si>
    <t>2. SOFTWARE Worksheet - Budget Category H</t>
  </si>
  <si>
    <t>3. HARDWARE Worksheet - Budget Category H</t>
  </si>
  <si>
    <t>SHOOTING LOCATIONS (or Episode shoot periods, if applicable)</t>
  </si>
  <si>
    <t xml:space="preserve">   Finish on:</t>
  </si>
  <si>
    <t xml:space="preserve">   Ratio:</t>
  </si>
  <si>
    <t>SCHEDULE</t>
  </si>
  <si>
    <t>CODE</t>
  </si>
  <si>
    <t>CHARACTER</t>
  </si>
  <si>
    <t>NAME/COMPANY</t>
  </si>
  <si>
    <t>TOTAL FEES</t>
  </si>
  <si>
    <t>Super</t>
  </si>
  <si>
    <t>Workers Comp</t>
  </si>
  <si>
    <t>H.1 (a)</t>
  </si>
  <si>
    <t>H.1  (b)</t>
  </si>
  <si>
    <t>H.1  (c)</t>
  </si>
  <si>
    <t>H.1 (d)</t>
  </si>
  <si>
    <t>H.1  (e)</t>
  </si>
  <si>
    <t>H.1 (f)</t>
  </si>
  <si>
    <t>H.1 (g)</t>
  </si>
  <si>
    <t>H.1 (h)</t>
  </si>
  <si>
    <t>H.1 (i)</t>
  </si>
  <si>
    <t xml:space="preserve">ACCOMMODATION, LIVING, CATERING </t>
  </si>
  <si>
    <t>C.2</t>
  </si>
  <si>
    <t>TOTAL 'BELOW THE LINE' COSTS</t>
  </si>
  <si>
    <t>Total Estimate for 'Below the Line' Cast and Crew Fringes Calculations:</t>
  </si>
  <si>
    <t>No. of Episodes (if applicable):</t>
  </si>
  <si>
    <t>Check Col.$Aust.</t>
  </si>
  <si>
    <t>Rehearsals</t>
  </si>
  <si>
    <t xml:space="preserve">           Rehearsals</t>
  </si>
  <si>
    <t xml:space="preserve">          Rehearsals</t>
  </si>
  <si>
    <t>IMAGE CAPTURE - FILM &amp; LAB.- SHOOTING + TRANSFERS + RUSHES</t>
  </si>
  <si>
    <t>(Format:….....    Finished Length ….. mins.   Ratio …  :1 )</t>
  </si>
  <si>
    <t>HD Stock</t>
  </si>
  <si>
    <t>p.day</t>
  </si>
  <si>
    <t>Transfer Time</t>
  </si>
  <si>
    <t>Colour Correction</t>
  </si>
  <si>
    <t>Rushes dubs</t>
  </si>
  <si>
    <t>Stock for Dubs</t>
  </si>
  <si>
    <t>Lab Couriers</t>
  </si>
  <si>
    <t>Monitor, Screen &amp; Freight</t>
  </si>
  <si>
    <t>p. wk</t>
  </si>
  <si>
    <t>Rushes Internet Transmission</t>
  </si>
  <si>
    <t xml:space="preserve">      Sub-total</t>
  </si>
  <si>
    <t>EQUIPMENT &amp; STORES SUB-TOTAL</t>
  </si>
  <si>
    <t>IMAGE CAPTURE- DIGITAL &amp; HD SHOOTING, TRANSFERS &amp; RUSHES</t>
  </si>
  <si>
    <t>POST-PRODUCTION RENTALS &amp; OFFICE EXPENSES</t>
  </si>
  <si>
    <t>Rostrum Camera (Pencil/Line Tests)</t>
  </si>
  <si>
    <t>Purchases</t>
  </si>
  <si>
    <t>License Fees</t>
  </si>
  <si>
    <t>Maintenance Contracts</t>
  </si>
  <si>
    <t>Workstations</t>
  </si>
  <si>
    <t>Render Stations</t>
  </si>
  <si>
    <t>Digital Disk Recorders</t>
  </si>
  <si>
    <t>Servers</t>
  </si>
  <si>
    <t>Installation Fees</t>
  </si>
  <si>
    <t>Scanners</t>
  </si>
  <si>
    <t>Maintenance Fees</t>
  </si>
  <si>
    <t>LIGHTING EQUIPMENT &amp; STORES</t>
  </si>
  <si>
    <t>Reference Publications</t>
  </si>
  <si>
    <t>Burn Time/Bulb Replacement</t>
  </si>
  <si>
    <t>K.7</t>
  </si>
  <si>
    <t>Spraying Booths</t>
  </si>
  <si>
    <t>CHARACTER MODELLING EQUIPMENT &amp; STORES</t>
  </si>
  <si>
    <t>Oven/Kiln</t>
  </si>
  <si>
    <t>Show producers Travel &amp; Living expenses in M &amp; N</t>
  </si>
  <si>
    <t>PRINCIPAL CAST</t>
  </si>
  <si>
    <t>Usually for Features &amp; Kine prints</t>
  </si>
  <si>
    <t>include connection/setup fees</t>
  </si>
  <si>
    <t>U.   Lab Costs &amp; Editing</t>
  </si>
  <si>
    <t>V.   Sound Production</t>
  </si>
  <si>
    <t>refer to Budget categories:</t>
  </si>
  <si>
    <t>If not included in Production Unit  C1</t>
  </si>
  <si>
    <t>Facility</t>
  </si>
  <si>
    <t>DVD/VHS dubs for Cast</t>
  </si>
  <si>
    <t>DVD/VHS dubs for Crew</t>
  </si>
  <si>
    <t>Often a contractual requirement</t>
  </si>
  <si>
    <t>Translations</t>
  </si>
  <si>
    <t>CD disks</t>
  </si>
  <si>
    <t>Rows 1 &amp; 2 will appear at the top of each page</t>
  </si>
  <si>
    <t xml:space="preserve">Expendables </t>
  </si>
  <si>
    <t>Expendables</t>
  </si>
  <si>
    <t>SAFETY EQUIPMENT &amp; STORES</t>
  </si>
  <si>
    <t>K.</t>
  </si>
  <si>
    <r>
      <t>TRAVEL &amp; TRANSPORT</t>
    </r>
    <r>
      <rPr>
        <b/>
        <sz val="9"/>
        <color indexed="52"/>
        <rFont val="Arial Narrow"/>
        <family val="2"/>
      </rPr>
      <t xml:space="preserve"> </t>
    </r>
  </si>
  <si>
    <t>Workers Comp - see Category D</t>
  </si>
  <si>
    <t xml:space="preserve">INSURANCES </t>
  </si>
  <si>
    <t>of</t>
  </si>
  <si>
    <t>Other…</t>
  </si>
  <si>
    <t>Currency…….</t>
  </si>
  <si>
    <t>Convert at:</t>
  </si>
  <si>
    <t>All components per minute</t>
  </si>
  <si>
    <t>Commentary Track - Artist Fee</t>
  </si>
  <si>
    <t>p.</t>
  </si>
  <si>
    <t>Title Clearance</t>
  </si>
  <si>
    <t>Publicity &amp; Stills - Shoot &amp; Post-prodn - Budget Category X.1</t>
  </si>
  <si>
    <t>1. PUBLICITY MATERIALS</t>
  </si>
  <si>
    <r>
      <t xml:space="preserve">a.  Publicist  </t>
    </r>
    <r>
      <rPr>
        <i/>
        <sz val="9"/>
        <rFont val="Arial Narrow"/>
        <family val="2"/>
      </rPr>
      <t>(if required)</t>
    </r>
  </si>
  <si>
    <t>b. Stills</t>
  </si>
  <si>
    <t>Stills Cameraperson (if required)</t>
  </si>
  <si>
    <t>c. Press Kits</t>
  </si>
  <si>
    <t>EPK - see d.below</t>
  </si>
  <si>
    <t>Cover</t>
  </si>
  <si>
    <t>Typing</t>
  </si>
  <si>
    <t>Artwork</t>
  </si>
  <si>
    <t>Distribution</t>
  </si>
  <si>
    <t>Production</t>
  </si>
  <si>
    <t>Copies</t>
  </si>
  <si>
    <t>e. Promotional Materials</t>
  </si>
  <si>
    <t>Fliers</t>
  </si>
  <si>
    <t>Postcards</t>
  </si>
  <si>
    <t>Poster</t>
  </si>
  <si>
    <t>Lathe</t>
  </si>
  <si>
    <t>ART DEPARTMENT EQUIPMENT &amp; STORES</t>
  </si>
  <si>
    <t>Art Department Equipment - Additional</t>
  </si>
  <si>
    <t>Character Modelling Equipment - Additional</t>
  </si>
  <si>
    <t>Motion Control Rig</t>
  </si>
  <si>
    <t>Sound Designer</t>
  </si>
  <si>
    <t>Online/Effects Editor(s)</t>
  </si>
  <si>
    <t>Main Shooting Stock (       ) Programme Length (          ) Ratio (   :1 )</t>
  </si>
  <si>
    <t>Security Contract</t>
  </si>
  <si>
    <t>Airconditioning</t>
  </si>
  <si>
    <t>Rubbish Removal &amp; Cleaning</t>
  </si>
  <si>
    <t xml:space="preserve">Vehicle Hire </t>
  </si>
  <si>
    <t>TOTAL FRINGES</t>
  </si>
  <si>
    <t>SUB-TOTAL</t>
  </si>
  <si>
    <t>Contract Rate Daily</t>
  </si>
  <si>
    <t>Contract Rate Wkly</t>
  </si>
  <si>
    <t>Days</t>
  </si>
  <si>
    <t>Weeks</t>
  </si>
  <si>
    <t>C.2-5</t>
  </si>
  <si>
    <t>D</t>
  </si>
  <si>
    <t xml:space="preserve">  Calculation:</t>
  </si>
  <si>
    <t>Go to Below The Line - Cast in this worksheet</t>
  </si>
  <si>
    <t>PRINCIPAL CAST  -  (ABOVE THE LINE)</t>
  </si>
  <si>
    <t>(NSW)</t>
  </si>
  <si>
    <t>Fees                  (Conv. To $Aust.@        )</t>
  </si>
  <si>
    <t>Name(s)</t>
  </si>
  <si>
    <t>Or use worksheet:  SOFTWARE</t>
  </si>
  <si>
    <t>COMPUTERS - SOFTWARE &amp; HARDWARE</t>
  </si>
  <si>
    <t>TOTAL 'ABOVE THE LINE' COSTS</t>
  </si>
  <si>
    <t>COMPUTERS - SOFTWARE &amp; HARDWARE SUB-TOTAL</t>
  </si>
  <si>
    <t>Total Computers - Software &amp; Hardware</t>
  </si>
  <si>
    <t>Hire</t>
  </si>
  <si>
    <t>Data Transport/Storage (hard-drives, etc)</t>
  </si>
  <si>
    <t>See Feature and Short Film Budget for further categories, add lines as required.</t>
  </si>
  <si>
    <t>PRINCIPAL CAST  -  (BELOW THE LINE)</t>
  </si>
  <si>
    <t>E(b)2</t>
  </si>
  <si>
    <t>Go to E(b)2 Principal Cast in BUDGET worksheet</t>
  </si>
  <si>
    <t>DEVELOPMENT</t>
  </si>
  <si>
    <t>DIRECTOR(S)</t>
  </si>
  <si>
    <t>PRODUCER(S)</t>
  </si>
  <si>
    <t>Sound Equipment - Playback Track Read</t>
  </si>
  <si>
    <r>
      <t>UNDERLINED</t>
    </r>
    <r>
      <rPr>
        <sz val="9"/>
        <color indexed="8"/>
        <rFont val="Arial"/>
        <family val="2"/>
      </rPr>
      <t xml:space="preserve"> notes are </t>
    </r>
    <r>
      <rPr>
        <b/>
        <sz val="9"/>
        <color indexed="8"/>
        <rFont val="Arial"/>
        <family val="2"/>
      </rPr>
      <t xml:space="preserve">LINKED </t>
    </r>
    <r>
      <rPr>
        <sz val="9"/>
        <color indexed="8"/>
        <rFont val="Arial"/>
        <family val="2"/>
      </rPr>
      <t>cells</t>
    </r>
    <r>
      <rPr>
        <sz val="9"/>
        <color indexed="8"/>
        <rFont val="Arial Narrow"/>
        <family val="2"/>
      </rPr>
      <t xml:space="preserve">
Rows 1 &amp; 2 will appear at the top of each page</t>
    </r>
  </si>
  <si>
    <r>
      <t>UNDERLINED</t>
    </r>
    <r>
      <rPr>
        <sz val="9"/>
        <color indexed="8"/>
        <rFont val="Arial"/>
        <family val="2"/>
      </rPr>
      <t xml:space="preserve"> notes are </t>
    </r>
    <r>
      <rPr>
        <b/>
        <sz val="9"/>
        <color indexed="8"/>
        <rFont val="Arial"/>
        <family val="2"/>
      </rPr>
      <t xml:space="preserve">LINKED </t>
    </r>
    <r>
      <rPr>
        <sz val="9"/>
        <color indexed="8"/>
        <rFont val="Arial"/>
        <family val="2"/>
      </rPr>
      <t>cells</t>
    </r>
  </si>
  <si>
    <t>Animation Station/Drafting Tables</t>
  </si>
  <si>
    <t>Air Filters / Extractor Fans / etc..</t>
  </si>
  <si>
    <t>Face Masks</t>
  </si>
  <si>
    <t>Networking Equipment</t>
  </si>
  <si>
    <t>F.4</t>
  </si>
  <si>
    <t>MATERIALS - SUB-TOTAL</t>
  </si>
  <si>
    <t>Stop Motion Motor(s)</t>
  </si>
  <si>
    <t>Specialist Camera(s)</t>
  </si>
  <si>
    <t>Licence Fees:</t>
  </si>
  <si>
    <t xml:space="preserve">   Synchronisation- No of Units x Rate</t>
  </si>
  <si>
    <t xml:space="preserve">   Publishing  - No. of Units x Rate</t>
  </si>
  <si>
    <t>Royalties</t>
  </si>
  <si>
    <t>Online/Effects Supervisor</t>
  </si>
  <si>
    <t>PRODUCTION</t>
  </si>
  <si>
    <t>Source 1</t>
  </si>
  <si>
    <t>Source 2</t>
  </si>
  <si>
    <t>CURRENCY: (list exchange rate and effective date where foreign currency rates have been used)</t>
  </si>
  <si>
    <t>Currency:</t>
  </si>
  <si>
    <t>Telecine Dub Stock (Editing, Viewing)</t>
  </si>
  <si>
    <t>Computer fees</t>
  </si>
  <si>
    <t>Accommodation</t>
  </si>
  <si>
    <t>Per diems</t>
  </si>
  <si>
    <t>Location Catering</t>
  </si>
  <si>
    <t>TRAILER and/or MAKING OF DOCUMENTARY</t>
  </si>
  <si>
    <t>refer to worksheet BUDGET - H2. Computer Hardware</t>
  </si>
  <si>
    <t xml:space="preserve">          Total Computer Hardware</t>
  </si>
  <si>
    <t>Dolby License Fees</t>
  </si>
  <si>
    <t>Buy Out Fees</t>
  </si>
  <si>
    <t>Workbook Artist</t>
  </si>
  <si>
    <t xml:space="preserve">  Name(s)</t>
  </si>
  <si>
    <t>Cast Assistants</t>
  </si>
  <si>
    <t xml:space="preserve"> -- Airfares</t>
  </si>
  <si>
    <t xml:space="preserve"> -- Motor Vehicle &amp; Taxis</t>
  </si>
  <si>
    <t xml:space="preserve"> -- Accommodation</t>
  </si>
  <si>
    <t xml:space="preserve"> -- Per Diems</t>
  </si>
  <si>
    <t xml:space="preserve"> -- Sundry Expenses</t>
  </si>
  <si>
    <t>Background Artist/Painter(s)</t>
  </si>
  <si>
    <t>Layout/Scene Planning Supervisor</t>
  </si>
  <si>
    <t>refer to Cover Sheet assumption</t>
  </si>
  <si>
    <t>NOTES:</t>
  </si>
  <si>
    <t>ARCHIVAL STOCK FOOTAGE</t>
  </si>
  <si>
    <t>Clock leaders</t>
  </si>
  <si>
    <t>ea</t>
  </si>
  <si>
    <t>TEST SCREENINGS</t>
  </si>
  <si>
    <t>FILM LABORATORY</t>
  </si>
  <si>
    <t>F.5</t>
  </si>
  <si>
    <t>if not used in U.1 Film Laboratory - Sound Neg</t>
  </si>
  <si>
    <t>Neg compile for telecine transfer</t>
  </si>
  <si>
    <t>Telecine rushes transfer for Edit</t>
  </si>
  <si>
    <t>Additional costs</t>
  </si>
  <si>
    <t>Post Sync Dialogue Record (ADR)</t>
  </si>
  <si>
    <t>Rushes Screenings:</t>
  </si>
  <si>
    <t>OCCUPATIONAL HEALTH &amp; SAFETY CREW</t>
  </si>
  <si>
    <t>SOFTWARE &amp; HARDWARE MANAGEMENT CREW</t>
  </si>
  <si>
    <t>COMPOSITING CREW</t>
  </si>
  <si>
    <t>Office Computers &amp; Software (or see H software + hardware materials)</t>
  </si>
  <si>
    <t>Post-production Manager</t>
  </si>
  <si>
    <t>Post-production Coordinator</t>
  </si>
  <si>
    <t>Post-production Accountant</t>
  </si>
  <si>
    <t>insert percentage in Col.E and amount in Col.G</t>
  </si>
  <si>
    <t>see A-Z Interactive Digital Media Budget C.21-C.24 if applicable</t>
  </si>
  <si>
    <t>DVD</t>
  </si>
  <si>
    <t>Dig Beta</t>
  </si>
  <si>
    <t>DVD/VHS dubs for production company</t>
  </si>
  <si>
    <t>Freight-Delivery Items - refer X2</t>
  </si>
  <si>
    <t>Allow for copies to:</t>
  </si>
  <si>
    <t>SOUND REQUIREMENTS</t>
  </si>
  <si>
    <t>DVD COMPONENTS</t>
  </si>
  <si>
    <t>Commentary Track</t>
  </si>
  <si>
    <t>UNIT FEES &amp; SALARIES. SUB-TOTAL</t>
  </si>
  <si>
    <t xml:space="preserve">Payroll Tax </t>
  </si>
  <si>
    <t>%</t>
  </si>
  <si>
    <t>Interdupe</t>
  </si>
  <si>
    <t>MARKETING PUBLICITY &amp; STILLS - PRODUCTION &amp; POST PRODN.</t>
  </si>
  <si>
    <t>Neg. Matching:</t>
  </si>
  <si>
    <t>Neg.Breakdown &amp; Filing</t>
  </si>
  <si>
    <t>Neg Matching</t>
  </si>
  <si>
    <t>Condense Neg.</t>
  </si>
  <si>
    <t>Sound Neg.:</t>
  </si>
  <si>
    <t>Optical Sound Track-Mono</t>
  </si>
  <si>
    <t>Optical Sound Track-Stereo</t>
  </si>
  <si>
    <t>Synch. Reels</t>
  </si>
  <si>
    <t>p.reel</t>
  </si>
  <si>
    <t>Clock Leaders</t>
  </si>
  <si>
    <t>p.unit</t>
  </si>
  <si>
    <t>Duplication:</t>
  </si>
  <si>
    <t>Interpos (off Orig. Neg)</t>
  </si>
  <si>
    <t>Interdupe (off Interpos)</t>
  </si>
  <si>
    <t>35mm Blow-up</t>
  </si>
  <si>
    <t>Squeeze surcharge</t>
  </si>
  <si>
    <t>Prints from Duplicate Neg.:</t>
  </si>
  <si>
    <t>Trial Print (off Interdupe)</t>
  </si>
  <si>
    <t xml:space="preserve">Release Print(s)  x    </t>
  </si>
  <si>
    <t>Facility Charges</t>
  </si>
  <si>
    <t>Projectionist</t>
  </si>
  <si>
    <t>Catering Costs</t>
  </si>
  <si>
    <t>Audience testing</t>
  </si>
  <si>
    <t>Preview Expenses Miscellaneous</t>
  </si>
  <si>
    <t>ANIMATION EQUIPMENT &amp; STORES</t>
  </si>
  <si>
    <t>Lightboxes</t>
  </si>
  <si>
    <t>Inking Boards</t>
  </si>
  <si>
    <t>Chairs</t>
  </si>
  <si>
    <t>Backlight Unit</t>
  </si>
  <si>
    <t>Animation Bond Punch</t>
  </si>
  <si>
    <t>Peg Bars</t>
  </si>
  <si>
    <t>Stop Motion Animator Kit(s)</t>
  </si>
  <si>
    <t>If not included in Production Accountancy  C.2</t>
  </si>
  <si>
    <t>Audio Visual Engineer</t>
  </si>
  <si>
    <t>Research and Development Manager</t>
  </si>
  <si>
    <t>Programming Supervisor</t>
  </si>
  <si>
    <t>Programmer</t>
  </si>
  <si>
    <t>Consultant</t>
  </si>
  <si>
    <t>SPFX</t>
  </si>
  <si>
    <t>Picture</t>
  </si>
  <si>
    <t>Final Mix</t>
  </si>
  <si>
    <t>VFX Designer</t>
  </si>
  <si>
    <t>Freight - Equipment</t>
  </si>
  <si>
    <t>Freight - Other</t>
  </si>
  <si>
    <t>Excess Baggage</t>
  </si>
  <si>
    <t>Post-Prodn Office:</t>
  </si>
  <si>
    <t>Editing:</t>
  </si>
  <si>
    <t xml:space="preserve">DEVELOPMENT  </t>
  </si>
  <si>
    <t>Technical Supervisor</t>
  </si>
  <si>
    <t>Composite Supervisor</t>
  </si>
  <si>
    <t>Compositor(s)</t>
  </si>
  <si>
    <t>TOTAL PRODUCTION COSTS</t>
  </si>
  <si>
    <t>C.13</t>
  </si>
  <si>
    <t>C.20</t>
  </si>
  <si>
    <t>J.</t>
  </si>
  <si>
    <t>I.</t>
  </si>
  <si>
    <t>F.1</t>
  </si>
  <si>
    <t>F.2</t>
  </si>
  <si>
    <t>3.        COMPUTER HARDWARE  -  TO BUDGET CATEGORY H.2</t>
  </si>
  <si>
    <t>Or use worksheet: HARDWARE</t>
  </si>
  <si>
    <t>if not included in  H.1  Software or  H.2  Computer Hardware</t>
  </si>
  <si>
    <r>
      <t>SOFTWARE</t>
    </r>
    <r>
      <rPr>
        <sz val="9"/>
        <rFont val="Arial Narrow"/>
        <family val="2"/>
      </rPr>
      <t/>
    </r>
  </si>
  <si>
    <t>See R for post production crew</t>
  </si>
  <si>
    <t>Financial Controller</t>
  </si>
  <si>
    <t>Accounts Assistant</t>
  </si>
  <si>
    <t>Environment Designer</t>
  </si>
  <si>
    <t>Lead Background Artist/Painter</t>
  </si>
  <si>
    <t>refer to Budget category X</t>
  </si>
  <si>
    <t>Art Department Expendables</t>
  </si>
  <si>
    <t>Writer(s)</t>
  </si>
  <si>
    <t>Conceptual Artist</t>
  </si>
  <si>
    <t>Graphic Designer</t>
  </si>
  <si>
    <t>HD/Digital Camera Kit &amp; Access</t>
  </si>
  <si>
    <t>FILM Camera Kit &amp; Access</t>
  </si>
  <si>
    <t>RECORDING</t>
  </si>
  <si>
    <t>Shoot period (in decimal weeks) - fills through to budget E3</t>
  </si>
  <si>
    <t>Qty</t>
  </si>
  <si>
    <t>Standby Props/Art Dept</t>
  </si>
  <si>
    <t>3D and VFX</t>
  </si>
  <si>
    <t>ANIMATION CREW</t>
  </si>
  <si>
    <t>2D Traditional &amp; CG</t>
  </si>
  <si>
    <t>CG Painter(s)</t>
  </si>
  <si>
    <t>CG Artist(s) /Painter(s)</t>
  </si>
  <si>
    <t>Paper/Cels</t>
  </si>
  <si>
    <t>Storyboard Pads</t>
  </si>
  <si>
    <t>Monitors</t>
  </si>
  <si>
    <t>Rights and Clearances</t>
  </si>
  <si>
    <t>Computer facilities</t>
  </si>
  <si>
    <t>Mix:</t>
  </si>
  <si>
    <t>Temp Mix</t>
  </si>
  <si>
    <t>Dialogue Pre-Mix</t>
  </si>
  <si>
    <t>Atmos &amp; Effects Pre-Mix</t>
  </si>
  <si>
    <t>Printmaster (6-trk &amp; 2-trk)</t>
  </si>
  <si>
    <t>Mix Screenings</t>
  </si>
  <si>
    <t>M&amp;E / DM&amp;E Mix</t>
  </si>
  <si>
    <t>Stereo &amp;  5.1 TV Mix</t>
  </si>
  <si>
    <t>5.1 DVD Mix</t>
  </si>
  <si>
    <t>TV mix 24fps</t>
  </si>
  <si>
    <t>NB. Check fps Delivery requirements.</t>
  </si>
  <si>
    <t>Assistant Director</t>
  </si>
  <si>
    <t>Dialogue Director</t>
  </si>
  <si>
    <t>Animation Director</t>
  </si>
  <si>
    <t>Character Designer(s)</t>
  </si>
  <si>
    <t>Storyboard Supervisor</t>
  </si>
  <si>
    <t>Storyboard Artist(s)</t>
  </si>
  <si>
    <t>Checking Supervisor</t>
  </si>
  <si>
    <t>Checker</t>
  </si>
  <si>
    <t>Final Checker</t>
  </si>
  <si>
    <t>Animation Supervisor</t>
  </si>
  <si>
    <t>Location Designer</t>
  </si>
  <si>
    <t>Colour Stylist</t>
  </si>
  <si>
    <t>Prop Designer(s)</t>
  </si>
  <si>
    <t>Layout Artist(s)</t>
  </si>
  <si>
    <t>Scene Planning Supervisor</t>
  </si>
  <si>
    <t>Scene Planner</t>
  </si>
  <si>
    <t>Animation Timer</t>
  </si>
  <si>
    <t>Lead Animator(s)</t>
  </si>
  <si>
    <t>Character Animator(s)</t>
  </si>
  <si>
    <t>Animator(s)</t>
  </si>
  <si>
    <t>Key Animator(s)</t>
  </si>
  <si>
    <t>Clean Up Artist(s)</t>
  </si>
  <si>
    <t>VFX Supervisor</t>
  </si>
  <si>
    <t>VFX Animator(s)</t>
  </si>
  <si>
    <t>Accountancy</t>
  </si>
  <si>
    <t>2. OFFICE &amp; PRODUCTION EXPENSES</t>
  </si>
  <si>
    <t>Telephone/Fax</t>
  </si>
  <si>
    <t>Stationery</t>
  </si>
  <si>
    <t>Printing and Photocopying</t>
  </si>
  <si>
    <r>
      <t xml:space="preserve">OFFSHORE CAST </t>
    </r>
    <r>
      <rPr>
        <sz val="9"/>
        <rFont val="Arial Narrow"/>
        <family val="2"/>
      </rPr>
      <t>(Contract Currency/Amount: …………….. )</t>
    </r>
  </si>
  <si>
    <t>3D Workbook Artist</t>
  </si>
  <si>
    <t>FTP/Webmaster</t>
  </si>
  <si>
    <t>F.</t>
  </si>
  <si>
    <t>3. FESTIVALS &amp; OVERSEAS MARKETING</t>
  </si>
  <si>
    <t>Festival Entry Fees</t>
  </si>
  <si>
    <t>Customs Clearances</t>
  </si>
  <si>
    <t>X.   Delivery Requirements</t>
  </si>
  <si>
    <t>PRODUCTION UNIT FEES &amp; SALARIES.</t>
  </si>
  <si>
    <t>D.</t>
  </si>
  <si>
    <t>Release Print(s)</t>
  </si>
  <si>
    <t>CHECK WITH SUMMARY SHEET</t>
  </si>
  <si>
    <t>K.8</t>
  </si>
  <si>
    <t>Storage: Art Department</t>
  </si>
  <si>
    <t>Storage: Puppet Department</t>
  </si>
  <si>
    <t>Storage: Other</t>
  </si>
  <si>
    <t>U.</t>
  </si>
  <si>
    <t>Assistant Animator(s)</t>
  </si>
  <si>
    <t>No. of Licenses</t>
  </si>
  <si>
    <t>License Fee Rate</t>
  </si>
  <si>
    <t>License Fee Total</t>
  </si>
  <si>
    <t>Sub-Totals</t>
  </si>
  <si>
    <t>Costume Hire/Purchase</t>
  </si>
  <si>
    <t>Costume Materials and Supplies</t>
  </si>
  <si>
    <t>Clay</t>
  </si>
  <si>
    <t>Plaster</t>
  </si>
  <si>
    <t>Foam/Latex</t>
  </si>
  <si>
    <t>Silicon</t>
  </si>
  <si>
    <t>Fur/Hair/Wig(s)</t>
  </si>
  <si>
    <t>CHARACTER MODELLING MATERIALS</t>
  </si>
  <si>
    <t>Paint and Inks</t>
  </si>
  <si>
    <t>Armature Wire</t>
  </si>
  <si>
    <t>Armature Miscellaneous</t>
  </si>
  <si>
    <t>DELIVERY REQUIREMENTS</t>
  </si>
  <si>
    <t>Sub-total - all sections</t>
  </si>
  <si>
    <t>Contingency</t>
  </si>
  <si>
    <t>Ink/Paint/Toner</t>
  </si>
  <si>
    <t>Containers</t>
  </si>
  <si>
    <t>Registration Strips</t>
  </si>
  <si>
    <t>Field Guide(s)</t>
  </si>
  <si>
    <t>Props(Set Dressing Purchase)</t>
  </si>
  <si>
    <t>Props(Set Dressing Rental)</t>
  </si>
  <si>
    <t>Lumber</t>
  </si>
  <si>
    <t>Paint</t>
  </si>
  <si>
    <t>Hardware</t>
  </si>
  <si>
    <t>CGI and VFX Stock Model(s)</t>
  </si>
  <si>
    <t>Assistant Animator(s)/Inbetweener(s)</t>
  </si>
  <si>
    <t>MATERIALS</t>
  </si>
  <si>
    <t>F.3</t>
  </si>
  <si>
    <t>Stock footage viewing copies</t>
  </si>
  <si>
    <t>Stock footage masters</t>
  </si>
  <si>
    <t>Copyright/Access Fees</t>
  </si>
  <si>
    <t xml:space="preserve">Sound Stock (DAT/Minidisk/1/4") and Audio Transfers </t>
  </si>
  <si>
    <t>OFFSHORE ANIMATION</t>
  </si>
  <si>
    <t>As per Animation Provider Quote</t>
  </si>
  <si>
    <t>KINE</t>
  </si>
  <si>
    <t>Texture Painter(s)</t>
  </si>
  <si>
    <t>PRODUCTION MANAGEMENT CREW</t>
  </si>
  <si>
    <t>PRODUCTION ACCOUNTANCY CREW</t>
  </si>
  <si>
    <t>ASSISTANT DIRECTORS CREW</t>
  </si>
  <si>
    <t>ART DIRECTION AND VISUAL DEVELOPMENT CREW</t>
  </si>
  <si>
    <t>LAYOUT AND SCENE PLANNING CREW</t>
  </si>
  <si>
    <t>CHARACTER MODELLING CREW</t>
  </si>
  <si>
    <t>ART DEPARTMENT CREW</t>
  </si>
  <si>
    <t>CAMERA CREW</t>
  </si>
  <si>
    <t>D.O.P.</t>
  </si>
  <si>
    <t>SCANNING CREW</t>
  </si>
  <si>
    <t>Scanning Supervisor</t>
  </si>
  <si>
    <t>Line Art Scanner</t>
  </si>
  <si>
    <t>Colour Scanner</t>
  </si>
  <si>
    <t>3D Scanner</t>
  </si>
  <si>
    <t>Motion Capture Operator</t>
  </si>
  <si>
    <t>SOUND CREW</t>
  </si>
  <si>
    <t>Track Reader</t>
  </si>
  <si>
    <t>CGI Lighting Supervisor</t>
  </si>
  <si>
    <t>CGI Lighting Artist(s)</t>
  </si>
  <si>
    <t>Electrician</t>
  </si>
  <si>
    <t>Standby Props</t>
  </si>
  <si>
    <t>Standby Puppets</t>
  </si>
  <si>
    <t>GRIPS CREW</t>
  </si>
  <si>
    <t>Key Grip</t>
  </si>
  <si>
    <t>Puppet Rigger</t>
  </si>
  <si>
    <t>Stage Hand</t>
  </si>
  <si>
    <t>Costume Designer</t>
  </si>
  <si>
    <t>Seamstress</t>
  </si>
  <si>
    <t>COSTUMES CREW</t>
  </si>
  <si>
    <t>Ink and Paint Supervisor</t>
  </si>
  <si>
    <t>Ink and Paint Artist(s)</t>
  </si>
  <si>
    <t>Render Supervisor</t>
  </si>
  <si>
    <t>Renderer(s)</t>
  </si>
  <si>
    <t>Model/Prop Maker(s)</t>
  </si>
  <si>
    <t>Editing Supplies (incl. Film)</t>
  </si>
  <si>
    <t>Sound Effects Library purchases &amp; fees</t>
  </si>
  <si>
    <t>Mix Screening</t>
  </si>
  <si>
    <t>X.</t>
  </si>
  <si>
    <t>This may be included in Delivery Requirements X.</t>
  </si>
  <si>
    <t>TOTAL POST-PRODUCTION COSTS</t>
  </si>
  <si>
    <t xml:space="preserve">        PRODUCTION COSTS</t>
  </si>
  <si>
    <t>Domestic Distributor</t>
  </si>
  <si>
    <t>Foreign Sales Agent</t>
  </si>
  <si>
    <t>Domestic Pay TV</t>
  </si>
  <si>
    <t>Sub-Total</t>
  </si>
  <si>
    <t>Copy of Final Mix</t>
  </si>
  <si>
    <t>Copy M&amp;E</t>
  </si>
  <si>
    <t>PRODUCTION COSTS:</t>
  </si>
  <si>
    <t>if not included in Post Sync Dialogue Record (ADR) - above</t>
  </si>
  <si>
    <t>Editing &amp; Sound</t>
  </si>
  <si>
    <t>Rushes Transfers</t>
  </si>
  <si>
    <t>Off-line Editing Equipment</t>
  </si>
  <si>
    <t>On-line Editing</t>
  </si>
  <si>
    <t>If not included in  H.1 Software  and/or  H.2  Computer Hardware</t>
  </si>
  <si>
    <t>COMPUTER HARDWARE</t>
  </si>
  <si>
    <t>Include Purchases and Rentals</t>
  </si>
  <si>
    <t>Crew/Cast T-shirts</t>
  </si>
  <si>
    <t>TV mix 25fps</t>
  </si>
  <si>
    <t>Mix Stock:</t>
  </si>
  <si>
    <t>Preparation Expenses</t>
  </si>
  <si>
    <t>Music Research</t>
  </si>
  <si>
    <t>Music Supervisor/Co-ordinator</t>
  </si>
  <si>
    <t>Fixer/Co-ordinator</t>
  </si>
  <si>
    <t>Arranger</t>
  </si>
  <si>
    <t>Orchestration &amp; Copying</t>
  </si>
  <si>
    <t>Musicians</t>
  </si>
  <si>
    <t>Performers</t>
  </si>
  <si>
    <t>Recording Expenses</t>
  </si>
  <si>
    <t xml:space="preserve">   - Theatre Hire</t>
  </si>
  <si>
    <t xml:space="preserve">   - Tape</t>
  </si>
  <si>
    <t xml:space="preserve">   - Equipment Hire/Transport</t>
  </si>
  <si>
    <t xml:space="preserve">   - Lessons/coaching</t>
  </si>
  <si>
    <t xml:space="preserve">   - Music Rehearsal</t>
  </si>
  <si>
    <t>T/C. Dubs &amp; Equipment</t>
  </si>
  <si>
    <t>Expenses</t>
  </si>
  <si>
    <t>Post Sync Dialogue Mixdown</t>
  </si>
  <si>
    <t>Foley Record</t>
  </si>
  <si>
    <t>Foley Mixdown</t>
  </si>
  <si>
    <t>Foley Edit</t>
  </si>
  <si>
    <t>Effects Record Studio (non-synch)</t>
  </si>
  <si>
    <t>Sound Recordist</t>
  </si>
  <si>
    <t>Make-up</t>
  </si>
  <si>
    <t>Costumes</t>
  </si>
  <si>
    <t>Talent - Voice Over</t>
  </si>
  <si>
    <t xml:space="preserve">  Subtotal</t>
  </si>
  <si>
    <t>Allow Fringes</t>
  </si>
  <si>
    <t>Equipment &amp; Stock</t>
  </si>
  <si>
    <t>Tape Stock - Video</t>
  </si>
  <si>
    <t>Tape Stock - Sound</t>
  </si>
  <si>
    <t>Code</t>
  </si>
  <si>
    <t>Workshops</t>
  </si>
  <si>
    <t>Medical Fees</t>
  </si>
  <si>
    <t>First Aid Supplies</t>
  </si>
  <si>
    <t>Miscellaneous</t>
  </si>
  <si>
    <t>Office Rent</t>
  </si>
  <si>
    <t>Negative Film Risk (Faulty Stock,Cameras,Processing)</t>
  </si>
  <si>
    <t>Multi Risk - Props, Sets, Costumes</t>
  </si>
  <si>
    <t>Multi Risk - Camera, Lighting, Equipment</t>
  </si>
  <si>
    <t>Investor 4 deliverable dubs</t>
  </si>
  <si>
    <t>Investor 1 deliverable dubs</t>
  </si>
  <si>
    <t>Boxes, slicks, labels etc</t>
  </si>
  <si>
    <t>Sculptor(s)</t>
  </si>
  <si>
    <t>Puppet Fabricator(s)</t>
  </si>
  <si>
    <t>Armature Maker(s)</t>
  </si>
  <si>
    <t>Puppet Finish Artist(s)</t>
  </si>
  <si>
    <t>Office &amp; Systems</t>
  </si>
  <si>
    <t>2D Animation</t>
  </si>
  <si>
    <t>3D Animation</t>
  </si>
  <si>
    <t>Purchase</t>
  </si>
  <si>
    <t>Maintenance Agreements</t>
  </si>
  <si>
    <t>Ink &amp; Paint</t>
  </si>
  <si>
    <t>Render</t>
  </si>
  <si>
    <t>Anti-Virus/Security</t>
  </si>
  <si>
    <t>Backup</t>
  </si>
  <si>
    <t>Database &amp; Spreadsheets</t>
  </si>
  <si>
    <t>Project Management</t>
  </si>
  <si>
    <t>Operating Systems</t>
  </si>
  <si>
    <t/>
  </si>
  <si>
    <t>CAD Software</t>
  </si>
  <si>
    <t>Video/DVD Editing &amp; Authoring</t>
  </si>
  <si>
    <t>Plug Ins</t>
  </si>
  <si>
    <t>Product Name</t>
  </si>
  <si>
    <t>NO. OF WEEKS/days PRE-PRODUCTION -</t>
  </si>
  <si>
    <t>Travel - Airfares</t>
  </si>
  <si>
    <t>Travel - Ground Transport</t>
  </si>
  <si>
    <t>4. OTHER</t>
  </si>
  <si>
    <t>Censorship Classification (see Delivery Req. X.2)</t>
  </si>
  <si>
    <t>Australia (Pre &amp; Production)</t>
  </si>
  <si>
    <t>Studio Rental:  Shoot/Production</t>
  </si>
  <si>
    <t>Studio Rental: Build/Strike/Pre-Production</t>
  </si>
  <si>
    <t>Initial Character Designs</t>
  </si>
  <si>
    <t xml:space="preserve">  Director</t>
  </si>
  <si>
    <t>Rigger</t>
  </si>
  <si>
    <t>Production Designer</t>
  </si>
  <si>
    <t>ALL HOL.PAY/SUPER/TAXES - D FRINGES and WORKERS COMPENSATION</t>
  </si>
  <si>
    <t>DVD/Video Cassettes</t>
  </si>
  <si>
    <t>Digital Video Stock</t>
  </si>
  <si>
    <t>Overseas Voice Recording</t>
  </si>
  <si>
    <t>Graphic Design</t>
  </si>
  <si>
    <t>Stop Motion</t>
  </si>
  <si>
    <t>Playback</t>
  </si>
  <si>
    <t>Frame Grab</t>
  </si>
  <si>
    <t>Scanner</t>
  </si>
  <si>
    <t>Document Management</t>
  </si>
  <si>
    <t>eg Acrobat</t>
  </si>
  <si>
    <t>eg Microsoft Project, Movie Magic, etc..</t>
  </si>
  <si>
    <t>ART DEPARTMENT MATERIALS</t>
  </si>
  <si>
    <t>COSTUME MATERIALS</t>
  </si>
  <si>
    <t>ANIMATION MATERIALS</t>
  </si>
  <si>
    <t>Office and Systems</t>
  </si>
  <si>
    <t>Guidetrack Breakdown</t>
  </si>
  <si>
    <t>DVD Authoring</t>
  </si>
  <si>
    <t>Dolby Encoding</t>
  </si>
  <si>
    <t>Neg Extractions</t>
  </si>
  <si>
    <t>Systems Administrator/Supervisor</t>
  </si>
  <si>
    <t>Support Animation/Graphics/DTP/Web &amp; Print Publishing</t>
  </si>
  <si>
    <t>Neg. Extractions</t>
  </si>
  <si>
    <t>p. hr</t>
  </si>
  <si>
    <t>Misc. Conform Costs</t>
  </si>
  <si>
    <t>Research fees</t>
  </si>
  <si>
    <t>Include Expenses for Travel &amp;  Accommodation</t>
  </si>
  <si>
    <t>Refer to WORKSHEET: TRAILER or MAKING OF DOCO</t>
  </si>
  <si>
    <t>Parking &amp; Tolls</t>
  </si>
  <si>
    <t>Repairs</t>
  </si>
  <si>
    <t>Protective Clothing</t>
  </si>
  <si>
    <t>LOCATIONS, STUDIO &amp; WORKSHOPS SUB-TOTAL</t>
  </si>
  <si>
    <t>Total Lab. Costs - Editing</t>
  </si>
  <si>
    <t>LAB. COSTS - EDITING SUB-TOTAL</t>
  </si>
  <si>
    <t>Total Marketing &amp; Delivery</t>
  </si>
  <si>
    <t>MARKETING &amp; DELIVERY SUB-TOTAL</t>
  </si>
  <si>
    <t xml:space="preserve">  print area to incl. Cols G&amp;H</t>
  </si>
  <si>
    <t>fills through to Budget E.3</t>
  </si>
  <si>
    <t>Preproduction period (in decimal weeks) - fills through to Budget E3</t>
  </si>
  <si>
    <t>ANIMATION:  Short Film/Pilot/Short Feature/Feature/Television Series</t>
  </si>
  <si>
    <t>On Below Line costs - percentage from Cover</t>
  </si>
  <si>
    <t>Overtime</t>
  </si>
  <si>
    <t>Loadings</t>
  </si>
  <si>
    <t>(Night, Public Holdays, Saturday/6th Days)</t>
  </si>
  <si>
    <t>Editor</t>
  </si>
  <si>
    <t>Sound Editor</t>
  </si>
  <si>
    <t>Textless masters</t>
  </si>
  <si>
    <t>Dub/safety masters</t>
  </si>
  <si>
    <t>Lead Character Modeller</t>
  </si>
  <si>
    <t>Lead Rigger</t>
  </si>
  <si>
    <t>Armature Designer</t>
  </si>
  <si>
    <t>Character Modeller(s)</t>
  </si>
  <si>
    <t>Rigger(s)</t>
  </si>
  <si>
    <t>Puppet Master/Character Model Supervisor</t>
  </si>
  <si>
    <t>Art Director</t>
  </si>
  <si>
    <t>Scenic Artist</t>
  </si>
  <si>
    <t>Lead Model/Prop Maker</t>
  </si>
  <si>
    <t>Painter(s)</t>
  </si>
  <si>
    <t>Set/Construction Builder(s)</t>
  </si>
  <si>
    <t>Insert estimates net of discount - but note percentage applied</t>
  </si>
  <si>
    <t>Misc. Laboratory Costs</t>
  </si>
  <si>
    <t>NB. Refer Delivery Requirements X.</t>
  </si>
  <si>
    <t>These elements can be listed in main budget in X</t>
  </si>
  <si>
    <t>FILM MATERIALS (if applicable)</t>
  </si>
  <si>
    <t>Mix -  25fps  to  24fps</t>
  </si>
  <si>
    <t>INK &amp; PAINT &amp; RENDER CREW</t>
  </si>
  <si>
    <t>Animatic Conform Editor</t>
  </si>
  <si>
    <t>Additional Equipment Hires</t>
  </si>
  <si>
    <t>Office Rent - Post-Prodn.</t>
  </si>
  <si>
    <t>Accommodation - Australia</t>
  </si>
  <si>
    <t>Per Diems</t>
  </si>
  <si>
    <t>Tape to Tape Grade</t>
  </si>
  <si>
    <t>Titles/Collage</t>
  </si>
  <si>
    <t>Mastering</t>
  </si>
  <si>
    <t>Re-stripe</t>
  </si>
  <si>
    <t>Tape Stock - sub-master, Master.</t>
  </si>
  <si>
    <t>Sound Editing Equipment</t>
  </si>
  <si>
    <t>Music Lay-up</t>
  </si>
  <si>
    <t>Sound Mix</t>
  </si>
  <si>
    <t>Sound Masters</t>
  </si>
  <si>
    <t>Dubs</t>
  </si>
  <si>
    <t>Master Dub  HD 16:9</t>
  </si>
  <si>
    <t>Master Dub  SD 16:9</t>
  </si>
  <si>
    <t>Archiving to DLT tapes</t>
  </si>
  <si>
    <t>DA-88 masters/pre-mix masters</t>
  </si>
  <si>
    <t>Dubs &amp; Sundry Expenses</t>
  </si>
  <si>
    <t>Fees - Composer/Director</t>
  </si>
  <si>
    <t>DA88 Sound Stock</t>
  </si>
  <si>
    <t>DAT Sound Stock</t>
  </si>
  <si>
    <t>Backup Media,Exabyte,DataDat,DLT etc.</t>
  </si>
  <si>
    <t>Edit &amp; Post-sync:</t>
  </si>
  <si>
    <t>Dialogue Edit 1 (Digital)</t>
  </si>
  <si>
    <t>p.wk</t>
  </si>
  <si>
    <t>Dialogue Edit 2 (Digital)</t>
  </si>
  <si>
    <t>Effects Edit 1 (Digital)</t>
  </si>
  <si>
    <t>TOTAL POST PRODUCTION COSTS</t>
  </si>
  <si>
    <t>TOTAL "BELOW THE LINE" COSTS</t>
  </si>
  <si>
    <t xml:space="preserve">        POST PRODUCTION COSTS</t>
  </si>
  <si>
    <t>Total Unit Fees &amp; Salaries</t>
  </si>
  <si>
    <t>Total Materials</t>
  </si>
  <si>
    <t>Total Locations &amp; Studios</t>
  </si>
  <si>
    <t>Total Equipment &amp; Stores</t>
  </si>
  <si>
    <t>Narration Recording</t>
  </si>
  <si>
    <t>Printing</t>
  </si>
  <si>
    <t>Telecine Transfer to Master</t>
  </si>
  <si>
    <t>Telecine Stock</t>
  </si>
  <si>
    <t>PRODUCER:</t>
  </si>
  <si>
    <t>Start:</t>
  </si>
  <si>
    <t>Finish:</t>
  </si>
  <si>
    <t>Weeks:</t>
  </si>
  <si>
    <t>Days:</t>
  </si>
  <si>
    <t>PREPRODUCTION:</t>
  </si>
  <si>
    <t>From:</t>
  </si>
  <si>
    <t>To:</t>
  </si>
  <si>
    <t>LAB. COSTS - EDITING</t>
  </si>
  <si>
    <t>SOUND EQUIPMENT &amp; STORES</t>
  </si>
  <si>
    <t>THIS BUDGET IS BASED ON THE FOLLOWING ASSUMPTIONS:</t>
  </si>
  <si>
    <t>$Australian</t>
  </si>
  <si>
    <t>Workers Compensation</t>
  </si>
  <si>
    <t>Neg. Stock</t>
  </si>
  <si>
    <t xml:space="preserve">Developing </t>
  </si>
  <si>
    <t>Payable to any crew member employed on a weekly basis. Per the award it is one-twelfth of the contracted wage or 8.33%, representing a pro-rata  payment of four weeks annual holiday.  For Cast refer BNF calculations.  For preliminary budgeting include calculation on overtime estimates.</t>
  </si>
  <si>
    <t>C.8</t>
  </si>
  <si>
    <t>C.9</t>
  </si>
  <si>
    <t>C.10</t>
  </si>
  <si>
    <t>C.11</t>
  </si>
  <si>
    <t>C.12</t>
  </si>
  <si>
    <t xml:space="preserve">   Shoot / Production Gauge:</t>
  </si>
  <si>
    <r>
      <t xml:space="preserve">Fees               </t>
    </r>
    <r>
      <rPr>
        <sz val="9"/>
        <rFont val="Arial Narrow"/>
        <family val="2"/>
      </rPr>
      <t xml:space="preserve">        (Conv. To $Aust.</t>
    </r>
    <r>
      <rPr>
        <sz val="8"/>
        <rFont val="Arial Narrow"/>
        <family val="2"/>
      </rPr>
      <t>@ ……………….</t>
    </r>
    <r>
      <rPr>
        <sz val="9"/>
        <rFont val="Arial Narrow"/>
        <family val="2"/>
      </rPr>
      <t xml:space="preserve">         )</t>
    </r>
  </si>
  <si>
    <t>Obtain rate from workcover insurer</t>
  </si>
  <si>
    <t>5. LEGALS &amp; FINANCE</t>
  </si>
  <si>
    <t>Legal Fees</t>
  </si>
  <si>
    <t>Bank Charges</t>
  </si>
  <si>
    <t>Stamp Duty</t>
  </si>
  <si>
    <t xml:space="preserve">d. Electronic Press Kit </t>
  </si>
  <si>
    <t>Illustration</t>
  </si>
  <si>
    <t>Multimedia</t>
  </si>
  <si>
    <t>Networking/Server</t>
  </si>
  <si>
    <t>Internet Management</t>
  </si>
  <si>
    <t>Office</t>
  </si>
  <si>
    <t>Render Wrangler</t>
  </si>
  <si>
    <t>Ink &amp; Paint Wrangler</t>
  </si>
  <si>
    <t>Compositing</t>
  </si>
  <si>
    <t>Show diector's travel &amp; living expenses in M &amp; N</t>
  </si>
  <si>
    <t>Masters and Edit &amp; Viewing copies</t>
  </si>
  <si>
    <t>Australian Voice Recording</t>
  </si>
  <si>
    <t>Miscellaneous Facility Costs</t>
  </si>
  <si>
    <t>Refer to CAST Worksheet for more detailed CAST Breakdowns, including Fringes</t>
  </si>
  <si>
    <t xml:space="preserve">PRINCIPALS </t>
  </si>
  <si>
    <t>Interest</t>
  </si>
  <si>
    <t>Bank Fees</t>
  </si>
  <si>
    <t>Format conversion (Pal to NTSC)</t>
  </si>
  <si>
    <t>Monitor kit</t>
  </si>
  <si>
    <t>Additional Camera Hires</t>
  </si>
  <si>
    <t>("Sub-Totals" should equal "TOTAL" column)</t>
  </si>
  <si>
    <t>Live Action</t>
  </si>
  <si>
    <t>Support Animation/Graphics/ DTP/Web Design/Publishing</t>
  </si>
  <si>
    <t>on total J</t>
  </si>
  <si>
    <t>on J:K</t>
  </si>
  <si>
    <t>Audition</t>
  </si>
  <si>
    <t>Recording Sessions</t>
  </si>
  <si>
    <t>Above the Line CAST Fringes and Workcover will automatically calculate in D.FRINGES AND WORKERS COMPENSATION when Cast totals are added to M79</t>
  </si>
  <si>
    <r>
      <t xml:space="preserve">UNDERLINED </t>
    </r>
    <r>
      <rPr>
        <sz val="9"/>
        <color indexed="8"/>
        <rFont val="Arial"/>
        <family val="2"/>
      </rPr>
      <t>notes are</t>
    </r>
    <r>
      <rPr>
        <b/>
        <sz val="9"/>
        <color indexed="8"/>
        <rFont val="Arial"/>
        <family val="2"/>
      </rPr>
      <t xml:space="preserve"> LINKED </t>
    </r>
    <r>
      <rPr>
        <sz val="9"/>
        <color indexed="8"/>
        <rFont val="Arial"/>
        <family val="2"/>
      </rPr>
      <t>cells</t>
    </r>
  </si>
  <si>
    <r>
      <t xml:space="preserve">Go to </t>
    </r>
    <r>
      <rPr>
        <b/>
        <u/>
        <sz val="9"/>
        <color indexed="8"/>
        <rFont val="Arial"/>
        <family val="2"/>
      </rPr>
      <t>Above</t>
    </r>
    <r>
      <rPr>
        <u/>
        <sz val="9"/>
        <color indexed="8"/>
        <rFont val="Arial"/>
        <family val="2"/>
      </rPr>
      <t xml:space="preserve"> The Line - Principal Cast in BUDGET worksheet</t>
    </r>
  </si>
  <si>
    <t xml:space="preserve">Welcome to the updated ANIMATION Excel Budget Template.    </t>
  </si>
  <si>
    <t xml:space="preserve">  Note: If payroll tax is applicable to your budget, check the threshold in your state.</t>
  </si>
  <si>
    <t xml:space="preserve">  Note: Check the current rate of superannuation (this is consistent across the states)</t>
  </si>
  <si>
    <t xml:space="preserve">  Note: This tax amount varies from state to state. Check the rate in your state.</t>
  </si>
  <si>
    <t>………………………………….</t>
  </si>
  <si>
    <r>
      <t>State:</t>
    </r>
    <r>
      <rPr>
        <sz val="10"/>
        <rFont val="Arial Narrow"/>
        <family val="2"/>
      </rPr>
      <t xml:space="preserve"> ……………..</t>
    </r>
  </si>
  <si>
    <r>
      <t xml:space="preserve">Year: </t>
    </r>
    <r>
      <rPr>
        <sz val="10"/>
        <rFont val="Arial Narrow"/>
        <family val="2"/>
      </rPr>
      <t>………………</t>
    </r>
  </si>
  <si>
    <t>CAST &amp; CASTING (pls State what agreements you are using…………………………………………………….)</t>
  </si>
  <si>
    <t xml:space="preserve">  Allowances not included in C above ex K &amp; M</t>
  </si>
  <si>
    <t xml:space="preserve">  Per diems not included in C above ex N</t>
  </si>
  <si>
    <t xml:space="preserve"> Australian State(s)/Territory ..........</t>
  </si>
  <si>
    <t>Holiday Pay:</t>
  </si>
  <si>
    <t>Overtime &amp; Loadings allowance</t>
  </si>
  <si>
    <t>Payroll Tax</t>
  </si>
  <si>
    <t>Editing Room - Picture</t>
  </si>
  <si>
    <t>ABOVE THE LINE COSTS</t>
  </si>
  <si>
    <t>BELOW THE LINE COSTS</t>
  </si>
  <si>
    <t>Cast - Principals Recording days</t>
  </si>
  <si>
    <t>Investor 2 deliverable dubs</t>
  </si>
  <si>
    <t>Investor 3 deliverable dubs</t>
  </si>
  <si>
    <t>Spacing, Leaders etc.</t>
  </si>
  <si>
    <t>Pos Conform:</t>
  </si>
  <si>
    <t>Studio 1</t>
  </si>
  <si>
    <t>Studio 2</t>
  </si>
  <si>
    <t>Studio 3</t>
  </si>
  <si>
    <t>Workshop/s (if applicable)</t>
  </si>
  <si>
    <t>Runner</t>
  </si>
  <si>
    <t>Supervising Director</t>
  </si>
  <si>
    <t>Editing</t>
  </si>
  <si>
    <t>Interneg</t>
  </si>
  <si>
    <t>Textless</t>
  </si>
  <si>
    <t>MARKETING &amp; DELIVERY</t>
  </si>
  <si>
    <t>Editing Room - Sound</t>
  </si>
  <si>
    <t>Editing Supplies (incl.Media Back-up,disks)</t>
  </si>
  <si>
    <t>Additional Drive Hires</t>
  </si>
  <si>
    <t>LIGHTING CREW</t>
  </si>
  <si>
    <t>OFFICE EXPENSES</t>
  </si>
  <si>
    <t>R.</t>
  </si>
  <si>
    <t>INDIRECT COSTS</t>
  </si>
  <si>
    <t>OVERHEADS</t>
  </si>
  <si>
    <t xml:space="preserve">         Sub-total</t>
  </si>
  <si>
    <t>M.</t>
  </si>
  <si>
    <t>Source 3</t>
  </si>
  <si>
    <t>INDIRECT   COSTS</t>
  </si>
  <si>
    <t>Y</t>
  </si>
  <si>
    <t>Z</t>
  </si>
  <si>
    <t xml:space="preserve">CONTINGENCY   </t>
  </si>
  <si>
    <t>Budget prepared by:</t>
  </si>
  <si>
    <t>See Feature or Short Feature Budget for further categories</t>
  </si>
  <si>
    <t>Camera Assistant</t>
  </si>
  <si>
    <t>Production Assistant</t>
  </si>
  <si>
    <t>GRIPS EQUIPMENT &amp; STORES</t>
  </si>
  <si>
    <t>FRINGES &amp; WORKERS COMPENSATION</t>
  </si>
  <si>
    <t xml:space="preserve">  = </t>
  </si>
  <si>
    <t>VHS Video</t>
  </si>
  <si>
    <t>p.min</t>
  </si>
  <si>
    <t>PRODUCTION DESIGNER:</t>
  </si>
  <si>
    <t>Production Supervisor</t>
  </si>
  <si>
    <t>Sequence/Episode Director(s)</t>
  </si>
  <si>
    <t>G.</t>
  </si>
  <si>
    <t>H.</t>
  </si>
  <si>
    <t>each</t>
  </si>
  <si>
    <t xml:space="preserve"> Hrs/Rolls</t>
  </si>
  <si>
    <t>Also use this Worksheet if a 'Behind the Scenes' Documentary is required</t>
  </si>
  <si>
    <t>Crew &amp; Talent</t>
  </si>
  <si>
    <t>D.o.P.</t>
  </si>
  <si>
    <t>Public Liability (on $......m)</t>
  </si>
  <si>
    <t>Money</t>
  </si>
  <si>
    <t>STUDIO &amp; WORKSHOP RENTALS</t>
  </si>
  <si>
    <t>LOCATIONS, STUDIO &amp; WORKSHOPS</t>
  </si>
  <si>
    <t xml:space="preserve"> establishing minimums to do so inclusive of annual leave.</t>
  </si>
  <si>
    <t>Annual leave or Holiday Pay is included in daily or weekly fee.  Remember when</t>
  </si>
  <si>
    <t>Click here to go back to BUDGET - H1. Computer Software.                                                                                                                                       Transfer your Worksheet Total to the Budget Line Item Total</t>
  </si>
  <si>
    <t>Click here to go back to BUDGET - H2. Computer Hardware.                                                                                                                                       Transfer your Worksheet Total to the Budget Line Item Total</t>
  </si>
  <si>
    <t>Click here to go back to BUDGET - X.1 MARKETING PUBLICITY &amp; STILLS - PRODUCTION &amp; POST PRODN.                                                                                                                                    Transfer your Worksheet Total to the Budget Line Item Total</t>
  </si>
  <si>
    <t>Computer Hire &amp; Software</t>
  </si>
  <si>
    <t>Printing, Postage &amp; Stationery</t>
  </si>
  <si>
    <t>Telephone, Fax, Mobiles, Internet</t>
  </si>
  <si>
    <t>Hire - Furniture &amp; Equipment</t>
  </si>
  <si>
    <r>
      <t>All components</t>
    </r>
    <r>
      <rPr>
        <sz val="9"/>
        <color indexed="53"/>
        <rFont val="Arial Narrow"/>
        <family val="2"/>
      </rPr>
      <t xml:space="preserve"> - </t>
    </r>
    <r>
      <rPr>
        <sz val="9"/>
        <color indexed="12"/>
        <rFont val="Arial Narrow"/>
        <family val="2"/>
      </rPr>
      <t>Total per WORKSHEET: MARKETING, PUBLICITY, STILSS AND/OR EPK</t>
    </r>
  </si>
  <si>
    <r>
      <t>All components</t>
    </r>
    <r>
      <rPr>
        <sz val="9"/>
        <color indexed="12"/>
        <rFont val="Arial Narrow"/>
        <family val="2"/>
      </rPr>
      <t xml:space="preserve"> - Total per WORKSHEET: DELIVERABLES</t>
    </r>
  </si>
  <si>
    <t>DIRECTOR:</t>
  </si>
  <si>
    <t>ALL OVERTIME - C.20</t>
  </si>
  <si>
    <t xml:space="preserve">  Less Allowance/threshold…  x shoot mths.</t>
  </si>
  <si>
    <t>Superannuation:</t>
  </si>
  <si>
    <t xml:space="preserve">Workers Compensation: </t>
  </si>
  <si>
    <t>Animation</t>
  </si>
  <si>
    <t>Click here to go back to BUDGET - X.2 DELIVERY REQUIREMENTS                                                                                                                                    Transfer your Worksheet Total to the Budget Line Item Total</t>
  </si>
  <si>
    <t>Additional Lens Hires</t>
  </si>
  <si>
    <t>Additional Access. Hires</t>
  </si>
  <si>
    <t>D.O.P:</t>
  </si>
  <si>
    <t>Other Travel</t>
  </si>
  <si>
    <t xml:space="preserve">Vehicle Allowances </t>
  </si>
  <si>
    <t>Petrol/Oil/Diesel</t>
  </si>
  <si>
    <t>Do not include GST in your budget.  GST will be dealt with contractually and by invoice</t>
  </si>
  <si>
    <t>UPDATES</t>
  </si>
  <si>
    <t>Click here to go back to BUDGET - U.4 TRAILER and/or MAKING OF DOCUMENTARY.                                                                                                                                    Transfer your Worksheet Total to the Budget Line Item Total</t>
  </si>
  <si>
    <t>4. Marketing, Publicity, Stills and/or EPK Worksheet - Budget Category X</t>
  </si>
  <si>
    <t>5.Trailer or Making of Doco Worksheet</t>
  </si>
  <si>
    <t>6. Deliverables Worksheet - Budget Category X</t>
  </si>
  <si>
    <t>DOLBY Licence Fee</t>
  </si>
  <si>
    <t>Mint Print NFSA</t>
  </si>
  <si>
    <t>NFSA Archives</t>
  </si>
  <si>
    <t>Indigenous</t>
  </si>
  <si>
    <t>Invariably the funding that you achieve for your film is considered a taxable supply and you are  required to invoice the funding body, network, distributor etc for your cashflow + GST.  This is not a reason to put a line in the budget for GST</t>
  </si>
  <si>
    <t>Refer MEAA Rates</t>
  </si>
  <si>
    <t xml:space="preserve">QAPE Full Feature Film        Short Film         Interactive Digital Media         QAPE Documentary  </t>
  </si>
  <si>
    <t>The Summary Sheet will automatically fill from the Budget as you enter data, so do not type anything in here.</t>
  </si>
  <si>
    <r>
      <rPr>
        <b/>
        <sz val="10"/>
        <rFont val="Arial"/>
        <family val="2"/>
      </rPr>
      <t>To print onto one sheet</t>
    </r>
    <r>
      <rPr>
        <sz val="10"/>
        <rFont val="Arial"/>
        <family val="2"/>
      </rPr>
      <t xml:space="preserve">, ( portrait or landscape) as formatted, change the scaling percentage:  </t>
    </r>
    <r>
      <rPr>
        <i/>
        <sz val="10"/>
        <rFont val="Arial"/>
        <family val="2"/>
      </rPr>
      <t>File - Page Setup - Page - Scaling - adjust to ..%</t>
    </r>
    <r>
      <rPr>
        <sz val="10"/>
        <rFont val="Arial"/>
        <family val="2"/>
      </rPr>
      <t xml:space="preserve">    (for each affected worksheet)</t>
    </r>
  </si>
  <si>
    <r>
      <rPr>
        <b/>
        <sz val="10"/>
        <rFont val="Arial"/>
        <family val="2"/>
      </rPr>
      <t>To change the viewing size</t>
    </r>
    <r>
      <rPr>
        <sz val="10"/>
        <rFont val="Arial"/>
        <family val="2"/>
      </rPr>
      <t xml:space="preserve"> of the document (if you find the </t>
    </r>
    <r>
      <rPr>
        <b/>
        <sz val="10"/>
        <rFont val="Arial"/>
        <family val="2"/>
      </rPr>
      <t>font</t>
    </r>
    <r>
      <rPr>
        <sz val="10"/>
        <rFont val="Arial"/>
        <family val="2"/>
      </rPr>
      <t xml:space="preserve"> too small for working on)</t>
    </r>
    <r>
      <rPr>
        <b/>
        <sz val="10"/>
        <rFont val="Arial"/>
        <family val="2"/>
      </rPr>
      <t xml:space="preserve">:  </t>
    </r>
    <r>
      <rPr>
        <i/>
        <sz val="10"/>
        <rFont val="Arial"/>
        <family val="2"/>
      </rPr>
      <t>View - Zoom - Custom - 120% or as required</t>
    </r>
  </si>
  <si>
    <r>
      <rPr>
        <b/>
        <sz val="10"/>
        <rFont val="Arial"/>
        <family val="2"/>
      </rPr>
      <t>Budget font style</t>
    </r>
    <r>
      <rPr>
        <sz val="10"/>
        <rFont val="Arial"/>
        <family val="2"/>
      </rPr>
      <t xml:space="preserve"> is </t>
    </r>
    <r>
      <rPr>
        <sz val="9"/>
        <rFont val="Arial Narrow"/>
        <family val="2"/>
      </rPr>
      <t>Arial Narrow -Size  9</t>
    </r>
    <r>
      <rPr>
        <sz val="10"/>
        <rFont val="Arial"/>
        <family val="2"/>
      </rPr>
      <t xml:space="preserve"> </t>
    </r>
  </si>
  <si>
    <t>Cast - Supports Recording days</t>
  </si>
  <si>
    <t xml:space="preserve">  Taxed Individuals Salaries &amp; ABN'ers</t>
  </si>
  <si>
    <t>Censorship Certification</t>
  </si>
  <si>
    <t>Post-production Scripts</t>
  </si>
  <si>
    <t>Catering</t>
  </si>
  <si>
    <t>Post-Production Crew Sub-Total</t>
  </si>
  <si>
    <t>Fringed Post-Production Crew estimate:</t>
  </si>
  <si>
    <t xml:space="preserve">  Taxed Individuals Salaries</t>
  </si>
  <si>
    <t>ea.</t>
  </si>
  <si>
    <t>If possible budget fringes on 100% of crew and above line</t>
  </si>
  <si>
    <t>Commissioned Music</t>
  </si>
  <si>
    <t>Cranes, Rigs, Towers</t>
  </si>
  <si>
    <t>Studio Expenses</t>
  </si>
  <si>
    <t>Company Fees &amp; Expenses</t>
  </si>
  <si>
    <t>Legal Fees &amp; Exps.</t>
  </si>
  <si>
    <t>Title Searches/Clearances</t>
  </si>
  <si>
    <t>Cleaning &amp; Rubbish Removal</t>
  </si>
  <si>
    <t>Storage - Production Elements</t>
  </si>
  <si>
    <t>Airfares - International</t>
  </si>
  <si>
    <t>Secretarial &amp; Office Expenses</t>
  </si>
  <si>
    <t xml:space="preserve">“Production Assets” means capital assets purchased during production including office furniture and equipment, sets, costumes, lighting and film equipment; When we pay our first instalment of the Investment, you assign to us free of encumbrance part of your property in the Production Assets as at the time of acquisition. Where you have purchased capital assets in the course of the production of the Film ("Production Assets"), you must sell the Production Assets as soon as they are no longer required for the Film.  The proceeds from each such sale will be applied first, against the cost of the sale and second, against outstanding costs incurred in the production of the Film.  The balance must be paid to us and will form part of Gross Proceeds.  You may, with our prior written consent, scrap any Production Asset deemed to have negligible or no sale value. </t>
  </si>
  <si>
    <t xml:space="preserve"> SCREEN AUSTRALIA funding does not support the purchase of hardware - please check funding guidelines</t>
  </si>
  <si>
    <t>List Post Production Script</t>
  </si>
  <si>
    <t>Production Accountant</t>
  </si>
  <si>
    <t>Printing &amp; Stationery</t>
  </si>
  <si>
    <t>Postage</t>
  </si>
  <si>
    <t>Telephones/Fax - Office</t>
  </si>
  <si>
    <t>Mobiles</t>
  </si>
  <si>
    <t xml:space="preserve">  Pty.Ltd. Company Fees</t>
  </si>
  <si>
    <t>Internet</t>
  </si>
  <si>
    <t>Electricity</t>
  </si>
  <si>
    <t>Office Supplies</t>
  </si>
  <si>
    <t>Cleaning</t>
  </si>
  <si>
    <t>Research Material</t>
  </si>
  <si>
    <t>Gaffer</t>
  </si>
  <si>
    <t>Best Boy</t>
  </si>
  <si>
    <t>Assistant Grip</t>
  </si>
  <si>
    <t>These elements can be listed in main budget in V</t>
  </si>
  <si>
    <t>Camera Assistant(s)</t>
  </si>
  <si>
    <t>Camera - Casual</t>
  </si>
  <si>
    <t>Furniture purchase/hire</t>
  </si>
  <si>
    <t>Equipment  purchase/hire</t>
  </si>
  <si>
    <t xml:space="preserve">  Line Producer</t>
  </si>
  <si>
    <t>AUSTRALIAN CAST</t>
  </si>
  <si>
    <t>Production Co-ordinator</t>
  </si>
  <si>
    <t>Production Secretary</t>
  </si>
  <si>
    <t>Production Assistant(s)</t>
  </si>
  <si>
    <t xml:space="preserve">  Associate Producer</t>
  </si>
  <si>
    <t>Costume Buyer(s)/Standby</t>
  </si>
  <si>
    <t>Safety Report</t>
  </si>
  <si>
    <t>Safety Supervisor</t>
  </si>
  <si>
    <t>Nurse(s)</t>
  </si>
  <si>
    <t>Payroll Tax:</t>
  </si>
  <si>
    <t>Airfares - Australia</t>
  </si>
  <si>
    <t>Vehicle Hire</t>
  </si>
  <si>
    <t>Petrol, parking, tolls</t>
  </si>
  <si>
    <t>Freight</t>
  </si>
  <si>
    <t>Accommodation - International</t>
  </si>
  <si>
    <t>Casting Fees</t>
  </si>
  <si>
    <t>POSTPRODUCTION:</t>
  </si>
  <si>
    <t>If possible budget fringes on 100% of Post ProductionCrew</t>
  </si>
  <si>
    <t>Pre-existing Music</t>
  </si>
  <si>
    <t>Audit</t>
  </si>
  <si>
    <t>PRE-PRODN.</t>
  </si>
  <si>
    <t>POST-PRODN.</t>
  </si>
  <si>
    <t>Include Recording Time, Sound Editing Equip/Labour and Restripe.</t>
  </si>
  <si>
    <r>
      <t xml:space="preserve">This is the </t>
    </r>
    <r>
      <rPr>
        <b/>
        <sz val="9"/>
        <color indexed="8"/>
        <rFont val="Arial Narrow"/>
        <family val="2"/>
      </rPr>
      <t>cumulative</t>
    </r>
    <r>
      <rPr>
        <sz val="9"/>
        <color indexed="8"/>
        <rFont val="Arial Narrow"/>
        <family val="2"/>
      </rPr>
      <t xml:space="preserve"> progressive total</t>
    </r>
  </si>
  <si>
    <r>
      <t>Holiday Pay</t>
    </r>
    <r>
      <rPr>
        <sz val="9"/>
        <color indexed="8"/>
        <rFont val="Arial Narrow"/>
        <family val="2"/>
      </rPr>
      <t xml:space="preserve"> - on contracted salaries &amp; wages</t>
    </r>
  </si>
  <si>
    <t>LEAD ANIMATOR:</t>
  </si>
  <si>
    <t xml:space="preserve">Please be sure to use the correct template: other budgets available on the SCREEN AUSTRALIA Website are:  </t>
  </si>
  <si>
    <r>
      <rPr>
        <b/>
        <sz val="10"/>
        <rFont val="Arial"/>
        <family val="2"/>
      </rPr>
      <t>To link a formula,</t>
    </r>
    <r>
      <rPr>
        <sz val="10"/>
        <rFont val="Arial"/>
        <family val="2"/>
      </rPr>
      <t xml:space="preserve"> go to the cell in the summary sheet, hit 'equals' then switch to the detailed budget, select the cell to be copied and hit 'enter'.  Same process to link between budget and worksheets.</t>
    </r>
  </si>
  <si>
    <r>
      <t xml:space="preserve">If you prefer that the zero values do </t>
    </r>
    <r>
      <rPr>
        <u/>
        <sz val="10"/>
        <rFont val="Arial"/>
        <family val="2"/>
      </rPr>
      <t>not</t>
    </r>
    <r>
      <rPr>
        <sz val="10"/>
        <rFont val="Arial"/>
        <family val="2"/>
      </rPr>
      <t xml:space="preserve"> </t>
    </r>
    <r>
      <rPr>
        <sz val="10"/>
        <rFont val="Arial"/>
        <family val="2"/>
      </rPr>
      <t xml:space="preserve">appear on the budget you should do the following:  </t>
    </r>
    <r>
      <rPr>
        <i/>
        <sz val="10"/>
        <rFont val="Arial"/>
        <family val="2"/>
      </rPr>
      <t>Tools  -  Options  -  View</t>
    </r>
    <r>
      <rPr>
        <sz val="10"/>
        <rFont val="Arial"/>
        <family val="2"/>
      </rPr>
      <t xml:space="preserve">   at the bottom of the box under Window options, delete the tick for displaying the Zero Values.</t>
    </r>
  </si>
  <si>
    <t>How to use the Budget</t>
  </si>
  <si>
    <t>E(a) Principal Cast is located in the Above the Line Section</t>
  </si>
  <si>
    <t>Audition costs</t>
  </si>
  <si>
    <t>Narrator(s)</t>
  </si>
  <si>
    <t>O.</t>
  </si>
  <si>
    <t>P.</t>
  </si>
  <si>
    <t>T O T A L   A L L   C A T E G O R I E S</t>
  </si>
  <si>
    <t>COMPLETION GUARANTEE</t>
  </si>
  <si>
    <t>Federal Funding Body</t>
  </si>
  <si>
    <t>State Funding Body</t>
  </si>
  <si>
    <t>U.1</t>
  </si>
  <si>
    <t>U.2</t>
  </si>
  <si>
    <t>E(a)</t>
  </si>
  <si>
    <t>Basic Equipment</t>
  </si>
  <si>
    <t>Truck &amp; Equipment</t>
  </si>
  <si>
    <t>Equipment - Additional</t>
  </si>
  <si>
    <t>C.14</t>
  </si>
  <si>
    <t>C.15</t>
  </si>
  <si>
    <t>Other</t>
  </si>
  <si>
    <t>C.16</t>
  </si>
  <si>
    <t>C.17</t>
  </si>
  <si>
    <t>(…. hr days/ ….day weeks.</t>
  </si>
  <si>
    <t>Holiday Pay</t>
  </si>
  <si>
    <t>NOTES are included throughout the Budget to assist you (Column N) - this column will not print out with the body of your budget</t>
  </si>
  <si>
    <r>
      <t xml:space="preserve">This workbook comprises of the following worksheets: </t>
    </r>
    <r>
      <rPr>
        <sz val="10"/>
        <rFont val="Arial"/>
        <family val="2"/>
      </rPr>
      <t xml:space="preserve"> (Coloured Tabs at bottom of page)</t>
    </r>
  </si>
  <si>
    <r>
      <t>INFO</t>
    </r>
    <r>
      <rPr>
        <sz val="10"/>
        <rFont val="Arial"/>
        <family val="2"/>
      </rPr>
      <t xml:space="preserve">   Introduction and instruction page</t>
    </r>
  </si>
  <si>
    <t>V</t>
  </si>
  <si>
    <t>Footage/ Hrs/Rolls</t>
  </si>
  <si>
    <t>Title fills through to Summary &amp; Budget</t>
  </si>
  <si>
    <t>Specialist Camera Operator(s)</t>
  </si>
  <si>
    <t>POST-PRODUCTION COSTS:</t>
  </si>
  <si>
    <t xml:space="preserve">   - state exclusions, if any.</t>
  </si>
  <si>
    <t>X.1</t>
  </si>
  <si>
    <t>X.2</t>
  </si>
  <si>
    <t>LEGAL &amp; BUSINESS</t>
  </si>
  <si>
    <t>MARKETING</t>
  </si>
  <si>
    <t>Camera</t>
  </si>
  <si>
    <t>Sound</t>
  </si>
  <si>
    <t>Lighting</t>
  </si>
  <si>
    <t>C.19</t>
  </si>
  <si>
    <t>MUSIC</t>
  </si>
  <si>
    <t>G.1</t>
  </si>
  <si>
    <t>H.1</t>
  </si>
  <si>
    <t>H.2</t>
  </si>
  <si>
    <t>Taxis</t>
  </si>
  <si>
    <t>Couriers</t>
  </si>
  <si>
    <t>Customs Duties/ Charges &amp; Agency Fees</t>
  </si>
  <si>
    <t>Visas &amp; Departure Taxes</t>
  </si>
  <si>
    <t>Office Refreshments</t>
  </si>
  <si>
    <t>Entertaining</t>
  </si>
  <si>
    <t>(state if estimate, wild surmise or firm quote and give source)</t>
  </si>
  <si>
    <t>Package Premiums (on $.......)</t>
  </si>
  <si>
    <t>Film Producer's Indemnity</t>
  </si>
  <si>
    <t>Interest/Premium Source (          )</t>
  </si>
  <si>
    <t>Consultancy Fees/Expenses</t>
  </si>
  <si>
    <t>Budgets and Schedules</t>
  </si>
  <si>
    <t>Research Expenses</t>
  </si>
  <si>
    <t>OTHER</t>
  </si>
  <si>
    <t xml:space="preserve">(date to which buyouts are calculated) </t>
  </si>
  <si>
    <t>Aspect Ratio Converter</t>
  </si>
  <si>
    <t>Please complete the COVER page first, some of this information will automatically feed through to the body of the budget</t>
  </si>
  <si>
    <t>RENTALS &amp; STORAGE</t>
  </si>
  <si>
    <t>T O T A L</t>
  </si>
  <si>
    <t>Wks</t>
  </si>
  <si>
    <t>Amount</t>
  </si>
  <si>
    <t>A.1</t>
  </si>
  <si>
    <t>STORY &amp; SCRIPT</t>
  </si>
  <si>
    <t xml:space="preserve">          Sub-total</t>
  </si>
  <si>
    <t>A.2</t>
  </si>
  <si>
    <t>B.1</t>
  </si>
  <si>
    <t>PRODUCERS</t>
  </si>
  <si>
    <t>B.2</t>
  </si>
  <si>
    <t>DIRECTORS</t>
  </si>
  <si>
    <t>SECOND UNIT and/or OVERSEAS CREW</t>
  </si>
  <si>
    <r>
      <t>UNDERLINED</t>
    </r>
    <r>
      <rPr>
        <sz val="9"/>
        <color indexed="8"/>
        <rFont val="Arial"/>
        <family val="2"/>
      </rPr>
      <t xml:space="preserve"> notes are </t>
    </r>
    <r>
      <rPr>
        <b/>
        <sz val="9"/>
        <color indexed="8"/>
        <rFont val="Arial"/>
        <family val="2"/>
      </rPr>
      <t xml:space="preserve">LINKED </t>
    </r>
    <r>
      <rPr>
        <sz val="9"/>
        <color indexed="8"/>
        <rFont val="Arial"/>
        <family val="2"/>
      </rPr>
      <t>cells</t>
    </r>
    <r>
      <rPr>
        <sz val="9"/>
        <color indexed="8"/>
        <rFont val="Arial Narrow"/>
        <family val="2"/>
      </rPr>
      <t xml:space="preserve">
Rows 1 &amp; 2 will appear at the top of each page</t>
    </r>
  </si>
  <si>
    <t>"ABOVE THE LINE" COSTS</t>
  </si>
  <si>
    <t>Story Rights (incl.Options)</t>
  </si>
  <si>
    <t>Writers Fees</t>
  </si>
  <si>
    <t>Researcher(s)</t>
  </si>
  <si>
    <t>Source 1 (          )</t>
  </si>
  <si>
    <t>Interest/Premium Source 1</t>
  </si>
  <si>
    <t>Source 2 (          )</t>
  </si>
  <si>
    <t>Interest/Premium Source 2</t>
  </si>
  <si>
    <t>NO. OF WEEKS/days PRODUCTION -</t>
  </si>
  <si>
    <t>Extra Expense</t>
  </si>
  <si>
    <t>Volunteer Insurance</t>
  </si>
  <si>
    <t>Personal Accident</t>
  </si>
  <si>
    <t>Please refer to MEAA and SPAA for current Crew and Cast rates and agreements before completing the budget</t>
  </si>
  <si>
    <t>G.S.T</t>
  </si>
  <si>
    <t>PLEASE refer to DELIVERY ITEMS in FILM DEVELOPMENT at the SCREEN AUSTRALIA Website</t>
  </si>
  <si>
    <t>COMPLETION GUARANTOR NOT NECESSARY UNLESS INSTRUCTED BY SCREEN AUSTRALIA</t>
  </si>
  <si>
    <t>Please Check the SCREEN AUSTRALIA website regularly for updates or corrections to this budget</t>
  </si>
  <si>
    <t xml:space="preserve">to Budget </t>
  </si>
  <si>
    <t>N.</t>
  </si>
  <si>
    <t>Rate</t>
  </si>
  <si>
    <t xml:space="preserve"> </t>
  </si>
  <si>
    <t>NB- show deduction as credit if applicable</t>
  </si>
  <si>
    <t>Any other notes on assumptions made in this budget :</t>
  </si>
  <si>
    <t xml:space="preserve"> (insert date)</t>
  </si>
  <si>
    <r>
      <rPr>
        <b/>
        <sz val="10"/>
        <rFont val="Arial"/>
        <family val="2"/>
      </rPr>
      <t xml:space="preserve">Do not delete columns. </t>
    </r>
    <r>
      <rPr>
        <sz val="10"/>
        <rFont val="Arial"/>
        <family val="2"/>
      </rPr>
      <t xml:space="preserve"> Column A of the Budget has been left blank to use for a Code reference if required.</t>
    </r>
  </si>
  <si>
    <t>No.of copies:</t>
  </si>
  <si>
    <t>"      ..film title ...      "</t>
  </si>
  <si>
    <t>Fringe Benefits Tax</t>
  </si>
  <si>
    <t>Source (          )</t>
  </si>
  <si>
    <t>OVERTIME &amp; LOADINGS</t>
  </si>
  <si>
    <t>Location Surveys</t>
  </si>
  <si>
    <t>Travel &amp; Transport</t>
  </si>
  <si>
    <t>Accommodation &amp; Living Expenses</t>
  </si>
  <si>
    <t>Legal Expenses</t>
  </si>
  <si>
    <t>Overheads</t>
  </si>
  <si>
    <t>Fees</t>
  </si>
  <si>
    <t>Travel - Health Insurance</t>
  </si>
  <si>
    <t>Errors &amp; Omissions</t>
  </si>
  <si>
    <t xml:space="preserve">If your Animated film has a large Live Action component, we recommend that you refer to the Feature Budget or Short Film Template as it has a lot more information to help you budget your film accurately (this can be downloaded from the SCREEN AUSTRALIA website).  </t>
  </si>
  <si>
    <t>Allow for 20-30 different STILLS as per SCREEN AUSTRALIA Delivery Requirements</t>
  </si>
  <si>
    <t>Supply Quote from Overseas Animation Provider and Breakdown if Possible.</t>
  </si>
  <si>
    <t>Production - Casuals</t>
  </si>
  <si>
    <r>
      <rPr>
        <b/>
        <sz val="10"/>
        <rFont val="Arial"/>
        <family val="2"/>
      </rPr>
      <t>If inserting or deleting rows</t>
    </r>
    <r>
      <rPr>
        <sz val="10"/>
        <rFont val="Arial"/>
        <family val="2"/>
      </rPr>
      <t>, ensure you do whole rows by selecting the row numbers down the left hand column of the page otherwise the rest of the worksheet will move out of alignment.</t>
    </r>
  </si>
  <si>
    <r>
      <rPr>
        <b/>
        <sz val="10"/>
        <rFont val="Arial"/>
        <family val="2"/>
      </rPr>
      <t>If deleting a category</t>
    </r>
    <r>
      <rPr>
        <sz val="10"/>
        <rFont val="Arial"/>
        <family val="2"/>
      </rPr>
      <t>, you will also need to delete its line in the Summary worksheet as #ref will appear on the workbook and negate the formulas</t>
    </r>
  </si>
  <si>
    <r>
      <rPr>
        <b/>
        <sz val="10"/>
        <rFont val="Arial"/>
        <family val="2"/>
      </rPr>
      <t>If adding a category</t>
    </r>
    <r>
      <rPr>
        <sz val="10"/>
        <rFont val="Arial"/>
        <family val="2"/>
      </rPr>
      <t>, you will also need to add a line for it in the summary sheet and link the formula.</t>
    </r>
  </si>
  <si>
    <t>Allow</t>
  </si>
  <si>
    <t>Kilometerage</t>
  </si>
  <si>
    <t>Adjust rate per state &amp; refer corporate threshold</t>
  </si>
  <si>
    <t>Participants</t>
  </si>
  <si>
    <t>ATOM (Australian Teachers of Media)</t>
  </si>
  <si>
    <t xml:space="preserve">  Producer(s)</t>
  </si>
  <si>
    <r>
      <t xml:space="preserve">COVER SHEET  </t>
    </r>
    <r>
      <rPr>
        <sz val="10"/>
        <rFont val="Arial"/>
        <family val="2"/>
      </rPr>
      <t>Production D</t>
    </r>
    <r>
      <rPr>
        <sz val="10"/>
        <rFont val="Arial"/>
        <family val="2"/>
      </rPr>
      <t>etails and budget assumptions</t>
    </r>
  </si>
  <si>
    <r>
      <t>BUDGET</t>
    </r>
    <r>
      <rPr>
        <sz val="10"/>
        <rFont val="Arial"/>
        <family val="2"/>
      </rPr>
      <t xml:space="preserve">  A-Z detail        </t>
    </r>
  </si>
  <si>
    <r>
      <t xml:space="preserve">Fringes </t>
    </r>
    <r>
      <rPr>
        <b/>
        <u/>
        <sz val="11"/>
        <rFont val="Arial"/>
        <family val="2"/>
      </rPr>
      <t>(should be calculated on both PAYG and ABN staff)</t>
    </r>
  </si>
  <si>
    <t>Crew &amp; Cast</t>
  </si>
  <si>
    <t>Super-annuation</t>
  </si>
  <si>
    <t>Payroll Tax &amp; Workers Comp.</t>
  </si>
  <si>
    <t>NB.</t>
  </si>
  <si>
    <r>
      <t xml:space="preserve"> Workers Compensation</t>
    </r>
    <r>
      <rPr>
        <sz val="10"/>
        <rFont val="Arial"/>
        <family val="2"/>
      </rPr>
      <t xml:space="preserve"> estimates are included</t>
    </r>
    <r>
      <rPr>
        <b/>
        <sz val="10"/>
        <rFont val="Arial"/>
        <family val="2"/>
      </rPr>
      <t xml:space="preserve"> in Fringes Category D</t>
    </r>
    <r>
      <rPr>
        <sz val="10"/>
        <rFont val="Arial"/>
        <family val="2"/>
      </rPr>
      <t xml:space="preserve">, not with Insurances Category O. </t>
    </r>
  </si>
  <si>
    <t>Transfers:</t>
  </si>
  <si>
    <t>Processing:</t>
  </si>
  <si>
    <t>p.tape</t>
  </si>
  <si>
    <t>K.4</t>
  </si>
  <si>
    <t>K.5</t>
  </si>
  <si>
    <t>K.6</t>
  </si>
  <si>
    <t>Check current rate</t>
  </si>
  <si>
    <t>C.4</t>
  </si>
  <si>
    <t>C.5</t>
  </si>
  <si>
    <t>C.6</t>
  </si>
  <si>
    <t>C.7</t>
  </si>
  <si>
    <t>Overtime &amp; Fringes:</t>
  </si>
  <si>
    <t xml:space="preserve">  Executive Producer(s)</t>
  </si>
  <si>
    <t>TOTAL INDIRECT COSTS</t>
  </si>
  <si>
    <t xml:space="preserve">  Co-Producer(s)</t>
  </si>
  <si>
    <t>"Making of" Documentary</t>
  </si>
  <si>
    <t>eg MYOB, Microsoft Office, Word, Excel, etc..</t>
  </si>
  <si>
    <t>eg Illustrator, Freehand, etc..</t>
  </si>
  <si>
    <t>rate</t>
  </si>
  <si>
    <t>Authoring and Glass Master</t>
  </si>
  <si>
    <t>Captioning</t>
  </si>
  <si>
    <t>Dubs as per agreement</t>
  </si>
  <si>
    <t>STILLS</t>
  </si>
  <si>
    <t>Location 1</t>
  </si>
  <si>
    <t>PRODUCTION TYPE:</t>
  </si>
  <si>
    <t>Running Time estimate:</t>
  </si>
  <si>
    <t>Date:</t>
  </si>
  <si>
    <t>Address:</t>
  </si>
  <si>
    <t>T'phone:</t>
  </si>
  <si>
    <t>Fax:</t>
  </si>
  <si>
    <t>E-mail:</t>
  </si>
  <si>
    <t>S</t>
  </si>
  <si>
    <t>DEVELOPMENT FUNDS/LOANS:</t>
  </si>
  <si>
    <t>W</t>
  </si>
  <si>
    <t>Footage/Hrs/Rolls</t>
  </si>
  <si>
    <t>Stock:</t>
  </si>
  <si>
    <t>Q.</t>
  </si>
  <si>
    <t>All calculations are rounded to nearest dollar</t>
  </si>
  <si>
    <t>If rows are added, ensure that formula is filled down</t>
  </si>
  <si>
    <t>C.18</t>
  </si>
  <si>
    <t>mins.</t>
  </si>
  <si>
    <t>TOTAL   ALL   CATEGORIES</t>
  </si>
  <si>
    <t xml:space="preserve"> =</t>
  </si>
  <si>
    <t>E(b)</t>
  </si>
  <si>
    <t>E(a)2</t>
  </si>
  <si>
    <t>E(a)1</t>
  </si>
  <si>
    <t>CONTINGENCY</t>
  </si>
  <si>
    <t>SPAA PRODUCTION LEVY</t>
  </si>
  <si>
    <t>T   O   T   A   L      B   U   D   G   E   T  :</t>
  </si>
  <si>
    <t>Fees &amp; Expenses</t>
  </si>
  <si>
    <t>TOTAL  "ABOVE  THE  LINE"  COSTS</t>
  </si>
  <si>
    <t>FRINGES &amp; INSURANCE - RATES APPLIED:</t>
  </si>
  <si>
    <t>Dolby Licence</t>
  </si>
  <si>
    <t>C.</t>
  </si>
  <si>
    <t>C.1</t>
  </si>
  <si>
    <t>Production Manager</t>
  </si>
  <si>
    <t>Domestic Free to Air</t>
  </si>
  <si>
    <t>Production Company</t>
  </si>
  <si>
    <t>C.3</t>
  </si>
  <si>
    <t>PRODUCTION LEVIES</t>
  </si>
  <si>
    <t>FINANCE</t>
  </si>
  <si>
    <t>"BELOW THE LINE" COSTS</t>
  </si>
  <si>
    <t>Obtain rate from relevant state government</t>
  </si>
  <si>
    <t>If not included in Sound Post V</t>
  </si>
  <si>
    <t>Eg Digital Video Players/Recorders</t>
  </si>
  <si>
    <t>Running total:</t>
  </si>
  <si>
    <t>TITLE:</t>
  </si>
  <si>
    <t>PRODUCTION COMPANY:</t>
  </si>
  <si>
    <t>ABN:</t>
  </si>
  <si>
    <t>TFN:</t>
  </si>
  <si>
    <t>Interpos</t>
  </si>
  <si>
    <t>If conversion required adjust</t>
  </si>
  <si>
    <t xml:space="preserve"> (and change page set-up)</t>
  </si>
  <si>
    <t>FINANCING:</t>
  </si>
  <si>
    <t>Split fees into Pre-prodn.,Shoot, Post-prodn per contract</t>
  </si>
  <si>
    <t>p.ft</t>
  </si>
  <si>
    <t>p.hr</t>
  </si>
  <si>
    <t>K.1</t>
  </si>
  <si>
    <t>K.2</t>
  </si>
  <si>
    <t>K.3</t>
  </si>
  <si>
    <t>L.</t>
  </si>
  <si>
    <t>Travel Packages (No.:......)</t>
  </si>
  <si>
    <t>Deductibles</t>
  </si>
  <si>
    <t>Foreign language version(s)</t>
  </si>
  <si>
    <t>Distribution &amp; other Dubs</t>
  </si>
  <si>
    <t>Contingency:</t>
  </si>
  <si>
    <t>of Below Line costs</t>
  </si>
  <si>
    <t>eg. electricity, phone, internet, etc…</t>
  </si>
  <si>
    <t>TOTAL</t>
  </si>
  <si>
    <t>Sub-total</t>
  </si>
  <si>
    <r>
      <t xml:space="preserve">Trailer  </t>
    </r>
    <r>
      <rPr>
        <i/>
        <sz val="9"/>
        <rFont val="Arial Narrow"/>
        <family val="2"/>
      </rPr>
      <t>(if not in U.1 Lab-Editing)</t>
    </r>
  </si>
  <si>
    <t>VIDEO MATERIALS</t>
  </si>
  <si>
    <t>Video Masters:</t>
  </si>
  <si>
    <t>Stock Costs</t>
  </si>
  <si>
    <t>FINAL BUDGET DATE:</t>
  </si>
  <si>
    <t>List any quotations that are attached:</t>
  </si>
  <si>
    <t>INTRODUCTION AND INSTRUCTIONS FOR USE</t>
  </si>
  <si>
    <t>A reasonable knowledge of EXCEL is required to complete the budget.</t>
  </si>
  <si>
    <t>DISCLAIMER</t>
  </si>
  <si>
    <t>Helpful Excel Instructions:</t>
  </si>
  <si>
    <t>ADG PRODUCTION LEVY</t>
  </si>
  <si>
    <t>SPAA &amp; ADG LEVY NOT NECESSARY FOR SHORT FILM</t>
  </si>
  <si>
    <t>SCREEN AUSTRALIA A-Z BUDGET - ANIMATION</t>
  </si>
  <si>
    <t>If you discover any formula errors in the budget, please email us at a-zbudget@screenaustralia.gov.au so that we can inform other users.</t>
  </si>
  <si>
    <t>A percentage set by Federal Superannuation Guarantee legislation and payable on the contracted wage and allowances of any employee who earns in excess of $450 per month. It is not paid on Holiday Pay or overtime.  At the time of budgeting check the rate that may be expected to be current when you expect to go into production.  As at July 2013 the rate is 9.25% for crew and10% for cast. The rate will increase again on 1 July 2014 to 9.5%</t>
  </si>
  <si>
    <t>v3.3</t>
  </si>
  <si>
    <t>Version 3.3 January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</si>
</sst>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C09]dd\-mmm\-yy;@"/>
    <numFmt numFmtId="165" formatCode="[$-C09]d\ mmmm\ yyyy;@"/>
    <numFmt numFmtId="166" formatCode="#,##0_ ;[Red]\-#,##0\ "/>
    <numFmt numFmtId="167" formatCode="0;\(0\);&quot;&quot;"/>
  </numFmts>
  <fonts count="126" x14ac:knownFonts="1">
    <font>
      <sz val="10"/>
      <name val="Geneva"/>
    </font>
    <font>
      <b/>
      <sz val="10"/>
      <name val="Geneva"/>
      <family val="2"/>
    </font>
    <font>
      <sz val="10"/>
      <name val="Geneva"/>
      <family val="2"/>
    </font>
    <font>
      <b/>
      <sz val="9"/>
      <name val="Arial Narrow"/>
      <family val="2"/>
    </font>
    <font>
      <sz val="9"/>
      <name val="Arial Narrow"/>
      <family val="2"/>
    </font>
    <font>
      <i/>
      <sz val="9"/>
      <name val="Arial Narrow"/>
      <family val="2"/>
    </font>
    <font>
      <b/>
      <i/>
      <sz val="9"/>
      <name val="Arial Narrow"/>
      <family val="2"/>
    </font>
    <font>
      <sz val="10"/>
      <name val="Arial Narrow"/>
      <family val="2"/>
    </font>
    <font>
      <b/>
      <sz val="10"/>
      <name val="Arial Narrow"/>
      <family val="2"/>
    </font>
    <font>
      <b/>
      <sz val="12"/>
      <name val="Arial Narrow"/>
      <family val="2"/>
    </font>
    <font>
      <sz val="12"/>
      <name val="Arial Narrow"/>
      <family val="2"/>
    </font>
    <font>
      <i/>
      <sz val="10"/>
      <name val="Arial Narrow"/>
      <family val="2"/>
    </font>
    <font>
      <b/>
      <sz val="18"/>
      <name val="Arial Narrow"/>
      <family val="2"/>
    </font>
    <font>
      <sz val="8"/>
      <name val="Arial Narrow"/>
      <family val="2"/>
    </font>
    <font>
      <b/>
      <sz val="9"/>
      <color indexed="40"/>
      <name val="Arial Narrow"/>
      <family val="2"/>
    </font>
    <font>
      <sz val="9"/>
      <color indexed="10"/>
      <name val="Arial Narrow"/>
      <family val="2"/>
    </font>
    <font>
      <b/>
      <sz val="9"/>
      <color indexed="10"/>
      <name val="Arial Narrow"/>
      <family val="2"/>
    </font>
    <font>
      <b/>
      <i/>
      <sz val="10"/>
      <name val="Arial Narrow"/>
      <family val="2"/>
    </font>
    <font>
      <b/>
      <sz val="9"/>
      <color indexed="12"/>
      <name val="Arial Narrow"/>
      <family val="2"/>
    </font>
    <font>
      <i/>
      <sz val="9"/>
      <color indexed="12"/>
      <name val="Arial Narrow"/>
      <family val="2"/>
    </font>
    <font>
      <sz val="9"/>
      <color indexed="12"/>
      <name val="Arial Narrow"/>
      <family val="2"/>
    </font>
    <font>
      <b/>
      <sz val="9"/>
      <color indexed="17"/>
      <name val="Arial Narrow"/>
      <family val="2"/>
    </font>
    <font>
      <sz val="9"/>
      <color indexed="40"/>
      <name val="Arial Narrow"/>
      <family val="2"/>
    </font>
    <font>
      <sz val="10"/>
      <name val="Arial"/>
      <family val="2"/>
    </font>
    <font>
      <i/>
      <sz val="10"/>
      <name val="Arial"/>
      <family val="2"/>
    </font>
    <font>
      <b/>
      <sz val="12"/>
      <name val="Arial"/>
      <family val="2"/>
    </font>
    <font>
      <b/>
      <i/>
      <u/>
      <sz val="9"/>
      <name val="Arial Narrow"/>
      <family val="2"/>
    </font>
    <font>
      <b/>
      <u/>
      <sz val="9"/>
      <name val="Arial Narrow"/>
      <family val="2"/>
    </font>
    <font>
      <b/>
      <sz val="9"/>
      <color indexed="52"/>
      <name val="Arial Narrow"/>
      <family val="2"/>
    </font>
    <font>
      <sz val="9"/>
      <color indexed="52"/>
      <name val="Arial Narrow"/>
      <family val="2"/>
    </font>
    <font>
      <b/>
      <sz val="9"/>
      <color indexed="18"/>
      <name val="Arial Narrow"/>
      <family val="2"/>
    </font>
    <font>
      <sz val="11"/>
      <name val="Arial Narrow"/>
      <family val="2"/>
    </font>
    <font>
      <b/>
      <sz val="9"/>
      <color indexed="51"/>
      <name val="Arial Narrow"/>
      <family val="2"/>
    </font>
    <font>
      <b/>
      <i/>
      <sz val="14"/>
      <name val="Comic Sans MS"/>
      <family val="4"/>
    </font>
    <font>
      <b/>
      <sz val="12"/>
      <color indexed="17"/>
      <name val="Arial Narrow"/>
      <family val="2"/>
    </font>
    <font>
      <b/>
      <sz val="10"/>
      <color indexed="17"/>
      <name val="Arial Narrow"/>
      <family val="2"/>
    </font>
    <font>
      <b/>
      <i/>
      <sz val="14"/>
      <name val="Georgia"/>
      <family val="1"/>
    </font>
    <font>
      <b/>
      <sz val="9"/>
      <name val="Arial Narrow"/>
      <family val="2"/>
    </font>
    <font>
      <u/>
      <sz val="9"/>
      <name val="Arial Narrow"/>
      <family val="2"/>
    </font>
    <font>
      <b/>
      <sz val="10"/>
      <name val="Arial Narrow"/>
      <family val="2"/>
    </font>
    <font>
      <b/>
      <u/>
      <sz val="12"/>
      <name val="Arial Narrow"/>
      <family val="2"/>
    </font>
    <font>
      <sz val="10"/>
      <name val="Arial Narrow"/>
      <family val="2"/>
    </font>
    <font>
      <b/>
      <u/>
      <sz val="10"/>
      <name val="Arial Narrow"/>
      <family val="2"/>
    </font>
    <font>
      <i/>
      <sz val="10"/>
      <name val="Arial Narrow"/>
      <family val="2"/>
    </font>
    <font>
      <b/>
      <u/>
      <sz val="9"/>
      <name val="Arial Narrow"/>
      <family val="2"/>
    </font>
    <font>
      <b/>
      <sz val="8"/>
      <name val="Arial Narrow"/>
      <family val="2"/>
    </font>
    <font>
      <sz val="9"/>
      <color indexed="9"/>
      <name val="Arial Narrow"/>
      <family val="2"/>
    </font>
    <font>
      <b/>
      <i/>
      <sz val="9"/>
      <color indexed="9"/>
      <name val="Arial Narrow"/>
      <family val="2"/>
    </font>
    <font>
      <u/>
      <sz val="9"/>
      <color indexed="43"/>
      <name val="Arial"/>
      <family val="2"/>
    </font>
    <font>
      <sz val="10"/>
      <color indexed="9"/>
      <name val="Geneva"/>
      <family val="2"/>
    </font>
    <font>
      <b/>
      <i/>
      <sz val="9"/>
      <color indexed="9"/>
      <name val="Arial"/>
      <family val="2"/>
    </font>
    <font>
      <b/>
      <u/>
      <sz val="9"/>
      <name val="Arial"/>
      <family val="2"/>
    </font>
    <font>
      <b/>
      <sz val="8"/>
      <name val="Arial"/>
      <family val="2"/>
    </font>
    <font>
      <sz val="9"/>
      <color indexed="53"/>
      <name val="Arial Narrow"/>
      <family val="2"/>
    </font>
    <font>
      <sz val="9"/>
      <name val="Arial"/>
      <family val="2"/>
    </font>
    <font>
      <b/>
      <sz val="9"/>
      <name val="Arial"/>
      <family val="2"/>
    </font>
    <font>
      <sz val="9"/>
      <color indexed="8"/>
      <name val="Arial"/>
      <family val="2"/>
    </font>
    <font>
      <b/>
      <u/>
      <sz val="10"/>
      <name val="Arial Narrow"/>
      <family val="2"/>
    </font>
    <font>
      <sz val="10"/>
      <color indexed="9"/>
      <name val="Arial Narrow"/>
      <family val="2"/>
    </font>
    <font>
      <b/>
      <sz val="10"/>
      <color indexed="9"/>
      <name val="Arial Narrow"/>
      <family val="2"/>
    </font>
    <font>
      <b/>
      <u/>
      <sz val="10"/>
      <name val="Arial"/>
      <family val="2"/>
    </font>
    <font>
      <b/>
      <sz val="9"/>
      <color indexed="8"/>
      <name val="Arial"/>
      <family val="2"/>
    </font>
    <font>
      <sz val="9"/>
      <color indexed="8"/>
      <name val="Arial Narrow"/>
      <family val="2"/>
    </font>
    <font>
      <b/>
      <sz val="9"/>
      <color indexed="8"/>
      <name val="Arial Narrow"/>
      <family val="2"/>
    </font>
    <font>
      <u/>
      <sz val="9"/>
      <color indexed="8"/>
      <name val="Arial"/>
      <family val="2"/>
    </font>
    <font>
      <sz val="10"/>
      <color indexed="8"/>
      <name val="Arial Narrow"/>
      <family val="2"/>
    </font>
    <font>
      <i/>
      <sz val="9"/>
      <color indexed="8"/>
      <name val="Arial Narrow"/>
      <family val="2"/>
    </font>
    <font>
      <b/>
      <sz val="18"/>
      <name val="Arial"/>
      <family val="2"/>
    </font>
    <font>
      <b/>
      <u/>
      <sz val="22"/>
      <name val="Arial"/>
      <family val="2"/>
    </font>
    <font>
      <b/>
      <sz val="10"/>
      <name val="Arial"/>
      <family val="2"/>
    </font>
    <font>
      <b/>
      <u/>
      <sz val="10"/>
      <name val="Geneva"/>
      <family val="2"/>
    </font>
    <font>
      <b/>
      <u/>
      <sz val="14"/>
      <name val="Arial"/>
      <family val="2"/>
    </font>
    <font>
      <u/>
      <sz val="10"/>
      <name val="Arial"/>
      <family val="2"/>
    </font>
    <font>
      <b/>
      <i/>
      <sz val="10"/>
      <color indexed="10"/>
      <name val="Arial"/>
      <family val="2"/>
    </font>
    <font>
      <b/>
      <u/>
      <sz val="11"/>
      <name val="Arial"/>
      <family val="2"/>
    </font>
    <font>
      <b/>
      <u/>
      <sz val="12"/>
      <color indexed="10"/>
      <name val="Arial"/>
      <family val="2"/>
    </font>
    <font>
      <sz val="10"/>
      <color indexed="10"/>
      <name val="Geneva"/>
      <family val="2"/>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6"/>
      <color indexed="14"/>
      <name val="Arial"/>
      <family val="2"/>
    </font>
    <font>
      <b/>
      <sz val="18"/>
      <color indexed="14"/>
      <name val="Arial"/>
      <family val="2"/>
    </font>
    <font>
      <b/>
      <i/>
      <sz val="9"/>
      <color indexed="8"/>
      <name val="Arial Narrow"/>
      <family val="2"/>
    </font>
    <font>
      <b/>
      <i/>
      <sz val="9"/>
      <color indexed="8"/>
      <name val="Arial"/>
      <family val="2"/>
    </font>
    <font>
      <b/>
      <u/>
      <sz val="8"/>
      <name val="Arial Narrow"/>
      <family val="2"/>
    </font>
    <font>
      <b/>
      <i/>
      <sz val="8"/>
      <name val="Arial Narrow"/>
      <family val="2"/>
    </font>
    <font>
      <i/>
      <sz val="8"/>
      <name val="Arial Narrow"/>
      <family val="2"/>
    </font>
    <font>
      <sz val="8"/>
      <color indexed="9"/>
      <name val="Arial Narrow"/>
      <family val="2"/>
    </font>
    <font>
      <b/>
      <sz val="8"/>
      <color indexed="9"/>
      <name val="Arial Narrow"/>
      <family val="2"/>
    </font>
    <font>
      <b/>
      <u/>
      <sz val="9"/>
      <color indexed="8"/>
      <name val="Arial"/>
      <family val="2"/>
    </font>
    <font>
      <sz val="8"/>
      <color indexed="8"/>
      <name val="Arial Narrow"/>
      <family val="2"/>
    </font>
    <font>
      <b/>
      <sz val="8"/>
      <color indexed="8"/>
      <name val="Arial Narrow"/>
      <family val="2"/>
    </font>
    <font>
      <sz val="10"/>
      <color indexed="8"/>
      <name val="Geneva"/>
      <family val="2"/>
    </font>
    <font>
      <b/>
      <sz val="14"/>
      <name val="Arial Narrow"/>
      <family val="2"/>
    </font>
    <font>
      <b/>
      <u/>
      <sz val="16"/>
      <name val="Arial Narrow"/>
      <family val="2"/>
    </font>
    <font>
      <b/>
      <sz val="16"/>
      <color indexed="17"/>
      <name val="Arial Narrow"/>
      <family val="2"/>
    </font>
    <font>
      <b/>
      <sz val="14"/>
      <color indexed="18"/>
      <name val="Arial Narrow"/>
      <family val="2"/>
    </font>
    <font>
      <b/>
      <sz val="14"/>
      <color indexed="17"/>
      <name val="Arial Narrow"/>
      <family val="2"/>
    </font>
    <font>
      <b/>
      <sz val="12"/>
      <color indexed="18"/>
      <name val="Arial Narrow"/>
      <family val="2"/>
    </font>
    <font>
      <b/>
      <sz val="14"/>
      <color indexed="16"/>
      <name val="Arial Narrow"/>
      <family val="2"/>
    </font>
    <font>
      <b/>
      <sz val="10"/>
      <color indexed="16"/>
      <name val="Arial Narrow"/>
      <family val="2"/>
    </font>
    <font>
      <b/>
      <sz val="14"/>
      <color indexed="12"/>
      <name val="Arial Narrow"/>
      <family val="2"/>
    </font>
    <font>
      <b/>
      <sz val="14"/>
      <color indexed="54"/>
      <name val="Arial Narrow"/>
      <family val="2"/>
    </font>
    <font>
      <b/>
      <sz val="16"/>
      <color indexed="54"/>
      <name val="Arial Narrow"/>
      <family val="2"/>
    </font>
    <font>
      <b/>
      <sz val="16"/>
      <color indexed="16"/>
      <name val="Arial Narrow"/>
      <family val="2"/>
    </font>
    <font>
      <b/>
      <sz val="16"/>
      <color indexed="12"/>
      <name val="Arial Narrow"/>
      <family val="2"/>
    </font>
    <font>
      <b/>
      <sz val="10"/>
      <color indexed="12"/>
      <name val="Arial Narrow"/>
      <family val="2"/>
    </font>
    <font>
      <b/>
      <u/>
      <sz val="12"/>
      <color indexed="10"/>
      <name val="Arial Narrow"/>
      <family val="2"/>
    </font>
    <font>
      <sz val="10"/>
      <color indexed="8"/>
      <name val="Arial"/>
      <family val="2"/>
    </font>
    <font>
      <u/>
      <sz val="8"/>
      <color indexed="8"/>
      <name val="Arial Narrow"/>
      <family val="2"/>
    </font>
    <font>
      <b/>
      <u/>
      <sz val="8"/>
      <color indexed="8"/>
      <name val="Arial Narrow"/>
      <family val="2"/>
    </font>
    <font>
      <b/>
      <u/>
      <sz val="10"/>
      <name val="Arial Narrow"/>
      <family val="2"/>
    </font>
    <font>
      <u/>
      <sz val="9"/>
      <name val="Arial"/>
      <family val="2"/>
    </font>
    <font>
      <b/>
      <sz val="11"/>
      <name val="Arial Narrow"/>
      <family val="2"/>
    </font>
  </fonts>
  <fills count="34">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9"/>
        <bgColor indexed="64"/>
      </patternFill>
    </fill>
    <fill>
      <patternFill patternType="solid">
        <fgColor indexed="58"/>
        <bgColor indexed="64"/>
      </patternFill>
    </fill>
    <fill>
      <patternFill patternType="solid">
        <fgColor indexed="10"/>
        <bgColor indexed="64"/>
      </patternFill>
    </fill>
    <fill>
      <patternFill patternType="solid">
        <fgColor indexed="46"/>
        <bgColor indexed="64"/>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45"/>
        <bgColor indexed="64"/>
      </patternFill>
    </fill>
    <fill>
      <patternFill patternType="solid">
        <fgColor indexed="56"/>
        <bgColor indexed="64"/>
      </patternFill>
    </fill>
    <fill>
      <patternFill patternType="solid">
        <fgColor indexed="22"/>
        <bgColor indexed="64"/>
      </patternFill>
    </fill>
    <fill>
      <patternFill patternType="solid">
        <fgColor indexed="18"/>
        <bgColor indexed="64"/>
      </patternFill>
    </fill>
    <fill>
      <patternFill patternType="solid">
        <fgColor indexed="41"/>
        <bgColor indexed="64"/>
      </patternFill>
    </fill>
    <fill>
      <patternFill patternType="solid">
        <fgColor indexed="50"/>
        <bgColor indexed="64"/>
      </patternFill>
    </fill>
    <fill>
      <patternFill patternType="solid">
        <fgColor indexed="11"/>
        <bgColor indexed="64"/>
      </patternFill>
    </fill>
    <fill>
      <patternFill patternType="solid">
        <fgColor indexed="47"/>
        <bgColor indexed="64"/>
      </patternFill>
    </fill>
    <fill>
      <patternFill patternType="solid">
        <fgColor rgb="FFFF33CC"/>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auto="1"/>
      </bottom>
      <diagonal/>
    </border>
    <border>
      <left/>
      <right/>
      <top style="thin">
        <color auto="1"/>
      </top>
      <bottom style="thin">
        <color auto="1"/>
      </bottom>
      <diagonal/>
    </border>
    <border>
      <left/>
      <right/>
      <top style="thin">
        <color auto="1"/>
      </top>
      <bottom style="double">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dotted">
        <color auto="1"/>
      </bottom>
      <diagonal/>
    </border>
    <border>
      <left/>
      <right/>
      <top style="dotted">
        <color auto="1"/>
      </top>
      <bottom style="dotted">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medium">
        <color auto="1"/>
      </right>
      <top/>
      <bottom style="thin">
        <color auto="1"/>
      </bottom>
      <diagonal/>
    </border>
    <border>
      <left style="thin">
        <color auto="1"/>
      </left>
      <right style="thin">
        <color auto="1"/>
      </right>
      <top style="thin">
        <color auto="1"/>
      </top>
      <bottom/>
      <diagonal/>
    </border>
    <border>
      <left style="medium">
        <color indexed="9"/>
      </left>
      <right style="medium">
        <color indexed="9"/>
      </right>
      <top style="medium">
        <color indexed="9"/>
      </top>
      <bottom/>
      <diagonal/>
    </border>
    <border>
      <left style="medium">
        <color indexed="9"/>
      </left>
      <right style="medium">
        <color indexed="9"/>
      </right>
      <top/>
      <bottom style="medium">
        <color indexed="9"/>
      </bottom>
      <diagonal/>
    </border>
    <border>
      <left style="thick">
        <color auto="1"/>
      </left>
      <right/>
      <top/>
      <bottom style="thick">
        <color auto="1"/>
      </bottom>
      <diagonal/>
    </border>
    <border>
      <left/>
      <right/>
      <top/>
      <bottom style="thick">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auto="1"/>
      </left>
      <right style="medium">
        <color auto="1"/>
      </right>
      <top/>
      <bottom/>
      <diagonal/>
    </border>
    <border>
      <left/>
      <right style="thick">
        <color auto="1"/>
      </right>
      <top/>
      <bottom style="thick">
        <color auto="1"/>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s>
  <cellStyleXfs count="45">
    <xf numFmtId="0" fontId="0" fillId="0" borderId="0"/>
    <xf numFmtId="0" fontId="77" fillId="2" borderId="0" applyNumberFormat="0" applyBorder="0" applyAlignment="0" applyProtection="0"/>
    <xf numFmtId="0" fontId="77" fillId="3" borderId="0" applyNumberFormat="0" applyBorder="0" applyAlignment="0" applyProtection="0"/>
    <xf numFmtId="0" fontId="77" fillId="4" borderId="0" applyNumberFormat="0" applyBorder="0" applyAlignment="0" applyProtection="0"/>
    <xf numFmtId="0" fontId="77" fillId="2" borderId="0" applyNumberFormat="0" applyBorder="0" applyAlignment="0" applyProtection="0"/>
    <xf numFmtId="0" fontId="77" fillId="5" borderId="0" applyNumberFormat="0" applyBorder="0" applyAlignment="0" applyProtection="0"/>
    <xf numFmtId="0" fontId="77" fillId="3" borderId="0" applyNumberFormat="0" applyBorder="0" applyAlignment="0" applyProtection="0"/>
    <xf numFmtId="0" fontId="77" fillId="6" borderId="0" applyNumberFormat="0" applyBorder="0" applyAlignment="0" applyProtection="0"/>
    <xf numFmtId="0" fontId="77" fillId="7" borderId="0" applyNumberFormat="0" applyBorder="0" applyAlignment="0" applyProtection="0"/>
    <xf numFmtId="0" fontId="77" fillId="8" borderId="0" applyNumberFormat="0" applyBorder="0" applyAlignment="0" applyProtection="0"/>
    <xf numFmtId="0" fontId="77" fillId="6" borderId="0" applyNumberFormat="0" applyBorder="0" applyAlignment="0" applyProtection="0"/>
    <xf numFmtId="0" fontId="77" fillId="9" borderId="0" applyNumberFormat="0" applyBorder="0" applyAlignment="0" applyProtection="0"/>
    <xf numFmtId="0" fontId="77" fillId="3" borderId="0" applyNumberFormat="0" applyBorder="0" applyAlignment="0" applyProtection="0"/>
    <xf numFmtId="0" fontId="78" fillId="10" borderId="0" applyNumberFormat="0" applyBorder="0" applyAlignment="0" applyProtection="0"/>
    <xf numFmtId="0" fontId="78" fillId="7" borderId="0" applyNumberFormat="0" applyBorder="0" applyAlignment="0" applyProtection="0"/>
    <xf numFmtId="0" fontId="78" fillId="8" borderId="0" applyNumberFormat="0" applyBorder="0" applyAlignment="0" applyProtection="0"/>
    <xf numFmtId="0" fontId="78" fillId="6" borderId="0" applyNumberFormat="0" applyBorder="0" applyAlignment="0" applyProtection="0"/>
    <xf numFmtId="0" fontId="78" fillId="10" borderId="0" applyNumberFormat="0" applyBorder="0" applyAlignment="0" applyProtection="0"/>
    <xf numFmtId="0" fontId="78" fillId="3" borderId="0" applyNumberFormat="0" applyBorder="0" applyAlignment="0" applyProtection="0"/>
    <xf numFmtId="0" fontId="78" fillId="10" borderId="0" applyNumberFormat="0" applyBorder="0" applyAlignment="0" applyProtection="0"/>
    <xf numFmtId="0" fontId="78" fillId="11" borderId="0" applyNumberFormat="0" applyBorder="0" applyAlignment="0" applyProtection="0"/>
    <xf numFmtId="0" fontId="78" fillId="11" borderId="0" applyNumberFormat="0" applyBorder="0" applyAlignment="0" applyProtection="0"/>
    <xf numFmtId="0" fontId="78" fillId="12" borderId="0" applyNumberFormat="0" applyBorder="0" applyAlignment="0" applyProtection="0"/>
    <xf numFmtId="0" fontId="78" fillId="10" borderId="0" applyNumberFormat="0" applyBorder="0" applyAlignment="0" applyProtection="0"/>
    <xf numFmtId="0" fontId="78" fillId="13" borderId="0" applyNumberFormat="0" applyBorder="0" applyAlignment="0" applyProtection="0"/>
    <xf numFmtId="0" fontId="79" fillId="14" borderId="0" applyNumberFormat="0" applyBorder="0" applyAlignment="0" applyProtection="0"/>
    <xf numFmtId="0" fontId="80" fillId="2" borderId="1" applyNumberFormat="0" applyAlignment="0" applyProtection="0"/>
    <xf numFmtId="0" fontId="81" fillId="15" borderId="2" applyNumberFormat="0" applyAlignment="0" applyProtection="0"/>
    <xf numFmtId="4" fontId="2" fillId="0" borderId="0" applyFont="0" applyFill="0" applyBorder="0" applyAlignment="0" applyProtection="0"/>
    <xf numFmtId="0" fontId="82" fillId="0" borderId="0" applyNumberFormat="0" applyFill="0" applyBorder="0" applyAlignment="0" applyProtection="0"/>
    <xf numFmtId="0" fontId="83" fillId="16" borderId="0" applyNumberFormat="0" applyBorder="0" applyAlignment="0" applyProtection="0"/>
    <xf numFmtId="0" fontId="25" fillId="17" borderId="0"/>
    <xf numFmtId="0" fontId="51" fillId="17" borderId="0"/>
    <xf numFmtId="0" fontId="84" fillId="0" borderId="3" applyNumberFormat="0" applyFill="0" applyAlignment="0" applyProtection="0"/>
    <xf numFmtId="0" fontId="84" fillId="0" borderId="0" applyNumberFormat="0" applyFill="0" applyBorder="0" applyAlignment="0" applyProtection="0"/>
    <xf numFmtId="0" fontId="48" fillId="18" borderId="0" applyNumberFormat="0" applyProtection="0">
      <alignment horizontal="left" indent="1"/>
    </xf>
    <xf numFmtId="0" fontId="85" fillId="3" borderId="1" applyNumberFormat="0" applyAlignment="0" applyProtection="0"/>
    <xf numFmtId="0" fontId="86" fillId="0" borderId="4" applyNumberFormat="0" applyFill="0" applyAlignment="0" applyProtection="0"/>
    <xf numFmtId="0" fontId="87" fillId="8" borderId="0" applyNumberFormat="0" applyBorder="0" applyAlignment="0" applyProtection="0"/>
    <xf numFmtId="0" fontId="54" fillId="17" borderId="0"/>
    <xf numFmtId="0" fontId="2" fillId="4" borderId="5" applyNumberFormat="0" applyFont="0" applyAlignment="0" applyProtection="0"/>
    <xf numFmtId="0" fontId="88" fillId="2" borderId="6" applyNumberFormat="0" applyAlignment="0" applyProtection="0"/>
    <xf numFmtId="0" fontId="89" fillId="0" borderId="0" applyNumberFormat="0" applyFill="0" applyBorder="0" applyAlignment="0" applyProtection="0"/>
    <xf numFmtId="0" fontId="90" fillId="0" borderId="7" applyNumberFormat="0" applyFill="0" applyAlignment="0" applyProtection="0"/>
    <xf numFmtId="0" fontId="91" fillId="0" borderId="0" applyNumberFormat="0" applyFill="0" applyBorder="0" applyAlignment="0" applyProtection="0"/>
  </cellStyleXfs>
  <cellXfs count="613">
    <xf numFmtId="0" fontId="0" fillId="0" borderId="0" xfId="0"/>
    <xf numFmtId="0" fontId="3" fillId="0" borderId="0" xfId="0" applyFont="1" applyAlignment="1">
      <alignment horizontal="left"/>
    </xf>
    <xf numFmtId="0" fontId="3" fillId="0" borderId="0" xfId="0" applyFont="1"/>
    <xf numFmtId="3" fontId="3" fillId="0" borderId="0" xfId="0" applyNumberFormat="1" applyFont="1"/>
    <xf numFmtId="3" fontId="3" fillId="0" borderId="0" xfId="0" applyNumberFormat="1" applyFont="1" applyAlignment="1">
      <alignment horizontal="center"/>
    </xf>
    <xf numFmtId="0" fontId="3" fillId="0" borderId="0" xfId="0" applyFont="1" applyBorder="1"/>
    <xf numFmtId="0" fontId="4" fillId="0" borderId="0" xfId="0" applyFont="1" applyBorder="1"/>
    <xf numFmtId="3" fontId="4" fillId="0" borderId="0" xfId="0" applyNumberFormat="1" applyFont="1" applyBorder="1"/>
    <xf numFmtId="3" fontId="3" fillId="0" borderId="0" xfId="0" applyNumberFormat="1" applyFont="1" applyBorder="1" applyAlignment="1">
      <alignment horizontal="center"/>
    </xf>
    <xf numFmtId="0" fontId="4" fillId="0" borderId="0" xfId="0" applyFont="1"/>
    <xf numFmtId="3" fontId="4" fillId="0" borderId="0" xfId="0" applyNumberFormat="1" applyFont="1"/>
    <xf numFmtId="3" fontId="4" fillId="0" borderId="8" xfId="0" applyNumberFormat="1" applyFont="1" applyBorder="1"/>
    <xf numFmtId="0" fontId="3" fillId="0" borderId="8" xfId="0" applyFont="1" applyBorder="1"/>
    <xf numFmtId="0" fontId="5" fillId="0" borderId="0" xfId="0" applyFont="1"/>
    <xf numFmtId="3" fontId="3" fillId="0" borderId="9" xfId="0" applyNumberFormat="1" applyFont="1" applyBorder="1"/>
    <xf numFmtId="3" fontId="5" fillId="0" borderId="0" xfId="0" applyNumberFormat="1" applyFont="1"/>
    <xf numFmtId="3" fontId="4" fillId="0" borderId="9" xfId="0" applyNumberFormat="1" applyFont="1" applyBorder="1"/>
    <xf numFmtId="3" fontId="6" fillId="0" borderId="0" xfId="0" applyNumberFormat="1" applyFont="1"/>
    <xf numFmtId="3" fontId="3" fillId="0" borderId="0" xfId="0" applyNumberFormat="1" applyFont="1" applyBorder="1"/>
    <xf numFmtId="0" fontId="7" fillId="0" borderId="0" xfId="0" applyFont="1"/>
    <xf numFmtId="0" fontId="8" fillId="0" borderId="0" xfId="0" applyFont="1"/>
    <xf numFmtId="0" fontId="7" fillId="0" borderId="0" xfId="0" applyFont="1" applyBorder="1"/>
    <xf numFmtId="0" fontId="4" fillId="0" borderId="0" xfId="0" applyFont="1" applyAlignment="1">
      <alignment wrapText="1"/>
    </xf>
    <xf numFmtId="4" fontId="3" fillId="0" borderId="0" xfId="0" applyNumberFormat="1" applyFont="1"/>
    <xf numFmtId="4" fontId="4" fillId="0" borderId="0" xfId="0" applyNumberFormat="1" applyFont="1"/>
    <xf numFmtId="4" fontId="4" fillId="0" borderId="0" xfId="0" applyNumberFormat="1" applyFont="1" applyAlignment="1">
      <alignment horizontal="right"/>
    </xf>
    <xf numFmtId="4" fontId="4" fillId="0" borderId="8" xfId="0" applyNumberFormat="1" applyFont="1" applyBorder="1"/>
    <xf numFmtId="4" fontId="3" fillId="0" borderId="0" xfId="28" applyFont="1"/>
    <xf numFmtId="3" fontId="4" fillId="0" borderId="0" xfId="0" applyNumberFormat="1" applyFont="1" applyAlignment="1">
      <alignment horizontal="center"/>
    </xf>
    <xf numFmtId="0" fontId="4" fillId="0" borderId="0" xfId="0" applyFont="1" applyAlignment="1">
      <alignment horizontal="right"/>
    </xf>
    <xf numFmtId="0" fontId="4" fillId="0" borderId="0" xfId="0" applyFont="1" applyAlignment="1">
      <alignment horizontal="left"/>
    </xf>
    <xf numFmtId="4" fontId="14" fillId="0" borderId="0" xfId="28" applyFont="1"/>
    <xf numFmtId="166" fontId="15" fillId="0" borderId="0" xfId="0" applyNumberFormat="1" applyFont="1"/>
    <xf numFmtId="0" fontId="3" fillId="0" borderId="0" xfId="0" applyFont="1" applyAlignment="1">
      <alignment horizontal="center" wrapText="1"/>
    </xf>
    <xf numFmtId="0" fontId="3" fillId="0" borderId="0" xfId="0" applyFont="1" applyAlignment="1">
      <alignment horizontal="right"/>
    </xf>
    <xf numFmtId="10" fontId="4" fillId="0" borderId="0" xfId="0" applyNumberFormat="1" applyFont="1"/>
    <xf numFmtId="0" fontId="8" fillId="0" borderId="0" xfId="0" applyFont="1" applyAlignment="1">
      <alignment horizontal="right"/>
    </xf>
    <xf numFmtId="4" fontId="8" fillId="0" borderId="0" xfId="0" applyNumberFormat="1" applyFont="1"/>
    <xf numFmtId="4" fontId="8" fillId="0" borderId="10" xfId="0" applyNumberFormat="1" applyFont="1" applyBorder="1"/>
    <xf numFmtId="0" fontId="3" fillId="0" borderId="9" xfId="0" applyFont="1" applyBorder="1" applyAlignment="1">
      <alignment horizontal="center" wrapText="1"/>
    </xf>
    <xf numFmtId="4" fontId="3" fillId="0" borderId="9" xfId="0" applyNumberFormat="1" applyFont="1" applyBorder="1" applyAlignment="1">
      <alignment horizontal="center" wrapText="1"/>
    </xf>
    <xf numFmtId="0" fontId="7" fillId="0" borderId="11" xfId="0" applyFont="1" applyFill="1" applyBorder="1"/>
    <xf numFmtId="0" fontId="9" fillId="0" borderId="12" xfId="0" applyFont="1" applyFill="1" applyBorder="1"/>
    <xf numFmtId="0" fontId="7" fillId="0" borderId="12" xfId="0" applyFont="1" applyFill="1" applyBorder="1"/>
    <xf numFmtId="2" fontId="7" fillId="0" borderId="12" xfId="0" applyNumberFormat="1" applyFont="1" applyFill="1" applyBorder="1"/>
    <xf numFmtId="0" fontId="7" fillId="0" borderId="13" xfId="0" applyFont="1" applyFill="1" applyBorder="1"/>
    <xf numFmtId="0" fontId="7" fillId="0" borderId="0" xfId="0" applyFont="1" applyFill="1" applyBorder="1"/>
    <xf numFmtId="2" fontId="7" fillId="0" borderId="0" xfId="0" applyNumberFormat="1" applyFont="1" applyFill="1" applyBorder="1"/>
    <xf numFmtId="0" fontId="9" fillId="0" borderId="0" xfId="0" applyFont="1" applyFill="1" applyBorder="1"/>
    <xf numFmtId="0" fontId="10" fillId="0" borderId="0" xfId="0" applyFont="1" applyFill="1" applyBorder="1" applyAlignment="1">
      <alignment horizontal="right"/>
    </xf>
    <xf numFmtId="0" fontId="9" fillId="0" borderId="0" xfId="0" applyFont="1" applyFill="1" applyBorder="1" applyAlignment="1">
      <alignment horizontal="right"/>
    </xf>
    <xf numFmtId="0" fontId="10" fillId="0" borderId="0" xfId="0" applyFont="1" applyFill="1" applyBorder="1"/>
    <xf numFmtId="0" fontId="8" fillId="0" borderId="13" xfId="0" applyFont="1" applyFill="1" applyBorder="1"/>
    <xf numFmtId="0" fontId="8" fillId="0" borderId="0" xfId="0" applyFont="1" applyFill="1" applyBorder="1"/>
    <xf numFmtId="2" fontId="8" fillId="0" borderId="0" xfId="0" applyNumberFormat="1" applyFont="1" applyFill="1" applyBorder="1"/>
    <xf numFmtId="164" fontId="7" fillId="0" borderId="0" xfId="0" applyNumberFormat="1" applyFont="1" applyFill="1" applyBorder="1"/>
    <xf numFmtId="0" fontId="7" fillId="0" borderId="14" xfId="0" applyFont="1" applyFill="1" applyBorder="1"/>
    <xf numFmtId="0" fontId="7" fillId="0" borderId="15" xfId="0" applyFont="1" applyFill="1" applyBorder="1"/>
    <xf numFmtId="2" fontId="7" fillId="0" borderId="15" xfId="0" applyNumberFormat="1" applyFont="1" applyFill="1" applyBorder="1"/>
    <xf numFmtId="0" fontId="7" fillId="19" borderId="0" xfId="0" applyFont="1" applyFill="1"/>
    <xf numFmtId="0" fontId="7" fillId="19" borderId="0" xfId="0" applyFont="1" applyFill="1" applyBorder="1"/>
    <xf numFmtId="0" fontId="9" fillId="19" borderId="0" xfId="0" applyFont="1" applyFill="1"/>
    <xf numFmtId="2" fontId="7" fillId="19" borderId="0" xfId="0" applyNumberFormat="1" applyFont="1" applyFill="1"/>
    <xf numFmtId="0" fontId="0" fillId="19" borderId="0" xfId="0" applyFill="1"/>
    <xf numFmtId="0" fontId="8" fillId="19" borderId="0" xfId="0" applyFont="1" applyFill="1"/>
    <xf numFmtId="0" fontId="1" fillId="19" borderId="0" xfId="0" applyFont="1" applyFill="1" applyBorder="1"/>
    <xf numFmtId="0" fontId="7" fillId="19" borderId="0" xfId="0" applyFont="1" applyFill="1" applyAlignment="1">
      <alignment vertical="center"/>
    </xf>
    <xf numFmtId="0" fontId="7" fillId="0" borderId="13" xfId="0" applyFont="1" applyFill="1" applyBorder="1" applyAlignment="1">
      <alignment vertical="center"/>
    </xf>
    <xf numFmtId="0" fontId="12" fillId="0" borderId="0" xfId="0" applyFont="1" applyFill="1" applyBorder="1" applyAlignment="1">
      <alignment vertical="center"/>
    </xf>
    <xf numFmtId="0" fontId="13" fillId="0" borderId="0" xfId="0" applyFont="1" applyBorder="1"/>
    <xf numFmtId="0" fontId="18" fillId="0" borderId="0" xfId="0" applyFont="1"/>
    <xf numFmtId="0" fontId="19" fillId="0" borderId="0" xfId="0" applyFont="1"/>
    <xf numFmtId="4" fontId="20" fillId="0" borderId="0" xfId="0" applyNumberFormat="1" applyFont="1"/>
    <xf numFmtId="0" fontId="20" fillId="0" borderId="0" xfId="0" applyFont="1" applyBorder="1"/>
    <xf numFmtId="3" fontId="18" fillId="0" borderId="0" xfId="0" applyNumberFormat="1" applyFont="1" applyBorder="1"/>
    <xf numFmtId="0" fontId="20" fillId="0" borderId="0" xfId="0" applyFont="1"/>
    <xf numFmtId="4" fontId="14" fillId="0" borderId="0" xfId="0" applyNumberFormat="1" applyFont="1"/>
    <xf numFmtId="0" fontId="3" fillId="0" borderId="0" xfId="0" applyFont="1" applyBorder="1" applyAlignment="1">
      <alignment horizontal="center" wrapText="1"/>
    </xf>
    <xf numFmtId="4" fontId="3" fillId="0" borderId="0" xfId="0" applyNumberFormat="1" applyFont="1" applyBorder="1" applyAlignment="1">
      <alignment horizontal="center" wrapText="1"/>
    </xf>
    <xf numFmtId="0" fontId="8" fillId="0" borderId="0" xfId="0" applyFont="1" applyFill="1" applyBorder="1" applyAlignment="1">
      <alignment horizontal="right"/>
    </xf>
    <xf numFmtId="0" fontId="26" fillId="0" borderId="0" xfId="0" applyFont="1" applyBorder="1"/>
    <xf numFmtId="0" fontId="27" fillId="0" borderId="0" xfId="0" applyFont="1" applyBorder="1"/>
    <xf numFmtId="3" fontId="3" fillId="0" borderId="16" xfId="0" applyNumberFormat="1" applyFont="1" applyBorder="1"/>
    <xf numFmtId="3" fontId="3" fillId="0" borderId="17" xfId="0" applyNumberFormat="1" applyFont="1" applyBorder="1"/>
    <xf numFmtId="4" fontId="29" fillId="0" borderId="0" xfId="0" applyNumberFormat="1" applyFont="1"/>
    <xf numFmtId="0" fontId="30" fillId="0" borderId="0" xfId="0" applyFont="1"/>
    <xf numFmtId="3" fontId="30" fillId="0" borderId="0" xfId="0" applyNumberFormat="1" applyFont="1" applyBorder="1"/>
    <xf numFmtId="0" fontId="31" fillId="0" borderId="0" xfId="0" applyFont="1"/>
    <xf numFmtId="0" fontId="3" fillId="0" borderId="0" xfId="0" applyFont="1" applyFill="1" applyBorder="1" applyAlignment="1">
      <alignment horizontal="left"/>
    </xf>
    <xf numFmtId="0" fontId="7" fillId="0" borderId="0" xfId="0" applyNumberFormat="1" applyFont="1" applyFill="1" applyBorder="1"/>
    <xf numFmtId="4" fontId="6" fillId="20" borderId="16" xfId="0" applyNumberFormat="1" applyFont="1" applyFill="1" applyBorder="1"/>
    <xf numFmtId="0" fontId="6" fillId="20" borderId="16" xfId="0" applyFont="1" applyFill="1" applyBorder="1"/>
    <xf numFmtId="3" fontId="3" fillId="20" borderId="16" xfId="0" applyNumberFormat="1" applyFont="1" applyFill="1" applyBorder="1"/>
    <xf numFmtId="0" fontId="3" fillId="20" borderId="16" xfId="0" applyFont="1" applyFill="1" applyBorder="1"/>
    <xf numFmtId="3" fontId="3" fillId="20" borderId="18" xfId="0" applyNumberFormat="1" applyFont="1" applyFill="1" applyBorder="1"/>
    <xf numFmtId="0" fontId="6" fillId="20" borderId="19" xfId="0" applyFont="1" applyFill="1" applyBorder="1"/>
    <xf numFmtId="9" fontId="6" fillId="20" borderId="0" xfId="0" applyNumberFormat="1" applyFont="1" applyFill="1" applyBorder="1"/>
    <xf numFmtId="0" fontId="6" fillId="20" borderId="0" xfId="0" applyFont="1" applyFill="1" applyBorder="1"/>
    <xf numFmtId="3" fontId="3" fillId="20" borderId="20" xfId="0" applyNumberFormat="1" applyFont="1" applyFill="1" applyBorder="1"/>
    <xf numFmtId="0" fontId="6" fillId="20" borderId="21" xfId="0" applyFont="1" applyFill="1" applyBorder="1"/>
    <xf numFmtId="9" fontId="6" fillId="20" borderId="8" xfId="0" applyNumberFormat="1" applyFont="1" applyFill="1" applyBorder="1"/>
    <xf numFmtId="0" fontId="6" fillId="20" borderId="8" xfId="0" applyFont="1" applyFill="1" applyBorder="1"/>
    <xf numFmtId="3" fontId="3" fillId="20" borderId="22" xfId="0" applyNumberFormat="1" applyFont="1" applyFill="1" applyBorder="1"/>
    <xf numFmtId="0" fontId="26" fillId="20" borderId="23" xfId="0" applyFont="1" applyFill="1" applyBorder="1"/>
    <xf numFmtId="3" fontId="4" fillId="0" borderId="24" xfId="0" applyNumberFormat="1" applyFont="1" applyBorder="1"/>
    <xf numFmtId="4" fontId="7" fillId="0" borderId="0" xfId="0" applyNumberFormat="1" applyFont="1"/>
    <xf numFmtId="3" fontId="7" fillId="0" borderId="0" xfId="0" applyNumberFormat="1" applyFont="1"/>
    <xf numFmtId="3" fontId="8" fillId="0" borderId="0" xfId="0" applyNumberFormat="1" applyFont="1"/>
    <xf numFmtId="0" fontId="31" fillId="0" borderId="0" xfId="0" applyFont="1" applyBorder="1"/>
    <xf numFmtId="0" fontId="13" fillId="0" borderId="0" xfId="0" applyFont="1" applyFill="1" applyBorder="1"/>
    <xf numFmtId="9" fontId="13" fillId="20" borderId="0" xfId="0" applyNumberFormat="1" applyFont="1" applyFill="1" applyBorder="1"/>
    <xf numFmtId="9" fontId="13" fillId="20" borderId="8" xfId="0" applyNumberFormat="1" applyFont="1" applyFill="1" applyBorder="1"/>
    <xf numFmtId="9" fontId="6" fillId="20" borderId="0" xfId="0" applyNumberFormat="1" applyFont="1" applyFill="1" applyBorder="1" applyAlignment="1">
      <alignment horizontal="right"/>
    </xf>
    <xf numFmtId="9" fontId="6" fillId="20" borderId="8" xfId="0" applyNumberFormat="1" applyFont="1" applyFill="1" applyBorder="1" applyAlignment="1">
      <alignment horizontal="right"/>
    </xf>
    <xf numFmtId="9" fontId="16" fillId="0" borderId="0" xfId="0" applyNumberFormat="1" applyFont="1" applyBorder="1" applyAlignment="1">
      <alignment horizontal="center"/>
    </xf>
    <xf numFmtId="166" fontId="4" fillId="0" borderId="0" xfId="0" applyNumberFormat="1" applyFont="1"/>
    <xf numFmtId="4" fontId="32" fillId="0" borderId="0" xfId="0" applyNumberFormat="1" applyFont="1"/>
    <xf numFmtId="4" fontId="4" fillId="0" borderId="0" xfId="0" applyNumberFormat="1" applyFont="1" applyBorder="1"/>
    <xf numFmtId="4" fontId="4" fillId="0" borderId="9" xfId="0" applyNumberFormat="1" applyFont="1" applyBorder="1"/>
    <xf numFmtId="4" fontId="4" fillId="0" borderId="0" xfId="28" applyFont="1"/>
    <xf numFmtId="4" fontId="22" fillId="0" borderId="0" xfId="28" applyFont="1"/>
    <xf numFmtId="3" fontId="4" fillId="21" borderId="24" xfId="0" applyNumberFormat="1" applyFont="1" applyFill="1" applyBorder="1"/>
    <xf numFmtId="0" fontId="5" fillId="21" borderId="25" xfId="0" applyFont="1" applyFill="1" applyBorder="1"/>
    <xf numFmtId="4" fontId="5" fillId="21" borderId="9" xfId="0" applyNumberFormat="1" applyFont="1" applyFill="1" applyBorder="1"/>
    <xf numFmtId="0" fontId="5" fillId="21" borderId="9" xfId="0" applyFont="1" applyFill="1" applyBorder="1"/>
    <xf numFmtId="3" fontId="4" fillId="21" borderId="9" xfId="0" applyNumberFormat="1" applyFont="1" applyFill="1" applyBorder="1"/>
    <xf numFmtId="0" fontId="4" fillId="21" borderId="9" xfId="0" applyFont="1" applyFill="1" applyBorder="1"/>
    <xf numFmtId="10" fontId="4" fillId="0" borderId="0" xfId="0" applyNumberFormat="1" applyFont="1" applyFill="1"/>
    <xf numFmtId="0" fontId="5" fillId="0" borderId="0" xfId="0" applyFont="1" applyFill="1" applyBorder="1"/>
    <xf numFmtId="4" fontId="5" fillId="0" borderId="0" xfId="0" applyNumberFormat="1" applyFont="1" applyFill="1" applyBorder="1"/>
    <xf numFmtId="3" fontId="4" fillId="0" borderId="0" xfId="0" applyNumberFormat="1" applyFont="1" applyFill="1" applyBorder="1"/>
    <xf numFmtId="0" fontId="4" fillId="0" borderId="0" xfId="0" applyFont="1" applyFill="1" applyBorder="1"/>
    <xf numFmtId="10" fontId="4" fillId="22" borderId="24" xfId="0" applyNumberFormat="1" applyFont="1" applyFill="1" applyBorder="1"/>
    <xf numFmtId="10" fontId="4" fillId="22" borderId="26" xfId="0" applyNumberFormat="1" applyFont="1" applyFill="1" applyBorder="1"/>
    <xf numFmtId="3" fontId="4" fillId="23" borderId="27" xfId="0" applyNumberFormat="1" applyFont="1" applyFill="1" applyBorder="1"/>
    <xf numFmtId="4" fontId="5" fillId="21" borderId="8" xfId="0" applyNumberFormat="1" applyFont="1" applyFill="1" applyBorder="1"/>
    <xf numFmtId="0" fontId="5" fillId="21" borderId="8" xfId="0" applyFont="1" applyFill="1" applyBorder="1"/>
    <xf numFmtId="3" fontId="4" fillId="21" borderId="8" xfId="0" applyNumberFormat="1" applyFont="1" applyFill="1" applyBorder="1"/>
    <xf numFmtId="3" fontId="8" fillId="0" borderId="0" xfId="0" applyNumberFormat="1" applyFont="1" applyBorder="1"/>
    <xf numFmtId="3" fontId="35" fillId="0" borderId="0" xfId="0" applyNumberFormat="1" applyFont="1"/>
    <xf numFmtId="0" fontId="38" fillId="0" borderId="0" xfId="0" applyFont="1" applyAlignment="1">
      <alignment horizontal="center"/>
    </xf>
    <xf numFmtId="0" fontId="39" fillId="0" borderId="0" xfId="0" applyFont="1" applyFill="1" applyBorder="1"/>
    <xf numFmtId="0" fontId="39" fillId="0" borderId="0" xfId="0" applyFont="1" applyFill="1" applyBorder="1" applyAlignment="1">
      <alignment horizontal="right"/>
    </xf>
    <xf numFmtId="0" fontId="40" fillId="0" borderId="0" xfId="0" applyFont="1" applyFill="1" applyBorder="1"/>
    <xf numFmtId="0" fontId="41" fillId="0" borderId="0" xfId="0" applyFont="1" applyFill="1" applyBorder="1"/>
    <xf numFmtId="0" fontId="42" fillId="0" borderId="0" xfId="0" applyFont="1" applyFill="1" applyBorder="1"/>
    <xf numFmtId="0" fontId="41" fillId="0" borderId="0" xfId="0" applyFont="1" applyFill="1" applyBorder="1" applyAlignment="1">
      <alignment horizontal="right"/>
    </xf>
    <xf numFmtId="0" fontId="7" fillId="0" borderId="28" xfId="0" applyFont="1" applyFill="1" applyBorder="1"/>
    <xf numFmtId="0" fontId="7" fillId="0" borderId="29" xfId="0" applyFont="1" applyFill="1" applyBorder="1"/>
    <xf numFmtId="9" fontId="8" fillId="23" borderId="24" xfId="0" applyNumberFormat="1" applyFont="1" applyFill="1" applyBorder="1"/>
    <xf numFmtId="9" fontId="4" fillId="0" borderId="0" xfId="0" applyNumberFormat="1" applyFont="1" applyAlignment="1">
      <alignment horizontal="right"/>
    </xf>
    <xf numFmtId="0" fontId="4" fillId="0" borderId="0" xfId="0" applyFont="1" applyBorder="1" applyAlignment="1">
      <alignment horizontal="center"/>
    </xf>
    <xf numFmtId="0" fontId="3" fillId="20" borderId="23" xfId="0" applyFont="1" applyFill="1" applyBorder="1"/>
    <xf numFmtId="0" fontId="7" fillId="24" borderId="0" xfId="0" applyNumberFormat="1" applyFont="1" applyFill="1" applyBorder="1"/>
    <xf numFmtId="0" fontId="7" fillId="0" borderId="30" xfId="0" applyFont="1" applyFill="1" applyBorder="1"/>
    <xf numFmtId="0" fontId="7" fillId="0" borderId="31" xfId="0" applyFont="1" applyFill="1" applyBorder="1"/>
    <xf numFmtId="0" fontId="8" fillId="0" borderId="31" xfId="0" applyFont="1" applyFill="1" applyBorder="1"/>
    <xf numFmtId="0" fontId="7" fillId="0" borderId="31" xfId="0" applyNumberFormat="1" applyFont="1" applyFill="1" applyBorder="1"/>
    <xf numFmtId="0" fontId="7" fillId="0" borderId="32" xfId="0" applyFont="1" applyFill="1" applyBorder="1"/>
    <xf numFmtId="0" fontId="8" fillId="0" borderId="15" xfId="0" applyFont="1" applyFill="1" applyBorder="1"/>
    <xf numFmtId="3" fontId="44" fillId="0" borderId="0" xfId="0" applyNumberFormat="1" applyFont="1" applyAlignment="1">
      <alignment horizontal="center"/>
    </xf>
    <xf numFmtId="3" fontId="37" fillId="0" borderId="9" xfId="0" applyNumberFormat="1" applyFont="1" applyBorder="1"/>
    <xf numFmtId="3" fontId="4" fillId="0" borderId="16" xfId="0" applyNumberFormat="1" applyFont="1" applyBorder="1"/>
    <xf numFmtId="167" fontId="4" fillId="0" borderId="0" xfId="0" applyNumberFormat="1" applyFont="1" applyBorder="1" applyProtection="1">
      <protection locked="0"/>
    </xf>
    <xf numFmtId="0" fontId="3" fillId="0" borderId="0" xfId="0" applyFont="1" applyFill="1"/>
    <xf numFmtId="3" fontId="37" fillId="0" borderId="0" xfId="0" applyNumberFormat="1" applyFont="1" applyBorder="1"/>
    <xf numFmtId="4" fontId="13" fillId="0" borderId="0" xfId="0" applyNumberFormat="1" applyFont="1"/>
    <xf numFmtId="0" fontId="4" fillId="0" borderId="23" xfId="0" applyFont="1" applyBorder="1"/>
    <xf numFmtId="3" fontId="4" fillId="0" borderId="18" xfId="0" applyNumberFormat="1" applyFont="1" applyBorder="1" applyAlignment="1">
      <alignment horizontal="center"/>
    </xf>
    <xf numFmtId="0" fontId="4" fillId="0" borderId="19" xfId="0" applyFont="1" applyBorder="1"/>
    <xf numFmtId="3" fontId="4" fillId="0" borderId="20" xfId="0" applyNumberFormat="1" applyFont="1" applyBorder="1" applyAlignment="1">
      <alignment horizontal="center"/>
    </xf>
    <xf numFmtId="0" fontId="4" fillId="0" borderId="21" xfId="0" applyFont="1" applyBorder="1"/>
    <xf numFmtId="3" fontId="4" fillId="0" borderId="22" xfId="0" applyNumberFormat="1" applyFont="1" applyBorder="1" applyAlignment="1">
      <alignment horizontal="center"/>
    </xf>
    <xf numFmtId="0" fontId="0" fillId="0" borderId="8" xfId="0" applyBorder="1"/>
    <xf numFmtId="0" fontId="0" fillId="0" borderId="0" xfId="0" applyBorder="1"/>
    <xf numFmtId="3" fontId="27" fillId="0" borderId="0" xfId="0" applyNumberFormat="1" applyFont="1" applyAlignment="1">
      <alignment horizontal="center"/>
    </xf>
    <xf numFmtId="3" fontId="4" fillId="0" borderId="18" xfId="0" applyNumberFormat="1" applyFont="1" applyBorder="1"/>
    <xf numFmtId="3" fontId="4" fillId="0" borderId="20" xfId="0" applyNumberFormat="1" applyFont="1" applyBorder="1"/>
    <xf numFmtId="3" fontId="4" fillId="0" borderId="22" xfId="0" applyNumberFormat="1" applyFont="1" applyBorder="1"/>
    <xf numFmtId="166" fontId="3" fillId="0" borderId="9" xfId="0" applyNumberFormat="1" applyFont="1" applyBorder="1"/>
    <xf numFmtId="0" fontId="3" fillId="0" borderId="8" xfId="0" applyFont="1" applyBorder="1" applyAlignment="1">
      <alignment horizontal="left"/>
    </xf>
    <xf numFmtId="0" fontId="3" fillId="0" borderId="9" xfId="0" applyFont="1" applyBorder="1"/>
    <xf numFmtId="0" fontId="3" fillId="0" borderId="0" xfId="0" quotePrefix="1" applyFont="1" applyBorder="1"/>
    <xf numFmtId="38" fontId="4" fillId="0" borderId="0" xfId="0" applyNumberFormat="1" applyFont="1"/>
    <xf numFmtId="38" fontId="4" fillId="0" borderId="0" xfId="0" applyNumberFormat="1" applyFont="1" applyBorder="1"/>
    <xf numFmtId="38" fontId="4" fillId="0" borderId="9" xfId="0" applyNumberFormat="1" applyFont="1" applyBorder="1"/>
    <xf numFmtId="0" fontId="4" fillId="0" borderId="0" xfId="0" applyFont="1" applyFill="1"/>
    <xf numFmtId="0" fontId="3" fillId="0" borderId="9" xfId="0" applyFont="1" applyBorder="1" applyAlignment="1">
      <alignment wrapText="1"/>
    </xf>
    <xf numFmtId="38" fontId="3" fillId="0" borderId="9" xfId="0" applyNumberFormat="1" applyFont="1" applyBorder="1" applyAlignment="1">
      <alignment horizontal="center" wrapText="1"/>
    </xf>
    <xf numFmtId="0" fontId="4" fillId="0" borderId="0" xfId="0" applyFont="1" applyAlignment="1">
      <alignment horizontal="left" indent="3"/>
    </xf>
    <xf numFmtId="0" fontId="3" fillId="0" borderId="9" xfId="0" applyFont="1" applyBorder="1" applyAlignment="1">
      <alignment horizontal="center"/>
    </xf>
    <xf numFmtId="0" fontId="3" fillId="0" borderId="9" xfId="0" applyFont="1" applyFill="1" applyBorder="1" applyAlignment="1">
      <alignment horizontal="center"/>
    </xf>
    <xf numFmtId="0" fontId="4" fillId="0" borderId="0" xfId="0" applyFont="1" applyAlignment="1">
      <alignment horizontal="left" indent="1"/>
    </xf>
    <xf numFmtId="0" fontId="3" fillId="0" borderId="9" xfId="0" applyFont="1" applyBorder="1" applyAlignment="1">
      <alignment horizontal="left"/>
    </xf>
    <xf numFmtId="4" fontId="3" fillId="0" borderId="9" xfId="0" applyNumberFormat="1" applyFont="1" applyBorder="1" applyAlignment="1">
      <alignment horizontal="center"/>
    </xf>
    <xf numFmtId="3" fontId="3" fillId="0" borderId="9" xfId="0" applyNumberFormat="1" applyFont="1" applyBorder="1" applyAlignment="1">
      <alignment horizontal="center"/>
    </xf>
    <xf numFmtId="0" fontId="48" fillId="18" borderId="0" xfId="35">
      <alignment horizontal="left" indent="1"/>
    </xf>
    <xf numFmtId="0" fontId="51" fillId="0" borderId="0" xfId="0" applyFont="1" applyAlignment="1">
      <alignment horizontal="left"/>
    </xf>
    <xf numFmtId="0" fontId="3" fillId="0" borderId="0" xfId="0" applyFont="1" applyBorder="1" applyAlignment="1">
      <alignment horizontal="left"/>
    </xf>
    <xf numFmtId="3" fontId="4" fillId="0" borderId="0" xfId="0" applyNumberFormat="1" applyFont="1" applyFill="1"/>
    <xf numFmtId="4" fontId="4" fillId="0" borderId="0" xfId="0" applyNumberFormat="1" applyFont="1" applyFill="1"/>
    <xf numFmtId="3" fontId="3" fillId="0" borderId="9" xfId="0" applyNumberFormat="1" applyFont="1" applyFill="1" applyBorder="1"/>
    <xf numFmtId="0" fontId="0" fillId="0" borderId="0" xfId="0" applyFill="1"/>
    <xf numFmtId="3" fontId="47" fillId="0" borderId="0" xfId="0" applyNumberFormat="1" applyFont="1" applyFill="1" applyBorder="1" applyAlignment="1">
      <alignment horizontal="right"/>
    </xf>
    <xf numFmtId="3" fontId="50" fillId="0" borderId="0" xfId="0" applyNumberFormat="1" applyFont="1" applyFill="1" applyBorder="1" applyAlignment="1">
      <alignment horizontal="right"/>
    </xf>
    <xf numFmtId="38" fontId="4" fillId="0" borderId="0" xfId="0" applyNumberFormat="1" applyFont="1" applyAlignment="1">
      <alignment horizontal="right"/>
    </xf>
    <xf numFmtId="0" fontId="52" fillId="0" borderId="9" xfId="0" applyFont="1" applyBorder="1" applyAlignment="1">
      <alignment wrapText="1"/>
    </xf>
    <xf numFmtId="0" fontId="52" fillId="0" borderId="0" xfId="0" applyFont="1"/>
    <xf numFmtId="0" fontId="52" fillId="0" borderId="0" xfId="0" applyFont="1" applyBorder="1"/>
    <xf numFmtId="0" fontId="52" fillId="0" borderId="9" xfId="0" applyFont="1" applyBorder="1"/>
    <xf numFmtId="3" fontId="4" fillId="0" borderId="0" xfId="0" applyNumberFormat="1" applyFont="1" applyBorder="1" applyAlignment="1">
      <alignment horizontal="center"/>
    </xf>
    <xf numFmtId="4" fontId="3" fillId="0" borderId="9" xfId="0" applyNumberFormat="1" applyFont="1" applyBorder="1"/>
    <xf numFmtId="4" fontId="3" fillId="0" borderId="0" xfId="0" applyNumberFormat="1" applyFont="1" applyBorder="1"/>
    <xf numFmtId="4" fontId="3" fillId="0" borderId="8" xfId="0" applyNumberFormat="1" applyFont="1" applyBorder="1"/>
    <xf numFmtId="0" fontId="17" fillId="0" borderId="9" xfId="0" applyNumberFormat="1" applyFont="1" applyFill="1" applyBorder="1" applyAlignment="1">
      <alignment horizontal="center"/>
    </xf>
    <xf numFmtId="0" fontId="17" fillId="0" borderId="8" xfId="0" applyFont="1" applyFill="1" applyBorder="1" applyAlignment="1">
      <alignment horizontal="right"/>
    </xf>
    <xf numFmtId="0" fontId="0" fillId="0" borderId="16" xfId="0" applyBorder="1"/>
    <xf numFmtId="0" fontId="3" fillId="0" borderId="16" xfId="0" applyFont="1" applyFill="1" applyBorder="1" applyAlignment="1">
      <alignment horizontal="center"/>
    </xf>
    <xf numFmtId="0" fontId="57" fillId="0" borderId="0" xfId="0" applyFont="1"/>
    <xf numFmtId="3" fontId="39" fillId="25" borderId="24" xfId="0" applyNumberFormat="1" applyFont="1" applyFill="1" applyBorder="1" applyAlignment="1">
      <alignment horizontal="center"/>
    </xf>
    <xf numFmtId="3" fontId="39" fillId="0" borderId="0" xfId="0" applyNumberFormat="1" applyFont="1" applyFill="1"/>
    <xf numFmtId="0" fontId="41" fillId="0" borderId="8" xfId="0" applyFont="1" applyFill="1" applyBorder="1"/>
    <xf numFmtId="0" fontId="39" fillId="0" borderId="8" xfId="0" applyFont="1" applyFill="1" applyBorder="1"/>
    <xf numFmtId="3" fontId="41" fillId="0" borderId="8" xfId="0" applyNumberFormat="1" applyFont="1" applyFill="1" applyBorder="1"/>
    <xf numFmtId="0" fontId="41" fillId="0" borderId="0" xfId="0" applyFont="1" applyFill="1" applyAlignment="1">
      <alignment horizontal="left"/>
    </xf>
    <xf numFmtId="0" fontId="41" fillId="0" borderId="0" xfId="0" applyFont="1" applyFill="1" applyAlignment="1">
      <alignment horizontal="right"/>
    </xf>
    <xf numFmtId="165" fontId="43" fillId="0" borderId="0" xfId="0" applyNumberFormat="1" applyFont="1" applyFill="1"/>
    <xf numFmtId="3" fontId="41" fillId="0" borderId="31" xfId="0" applyNumberFormat="1" applyFont="1" applyFill="1" applyBorder="1" applyAlignment="1">
      <alignment horizontal="center"/>
    </xf>
    <xf numFmtId="0" fontId="41" fillId="0" borderId="8" xfId="0" applyFont="1" applyFill="1" applyBorder="1" applyAlignment="1">
      <alignment horizontal="left"/>
    </xf>
    <xf numFmtId="0" fontId="41" fillId="0" borderId="8" xfId="0" applyFont="1" applyFill="1" applyBorder="1" applyAlignment="1">
      <alignment horizontal="right"/>
    </xf>
    <xf numFmtId="0" fontId="43" fillId="0" borderId="8" xfId="0" applyFont="1" applyFill="1" applyBorder="1" applyAlignment="1">
      <alignment horizontal="left"/>
    </xf>
    <xf numFmtId="3" fontId="39" fillId="0" borderId="8" xfId="0" applyNumberFormat="1" applyFont="1" applyFill="1" applyBorder="1" applyAlignment="1">
      <alignment horizontal="center"/>
    </xf>
    <xf numFmtId="3" fontId="39" fillId="0" borderId="33" xfId="0" applyNumberFormat="1" applyFont="1" applyFill="1" applyBorder="1" applyAlignment="1">
      <alignment horizontal="center"/>
    </xf>
    <xf numFmtId="3" fontId="39" fillId="0" borderId="8" xfId="0" applyNumberFormat="1" applyFont="1" applyFill="1" applyBorder="1" applyAlignment="1">
      <alignment horizontal="right"/>
    </xf>
    <xf numFmtId="0" fontId="42" fillId="0" borderId="0" xfId="0" applyFont="1" applyFill="1" applyAlignment="1">
      <alignment horizontal="left"/>
    </xf>
    <xf numFmtId="0" fontId="39" fillId="0" borderId="0" xfId="0" applyFont="1" applyFill="1"/>
    <xf numFmtId="0" fontId="41" fillId="0" borderId="0" xfId="0" applyFont="1" applyFill="1"/>
    <xf numFmtId="3" fontId="41" fillId="0" borderId="0" xfId="0" applyNumberFormat="1" applyFont="1" applyFill="1" applyBorder="1"/>
    <xf numFmtId="3" fontId="39" fillId="0" borderId="0" xfId="0" applyNumberFormat="1" applyFont="1" applyFill="1" applyBorder="1"/>
    <xf numFmtId="3" fontId="39" fillId="0" borderId="31" xfId="0" applyNumberFormat="1" applyFont="1" applyFill="1" applyBorder="1"/>
    <xf numFmtId="0" fontId="8" fillId="0" borderId="0" xfId="0" applyFont="1" applyFill="1" applyAlignment="1">
      <alignment horizontal="left" indent="2"/>
    </xf>
    <xf numFmtId="0" fontId="41" fillId="0" borderId="0" xfId="0" applyFont="1" applyFill="1" applyAlignment="1">
      <alignment horizontal="left" indent="2"/>
    </xf>
    <xf numFmtId="3" fontId="39" fillId="0" borderId="24" xfId="0" applyNumberFormat="1" applyFont="1" applyFill="1" applyBorder="1"/>
    <xf numFmtId="0" fontId="39" fillId="0" borderId="0" xfId="0" applyFont="1" applyFill="1" applyAlignment="1">
      <alignment horizontal="left"/>
    </xf>
    <xf numFmtId="0" fontId="39" fillId="0" borderId="0" xfId="0" applyFont="1" applyFill="1" applyAlignment="1">
      <alignment horizontal="left" indent="2"/>
    </xf>
    <xf numFmtId="0" fontId="8" fillId="0" borderId="0" xfId="0" applyFont="1" applyFill="1"/>
    <xf numFmtId="0" fontId="8" fillId="0" borderId="0" xfId="0" applyFont="1" applyFill="1" applyAlignment="1">
      <alignment horizontal="left"/>
    </xf>
    <xf numFmtId="0" fontId="7" fillId="0" borderId="0" xfId="0" applyFont="1" applyFill="1" applyBorder="1" applyAlignment="1">
      <alignment horizontal="left" indent="2"/>
    </xf>
    <xf numFmtId="3" fontId="39" fillId="0" borderId="34" xfId="0" applyNumberFormat="1" applyFont="1" applyFill="1" applyBorder="1"/>
    <xf numFmtId="3" fontId="39" fillId="0" borderId="9" xfId="0" applyNumberFormat="1" applyFont="1" applyFill="1" applyBorder="1"/>
    <xf numFmtId="0" fontId="42" fillId="0" borderId="0" xfId="0" applyFont="1" applyFill="1" applyBorder="1" applyAlignment="1">
      <alignment horizontal="left"/>
    </xf>
    <xf numFmtId="3" fontId="41" fillId="0" borderId="0" xfId="0" applyNumberFormat="1" applyFont="1" applyFill="1"/>
    <xf numFmtId="0" fontId="42" fillId="0" borderId="8" xfId="0" applyFont="1" applyFill="1" applyBorder="1" applyAlignment="1">
      <alignment horizontal="left"/>
    </xf>
    <xf numFmtId="3" fontId="39" fillId="0" borderId="17" xfId="0" applyNumberFormat="1" applyFont="1" applyFill="1" applyBorder="1"/>
    <xf numFmtId="0" fontId="2" fillId="19" borderId="0" xfId="0" applyFont="1" applyFill="1" applyBorder="1"/>
    <xf numFmtId="0" fontId="2" fillId="19" borderId="0" xfId="0" applyFont="1" applyFill="1" applyBorder="1" applyAlignment="1">
      <alignment vertical="center"/>
    </xf>
    <xf numFmtId="0" fontId="7" fillId="22" borderId="0" xfId="0" applyFont="1" applyFill="1" applyBorder="1" applyAlignment="1">
      <alignment vertical="center"/>
    </xf>
    <xf numFmtId="2" fontId="7" fillId="22" borderId="0" xfId="0" applyNumberFormat="1" applyFont="1" applyFill="1" applyBorder="1" applyAlignment="1">
      <alignment vertical="center"/>
    </xf>
    <xf numFmtId="0" fontId="7" fillId="22" borderId="31" xfId="0" applyFont="1" applyFill="1" applyBorder="1" applyAlignment="1">
      <alignment vertical="center"/>
    </xf>
    <xf numFmtId="9" fontId="4" fillId="23" borderId="0" xfId="0" applyNumberFormat="1" applyFont="1" applyFill="1" applyAlignment="1">
      <alignment horizontal="right"/>
    </xf>
    <xf numFmtId="0" fontId="11" fillId="0" borderId="0" xfId="0" applyFont="1" applyFill="1"/>
    <xf numFmtId="0" fontId="7" fillId="0" borderId="0" xfId="0" applyFont="1" applyFill="1"/>
    <xf numFmtId="0" fontId="33" fillId="0" borderId="0" xfId="0" applyFont="1" applyFill="1" applyBorder="1" applyAlignment="1">
      <alignment vertical="center"/>
    </xf>
    <xf numFmtId="0" fontId="7" fillId="0" borderId="0" xfId="0" applyFont="1" applyFill="1" applyAlignment="1">
      <alignment vertical="center"/>
    </xf>
    <xf numFmtId="0" fontId="17" fillId="0" borderId="0" xfId="0" applyFont="1" applyFill="1"/>
    <xf numFmtId="0" fontId="9" fillId="0" borderId="0" xfId="0" applyFont="1" applyFill="1"/>
    <xf numFmtId="2" fontId="7" fillId="0" borderId="0" xfId="0" applyNumberFormat="1" applyFont="1" applyFill="1"/>
    <xf numFmtId="0" fontId="11" fillId="0" borderId="0" xfId="0" applyFont="1" applyFill="1" applyAlignment="1">
      <alignment horizontal="left" indent="1"/>
    </xf>
    <xf numFmtId="0" fontId="11" fillId="0" borderId="0" xfId="0" applyFont="1" applyFill="1" applyBorder="1" applyAlignment="1">
      <alignment horizontal="left" vertical="center" indent="1"/>
    </xf>
    <xf numFmtId="0" fontId="17" fillId="0" borderId="0" xfId="0" applyFont="1" applyFill="1" applyAlignment="1">
      <alignment horizontal="left" indent="1"/>
    </xf>
    <xf numFmtId="0" fontId="11" fillId="23" borderId="0" xfId="0" applyFont="1" applyFill="1" applyBorder="1"/>
    <xf numFmtId="3" fontId="13" fillId="0" borderId="0" xfId="0" applyNumberFormat="1" applyFont="1"/>
    <xf numFmtId="0" fontId="61" fillId="26" borderId="0" xfId="0" applyFont="1" applyFill="1" applyBorder="1" applyAlignment="1">
      <alignment horizontal="left" indent="1"/>
    </xf>
    <xf numFmtId="0" fontId="61" fillId="26" borderId="0" xfId="0" applyFont="1" applyFill="1" applyBorder="1" applyAlignment="1">
      <alignment horizontal="left" wrapText="1" indent="1"/>
    </xf>
    <xf numFmtId="0" fontId="62" fillId="26" borderId="0" xfId="0" applyFont="1" applyFill="1" applyBorder="1" applyAlignment="1">
      <alignment horizontal="left" indent="1"/>
    </xf>
    <xf numFmtId="0" fontId="62" fillId="26" borderId="35" xfId="0" applyFont="1" applyFill="1" applyBorder="1" applyAlignment="1">
      <alignment horizontal="left" indent="1"/>
    </xf>
    <xf numFmtId="0" fontId="62" fillId="26" borderId="36" xfId="0" applyFont="1" applyFill="1" applyBorder="1" applyAlignment="1">
      <alignment horizontal="left" indent="1"/>
    </xf>
    <xf numFmtId="0" fontId="64" fillId="26" borderId="0" xfId="35" applyFont="1" applyFill="1">
      <alignment horizontal="left" indent="1"/>
    </xf>
    <xf numFmtId="0" fontId="63" fillId="26" borderId="0" xfId="0" applyFont="1" applyFill="1" applyBorder="1" applyAlignment="1">
      <alignment horizontal="left" indent="1"/>
    </xf>
    <xf numFmtId="0" fontId="65" fillId="26" borderId="0" xfId="35" applyFont="1" applyFill="1" applyBorder="1" applyAlignment="1">
      <alignment horizontal="left" indent="1"/>
    </xf>
    <xf numFmtId="0" fontId="62" fillId="26" borderId="0" xfId="0" applyFont="1" applyFill="1" applyAlignment="1">
      <alignment horizontal="left" indent="1"/>
    </xf>
    <xf numFmtId="0" fontId="66" fillId="26" borderId="0" xfId="0" applyFont="1" applyFill="1" applyBorder="1" applyAlignment="1">
      <alignment horizontal="left" wrapText="1" indent="1"/>
    </xf>
    <xf numFmtId="3" fontId="3" fillId="0" borderId="0" xfId="0" applyNumberFormat="1" applyFont="1" applyFill="1" applyBorder="1" applyAlignment="1">
      <alignment horizontal="center"/>
    </xf>
    <xf numFmtId="0" fontId="3" fillId="0" borderId="0" xfId="0" applyFont="1" applyFill="1" applyBorder="1"/>
    <xf numFmtId="3" fontId="46" fillId="0" borderId="0" xfId="0" applyNumberFormat="1" applyFont="1" applyFill="1" applyBorder="1"/>
    <xf numFmtId="0" fontId="46" fillId="0" borderId="0" xfId="0" applyFont="1" applyFill="1" applyBorder="1"/>
    <xf numFmtId="3" fontId="3" fillId="0" borderId="0" xfId="0" applyNumberFormat="1" applyFont="1" applyFill="1" applyBorder="1"/>
    <xf numFmtId="3" fontId="5" fillId="0" borderId="0" xfId="0" applyNumberFormat="1" applyFont="1" applyFill="1" applyBorder="1"/>
    <xf numFmtId="3" fontId="7" fillId="0" borderId="0" xfId="0" applyNumberFormat="1" applyFont="1" applyFill="1" applyBorder="1"/>
    <xf numFmtId="0" fontId="31" fillId="0" borderId="0" xfId="0" applyFont="1" applyFill="1" applyBorder="1"/>
    <xf numFmtId="0" fontId="66" fillId="0" borderId="0" xfId="0" applyFont="1" applyFill="1" applyBorder="1" applyAlignment="1">
      <alignment horizontal="left" wrapText="1" indent="1"/>
    </xf>
    <xf numFmtId="0" fontId="63" fillId="0" borderId="0" xfId="0" applyFont="1" applyFill="1" applyBorder="1" applyAlignment="1">
      <alignment horizontal="left" indent="1"/>
    </xf>
    <xf numFmtId="0" fontId="62" fillId="0" borderId="0" xfId="0" applyFont="1" applyFill="1" applyBorder="1" applyAlignment="1">
      <alignment horizontal="left" indent="1"/>
    </xf>
    <xf numFmtId="0" fontId="7" fillId="0" borderId="0" xfId="0" applyFont="1" applyFill="1" applyBorder="1" applyAlignment="1">
      <alignment horizontal="left"/>
    </xf>
    <xf numFmtId="0" fontId="41" fillId="0" borderId="0" xfId="0" applyFont="1" applyAlignment="1">
      <alignment horizontal="right"/>
    </xf>
    <xf numFmtId="0" fontId="8" fillId="0" borderId="15" xfId="0" applyFont="1" applyFill="1" applyBorder="1" applyAlignment="1">
      <alignment horizontal="right"/>
    </xf>
    <xf numFmtId="0" fontId="8" fillId="0" borderId="0" xfId="0" applyFont="1" applyFill="1" applyBorder="1" applyAlignment="1">
      <alignment horizontal="left"/>
    </xf>
    <xf numFmtId="0" fontId="69" fillId="0" borderId="0" xfId="0" applyFont="1" applyAlignment="1">
      <alignment horizontal="left" vertical="top" wrapText="1"/>
    </xf>
    <xf numFmtId="0" fontId="69" fillId="27" borderId="37" xfId="0" applyFont="1" applyFill="1" applyBorder="1"/>
    <xf numFmtId="0" fontId="69" fillId="27" borderId="38" xfId="0" applyFont="1" applyFill="1" applyBorder="1"/>
    <xf numFmtId="0" fontId="71" fillId="0" borderId="0" xfId="0" applyFont="1" applyFill="1" applyBorder="1" applyAlignment="1">
      <alignment vertical="center"/>
    </xf>
    <xf numFmtId="0" fontId="60" fillId="0" borderId="0" xfId="0" applyFont="1" applyFill="1" applyBorder="1" applyAlignment="1">
      <alignment vertical="center" wrapText="1"/>
    </xf>
    <xf numFmtId="0" fontId="23" fillId="0" borderId="0" xfId="0" applyFont="1" applyAlignment="1">
      <alignment vertical="top"/>
    </xf>
    <xf numFmtId="0" fontId="24" fillId="0" borderId="0" xfId="0" applyFont="1" applyAlignment="1">
      <alignment vertical="top"/>
    </xf>
    <xf numFmtId="0" fontId="71" fillId="0" borderId="0" xfId="0" applyFont="1" applyAlignment="1">
      <alignment vertical="center"/>
    </xf>
    <xf numFmtId="0" fontId="23" fillId="0" borderId="0" xfId="0" applyFont="1" applyAlignment="1">
      <alignment vertical="center"/>
    </xf>
    <xf numFmtId="0" fontId="69" fillId="0" borderId="0" xfId="0" applyFont="1" applyAlignment="1">
      <alignment horizontal="left" vertical="top"/>
    </xf>
    <xf numFmtId="0" fontId="73" fillId="0" borderId="0" xfId="0" applyFont="1" applyAlignment="1">
      <alignment horizontal="left" vertical="top" wrapText="1"/>
    </xf>
    <xf numFmtId="0" fontId="69" fillId="0" borderId="0" xfId="0" applyFont="1" applyAlignment="1">
      <alignment vertical="top"/>
    </xf>
    <xf numFmtId="0" fontId="23" fillId="0" borderId="0" xfId="0" applyFont="1"/>
    <xf numFmtId="0" fontId="24" fillId="0" borderId="0" xfId="0" applyFont="1"/>
    <xf numFmtId="0" fontId="69" fillId="0" borderId="11" xfId="0" applyFont="1" applyBorder="1"/>
    <xf numFmtId="0" fontId="69" fillId="0" borderId="12" xfId="0" applyFont="1" applyBorder="1"/>
    <xf numFmtId="0" fontId="23" fillId="0" borderId="30" xfId="0" applyFont="1" applyBorder="1"/>
    <xf numFmtId="0" fontId="23" fillId="0" borderId="13" xfId="0" applyFont="1" applyFill="1" applyBorder="1"/>
    <xf numFmtId="0" fontId="69" fillId="19" borderId="0" xfId="0" applyFont="1" applyFill="1" applyBorder="1"/>
    <xf numFmtId="0" fontId="69" fillId="0" borderId="31" xfId="0" applyFont="1" applyBorder="1"/>
    <xf numFmtId="0" fontId="23" fillId="27" borderId="0" xfId="0" applyFont="1" applyFill="1" applyBorder="1"/>
    <xf numFmtId="0" fontId="69" fillId="0" borderId="31" xfId="0" applyFont="1" applyFill="1" applyBorder="1"/>
    <xf numFmtId="0" fontId="23" fillId="24" borderId="0" xfId="0" applyFont="1" applyFill="1" applyBorder="1"/>
    <xf numFmtId="0" fontId="23" fillId="28" borderId="0" xfId="0" applyFont="1" applyFill="1" applyBorder="1"/>
    <xf numFmtId="0" fontId="23" fillId="0" borderId="0" xfId="0" applyFont="1" applyBorder="1"/>
    <xf numFmtId="0" fontId="71" fillId="0" borderId="11" xfId="0" applyFont="1" applyBorder="1" applyAlignment="1">
      <alignment vertical="center"/>
    </xf>
    <xf numFmtId="0" fontId="71" fillId="0" borderId="12" xfId="0" applyFont="1" applyBorder="1" applyAlignment="1">
      <alignment vertical="center"/>
    </xf>
    <xf numFmtId="0" fontId="23" fillId="0" borderId="30" xfId="0" applyFont="1" applyBorder="1" applyAlignment="1">
      <alignment vertical="center"/>
    </xf>
    <xf numFmtId="0" fontId="23" fillId="0" borderId="39" xfId="0" applyFont="1" applyBorder="1" applyAlignment="1">
      <alignment vertical="top" wrapText="1"/>
    </xf>
    <xf numFmtId="0" fontId="23" fillId="0" borderId="40" xfId="0" applyFont="1" applyBorder="1" applyAlignment="1">
      <alignment vertical="top" wrapText="1"/>
    </xf>
    <xf numFmtId="0" fontId="23" fillId="0" borderId="13" xfId="0" applyFont="1" applyBorder="1" applyAlignment="1">
      <alignment vertical="top"/>
    </xf>
    <xf numFmtId="0" fontId="23" fillId="0" borderId="0" xfId="0" applyFont="1" applyBorder="1" applyAlignment="1">
      <alignment vertical="top"/>
    </xf>
    <xf numFmtId="0" fontId="69" fillId="0" borderId="31" xfId="0" applyFont="1" applyBorder="1" applyAlignment="1">
      <alignment vertical="top" wrapText="1"/>
    </xf>
    <xf numFmtId="0" fontId="69" fillId="0" borderId="14" xfId="0" applyFont="1" applyBorder="1" applyAlignment="1">
      <alignment horizontal="right" vertical="top"/>
    </xf>
    <xf numFmtId="0" fontId="69" fillId="0" borderId="15" xfId="0" applyFont="1" applyBorder="1" applyAlignment="1">
      <alignment horizontal="right" vertical="top"/>
    </xf>
    <xf numFmtId="0" fontId="69" fillId="0" borderId="32" xfId="0" applyFont="1" applyBorder="1" applyAlignment="1">
      <alignment vertical="top" wrapText="1"/>
    </xf>
    <xf numFmtId="0" fontId="69" fillId="0" borderId="0" xfId="0" applyFont="1" applyBorder="1" applyAlignment="1">
      <alignment horizontal="right" vertical="top"/>
    </xf>
    <xf numFmtId="0" fontId="69" fillId="0" borderId="0" xfId="0" applyFont="1" applyBorder="1" applyAlignment="1">
      <alignment vertical="top" wrapText="1"/>
    </xf>
    <xf numFmtId="0" fontId="75" fillId="0" borderId="12" xfId="0" applyFont="1" applyBorder="1" applyAlignment="1">
      <alignment vertical="center"/>
    </xf>
    <xf numFmtId="0" fontId="75" fillId="0" borderId="12" xfId="0" applyFont="1" applyBorder="1"/>
    <xf numFmtId="0" fontId="76" fillId="0" borderId="30" xfId="0" applyFont="1" applyBorder="1"/>
    <xf numFmtId="0" fontId="1" fillId="0" borderId="41" xfId="0" applyFont="1" applyBorder="1"/>
    <xf numFmtId="0" fontId="23" fillId="0" borderId="31" xfId="0" applyFont="1" applyBorder="1"/>
    <xf numFmtId="0" fontId="67" fillId="0" borderId="0" xfId="0" applyFont="1" applyAlignment="1">
      <alignment vertical="top"/>
    </xf>
    <xf numFmtId="0" fontId="55" fillId="0" borderId="0" xfId="0" applyFont="1"/>
    <xf numFmtId="0" fontId="25" fillId="0" borderId="0" xfId="0" applyFont="1"/>
    <xf numFmtId="0" fontId="23" fillId="0" borderId="0" xfId="0" applyFont="1" applyFill="1"/>
    <xf numFmtId="0" fontId="69" fillId="27" borderId="42" xfId="0" applyFont="1" applyFill="1" applyBorder="1" applyAlignment="1">
      <alignment vertical="top" wrapText="1"/>
    </xf>
    <xf numFmtId="0" fontId="7" fillId="0" borderId="0" xfId="0" applyFont="1" applyFill="1" applyBorder="1" applyAlignment="1">
      <alignment horizontal="right"/>
    </xf>
    <xf numFmtId="0" fontId="7" fillId="0" borderId="0" xfId="0" applyFont="1" applyAlignment="1">
      <alignment horizontal="right"/>
    </xf>
    <xf numFmtId="0" fontId="11" fillId="24" borderId="0" xfId="0" applyFont="1" applyFill="1"/>
    <xf numFmtId="0" fontId="8" fillId="0" borderId="28" xfId="0" applyFont="1" applyFill="1" applyBorder="1"/>
    <xf numFmtId="0" fontId="8" fillId="0" borderId="29" xfId="0" applyFont="1" applyFill="1" applyBorder="1"/>
    <xf numFmtId="0" fontId="63" fillId="0" borderId="8" xfId="0" applyFont="1" applyFill="1" applyBorder="1"/>
    <xf numFmtId="0" fontId="63" fillId="0" borderId="9" xfId="0" applyFont="1" applyFill="1" applyBorder="1" applyAlignment="1">
      <alignment horizontal="left"/>
    </xf>
    <xf numFmtId="0" fontId="63" fillId="0" borderId="8" xfId="0" applyFont="1" applyFill="1" applyBorder="1" applyAlignment="1">
      <alignment horizontal="left"/>
    </xf>
    <xf numFmtId="0" fontId="94" fillId="0" borderId="22" xfId="0" applyNumberFormat="1" applyFont="1" applyFill="1" applyBorder="1" applyAlignment="1">
      <alignment horizontal="center"/>
    </xf>
    <xf numFmtId="0" fontId="63" fillId="0" borderId="0" xfId="0" applyFont="1" applyFill="1" applyBorder="1"/>
    <xf numFmtId="3" fontId="63" fillId="0" borderId="0" xfId="0" applyNumberFormat="1" applyFont="1" applyFill="1" applyAlignment="1">
      <alignment horizontal="center"/>
    </xf>
    <xf numFmtId="3" fontId="94" fillId="0" borderId="9" xfId="0" applyNumberFormat="1" applyFont="1" applyFill="1" applyBorder="1" applyAlignment="1">
      <alignment horizontal="right"/>
    </xf>
    <xf numFmtId="3" fontId="95" fillId="0" borderId="8" xfId="0" applyNumberFormat="1" applyFont="1" applyFill="1" applyBorder="1" applyAlignment="1">
      <alignment horizontal="right"/>
    </xf>
    <xf numFmtId="0" fontId="63" fillId="0" borderId="0" xfId="0" applyFont="1" applyFill="1"/>
    <xf numFmtId="0" fontId="94" fillId="22" borderId="8" xfId="0" applyFont="1" applyFill="1" applyBorder="1" applyAlignment="1">
      <alignment horizontal="right"/>
    </xf>
    <xf numFmtId="3" fontId="94" fillId="23" borderId="21" xfId="0" applyNumberFormat="1" applyFont="1" applyFill="1" applyBorder="1" applyAlignment="1">
      <alignment horizontal="right"/>
    </xf>
    <xf numFmtId="3" fontId="95" fillId="23" borderId="8" xfId="0" applyNumberFormat="1" applyFont="1" applyFill="1" applyBorder="1" applyAlignment="1">
      <alignment horizontal="right"/>
    </xf>
    <xf numFmtId="0" fontId="5" fillId="20" borderId="25" xfId="0" applyFont="1" applyFill="1" applyBorder="1"/>
    <xf numFmtId="4" fontId="5" fillId="20" borderId="9" xfId="0" applyNumberFormat="1" applyFont="1" applyFill="1" applyBorder="1"/>
    <xf numFmtId="0" fontId="5" fillId="20" borderId="9" xfId="0" applyFont="1" applyFill="1" applyBorder="1"/>
    <xf numFmtId="3" fontId="4" fillId="20" borderId="9" xfId="0" applyNumberFormat="1" applyFont="1" applyFill="1" applyBorder="1"/>
    <xf numFmtId="0" fontId="4" fillId="20" borderId="9" xfId="0" applyFont="1" applyFill="1" applyBorder="1"/>
    <xf numFmtId="3" fontId="3" fillId="20" borderId="27" xfId="0" applyNumberFormat="1" applyFont="1" applyFill="1" applyBorder="1"/>
    <xf numFmtId="4" fontId="45" fillId="0" borderId="0" xfId="0" applyNumberFormat="1" applyFont="1" applyAlignment="1">
      <alignment horizontal="center" vertical="center" wrapText="1"/>
    </xf>
    <xf numFmtId="4" fontId="45" fillId="0" borderId="9" xfId="0" applyNumberFormat="1" applyFont="1" applyBorder="1" applyAlignment="1">
      <alignment horizontal="center" vertical="center" wrapText="1"/>
    </xf>
    <xf numFmtId="4" fontId="96" fillId="29" borderId="24" xfId="0" applyNumberFormat="1" applyFont="1" applyFill="1" applyBorder="1" applyAlignment="1">
      <alignment horizontal="center" vertical="center" wrapText="1"/>
    </xf>
    <xf numFmtId="4" fontId="45" fillId="0" borderId="8" xfId="0" applyNumberFormat="1" applyFont="1" applyBorder="1" applyAlignment="1">
      <alignment horizontal="center" vertical="center" wrapText="1"/>
    </xf>
    <xf numFmtId="4" fontId="45" fillId="29" borderId="24" xfId="0" applyNumberFormat="1" applyFont="1" applyFill="1" applyBorder="1" applyAlignment="1">
      <alignment horizontal="center" vertical="center" wrapText="1"/>
    </xf>
    <xf numFmtId="0" fontId="45" fillId="0" borderId="9" xfId="0" applyNumberFormat="1" applyFont="1" applyBorder="1" applyAlignment="1">
      <alignment horizontal="center" vertical="center" wrapText="1"/>
    </xf>
    <xf numFmtId="4" fontId="45" fillId="0" borderId="20" xfId="0" applyNumberFormat="1" applyFont="1" applyBorder="1" applyAlignment="1">
      <alignment horizontal="center" vertical="center" wrapText="1"/>
    </xf>
    <xf numFmtId="4" fontId="45" fillId="0" borderId="0" xfId="0" applyNumberFormat="1" applyFont="1" applyBorder="1" applyAlignment="1">
      <alignment horizontal="center" vertical="center" wrapText="1"/>
    </xf>
    <xf numFmtId="4" fontId="97" fillId="0" borderId="0" xfId="0" applyNumberFormat="1" applyFont="1" applyAlignment="1">
      <alignment horizontal="center" vertical="center" wrapText="1"/>
    </xf>
    <xf numFmtId="4" fontId="98" fillId="0" borderId="0" xfId="0" applyNumberFormat="1" applyFont="1" applyAlignment="1">
      <alignment horizontal="center" vertical="center" wrapText="1"/>
    </xf>
    <xf numFmtId="4" fontId="98" fillId="0" borderId="0" xfId="0" applyNumberFormat="1" applyFont="1" applyAlignment="1">
      <alignment horizontal="right" vertical="center" wrapText="1"/>
    </xf>
    <xf numFmtId="4" fontId="98" fillId="0" borderId="0" xfId="0" applyNumberFormat="1" applyFont="1" applyBorder="1" applyAlignment="1">
      <alignment horizontal="center" vertical="center" wrapText="1"/>
    </xf>
    <xf numFmtId="0" fontId="98" fillId="0" borderId="0" xfId="0" applyNumberFormat="1" applyFont="1" applyBorder="1" applyAlignment="1">
      <alignment horizontal="center" vertical="center" wrapText="1"/>
    </xf>
    <xf numFmtId="4" fontId="98" fillId="0" borderId="20" xfId="0" applyNumberFormat="1" applyFont="1" applyBorder="1" applyAlignment="1">
      <alignment horizontal="center" vertical="center" wrapText="1"/>
    </xf>
    <xf numFmtId="4" fontId="98" fillId="0" borderId="8" xfId="0" applyNumberFormat="1" applyFont="1" applyBorder="1" applyAlignment="1">
      <alignment horizontal="center" vertical="center" wrapText="1"/>
    </xf>
    <xf numFmtId="4" fontId="45" fillId="0" borderId="0" xfId="0" applyNumberFormat="1" applyFont="1" applyAlignment="1">
      <alignment horizontal="center" wrapText="1"/>
    </xf>
    <xf numFmtId="4" fontId="13" fillId="0" borderId="0" xfId="0" applyNumberFormat="1" applyFont="1" applyAlignment="1">
      <alignment horizontal="center" wrapText="1"/>
    </xf>
    <xf numFmtId="0" fontId="13" fillId="0" borderId="0" xfId="0" applyNumberFormat="1" applyFont="1" applyAlignment="1">
      <alignment horizontal="center" wrapText="1"/>
    </xf>
    <xf numFmtId="4" fontId="45" fillId="0" borderId="20" xfId="0" applyNumberFormat="1" applyFont="1" applyBorder="1" applyAlignment="1">
      <alignment horizontal="center" wrapText="1"/>
    </xf>
    <xf numFmtId="10" fontId="45" fillId="0" borderId="24" xfId="0" applyNumberFormat="1" applyFont="1" applyBorder="1" applyAlignment="1">
      <alignment horizontal="center" wrapText="1"/>
    </xf>
    <xf numFmtId="4" fontId="45" fillId="0" borderId="0" xfId="0" applyNumberFormat="1" applyFont="1" applyFill="1" applyAlignment="1">
      <alignment horizontal="left" wrapText="1"/>
    </xf>
    <xf numFmtId="4" fontId="45" fillId="0" borderId="0" xfId="0" applyNumberFormat="1" applyFont="1" applyFill="1" applyAlignment="1">
      <alignment horizontal="left"/>
    </xf>
    <xf numFmtId="4" fontId="13" fillId="0" borderId="0" xfId="0" applyNumberFormat="1" applyFont="1" applyFill="1" applyAlignment="1">
      <alignment horizontal="center" wrapText="1"/>
    </xf>
    <xf numFmtId="0" fontId="13" fillId="0" borderId="0" xfId="0" applyNumberFormat="1" applyFont="1" applyFill="1" applyAlignment="1">
      <alignment horizontal="center" wrapText="1"/>
    </xf>
    <xf numFmtId="4" fontId="45" fillId="0" borderId="20" xfId="0" applyNumberFormat="1" applyFont="1" applyFill="1" applyBorder="1" applyAlignment="1">
      <alignment horizontal="center" wrapText="1"/>
    </xf>
    <xf numFmtId="10" fontId="45" fillId="0" borderId="0" xfId="0" applyNumberFormat="1" applyFont="1" applyFill="1" applyBorder="1" applyAlignment="1">
      <alignment horizontal="center" wrapText="1"/>
    </xf>
    <xf numFmtId="4" fontId="45" fillId="0" borderId="0" xfId="0" applyNumberFormat="1" applyFont="1"/>
    <xf numFmtId="0" fontId="45" fillId="0" borderId="0" xfId="0" applyNumberFormat="1" applyFont="1"/>
    <xf numFmtId="4" fontId="45" fillId="0" borderId="20" xfId="0" applyNumberFormat="1" applyFont="1" applyBorder="1"/>
    <xf numFmtId="4" fontId="13" fillId="0" borderId="0" xfId="0" applyNumberFormat="1" applyFont="1" applyAlignment="1">
      <alignment horizontal="center"/>
    </xf>
    <xf numFmtId="0" fontId="13" fillId="0" borderId="0" xfId="0" applyNumberFormat="1" applyFont="1"/>
    <xf numFmtId="4" fontId="13" fillId="0" borderId="8" xfId="0" applyNumberFormat="1" applyFont="1" applyBorder="1"/>
    <xf numFmtId="4" fontId="45" fillId="0" borderId="0" xfId="0" applyNumberFormat="1" applyFont="1" applyAlignment="1">
      <alignment horizontal="right"/>
    </xf>
    <xf numFmtId="4" fontId="45" fillId="0" borderId="9" xfId="0" applyNumberFormat="1" applyFont="1" applyBorder="1"/>
    <xf numFmtId="4" fontId="45" fillId="0" borderId="27" xfId="0" applyNumberFormat="1" applyFont="1" applyBorder="1"/>
    <xf numFmtId="4" fontId="45" fillId="0" borderId="0" xfId="0" applyNumberFormat="1" applyFont="1" applyBorder="1"/>
    <xf numFmtId="4" fontId="45" fillId="0" borderId="0" xfId="0" applyNumberFormat="1" applyFont="1" applyFill="1"/>
    <xf numFmtId="4" fontId="45" fillId="0" borderId="0" xfId="0" applyNumberFormat="1" applyFont="1" applyFill="1" applyAlignment="1">
      <alignment horizontal="right"/>
    </xf>
    <xf numFmtId="0" fontId="45" fillId="0" borderId="0" xfId="0" applyNumberFormat="1" applyFont="1" applyFill="1"/>
    <xf numFmtId="4" fontId="45" fillId="0" borderId="0" xfId="0" applyNumberFormat="1" applyFont="1" applyFill="1" applyBorder="1"/>
    <xf numFmtId="4" fontId="45" fillId="0" borderId="20" xfId="0" applyNumberFormat="1" applyFont="1" applyFill="1" applyBorder="1"/>
    <xf numFmtId="4" fontId="13" fillId="0" borderId="0" xfId="0" applyNumberFormat="1" applyFont="1" applyFill="1"/>
    <xf numFmtId="4" fontId="8" fillId="0" borderId="0" xfId="0" applyNumberFormat="1" applyFont="1" applyAlignment="1">
      <alignment horizontal="right"/>
    </xf>
    <xf numFmtId="4" fontId="45" fillId="0" borderId="0" xfId="0" applyNumberFormat="1" applyFont="1" applyAlignment="1">
      <alignment wrapText="1"/>
    </xf>
    <xf numFmtId="4" fontId="13" fillId="0" borderId="0" xfId="0" applyNumberFormat="1" applyFont="1" applyAlignment="1">
      <alignment wrapText="1"/>
    </xf>
    <xf numFmtId="0" fontId="13" fillId="0" borderId="0" xfId="0" applyNumberFormat="1" applyFont="1" applyAlignment="1">
      <alignment wrapText="1"/>
    </xf>
    <xf numFmtId="4" fontId="45" fillId="0" borderId="0" xfId="0" applyNumberFormat="1" applyFont="1" applyBorder="1" applyAlignment="1">
      <alignment wrapText="1"/>
    </xf>
    <xf numFmtId="4" fontId="13" fillId="22" borderId="0" xfId="0" applyNumberFormat="1" applyFont="1" applyFill="1"/>
    <xf numFmtId="0" fontId="13" fillId="22" borderId="0" xfId="0" applyNumberFormat="1" applyFont="1" applyFill="1"/>
    <xf numFmtId="9" fontId="4" fillId="22" borderId="0" xfId="0" applyNumberFormat="1" applyFont="1" applyFill="1"/>
    <xf numFmtId="0" fontId="0" fillId="0" borderId="0" xfId="0" applyFill="1" applyAlignment="1"/>
    <xf numFmtId="4" fontId="10" fillId="0" borderId="0" xfId="0" applyNumberFormat="1" applyFont="1" applyFill="1"/>
    <xf numFmtId="4" fontId="99" fillId="0" borderId="0" xfId="0" applyNumberFormat="1" applyFont="1" applyFill="1"/>
    <xf numFmtId="4" fontId="100" fillId="0" borderId="0" xfId="0" applyNumberFormat="1" applyFont="1" applyFill="1"/>
    <xf numFmtId="4" fontId="13" fillId="0" borderId="0" xfId="0" applyNumberFormat="1" applyFont="1" applyFill="1" applyAlignment="1">
      <alignment wrapText="1"/>
    </xf>
    <xf numFmtId="4" fontId="10" fillId="0" borderId="0" xfId="0" applyNumberFormat="1" applyFont="1" applyFill="1" applyBorder="1"/>
    <xf numFmtId="4" fontId="13" fillId="0" borderId="0" xfId="0" applyNumberFormat="1" applyFont="1" applyFill="1" applyBorder="1"/>
    <xf numFmtId="4" fontId="99" fillId="0" borderId="0" xfId="0" applyNumberFormat="1" applyFont="1" applyFill="1" applyBorder="1"/>
    <xf numFmtId="4" fontId="100" fillId="0" borderId="0" xfId="0" applyNumberFormat="1" applyFont="1" applyFill="1" applyBorder="1"/>
    <xf numFmtId="4" fontId="13" fillId="0" borderId="0" xfId="0" applyNumberFormat="1" applyFont="1" applyFill="1" applyBorder="1" applyAlignment="1">
      <alignment wrapText="1"/>
    </xf>
    <xf numFmtId="4" fontId="63" fillId="26" borderId="0" xfId="0" applyNumberFormat="1" applyFont="1" applyFill="1" applyBorder="1"/>
    <xf numFmtId="4" fontId="61" fillId="26" borderId="0" xfId="0" applyNumberFormat="1" applyFont="1" applyFill="1" applyBorder="1" applyAlignment="1">
      <alignment horizontal="left"/>
    </xf>
    <xf numFmtId="4" fontId="64" fillId="26" borderId="0" xfId="35" applyNumberFormat="1" applyFont="1" applyFill="1">
      <alignment horizontal="left" indent="1"/>
    </xf>
    <xf numFmtId="4" fontId="102" fillId="26" borderId="0" xfId="0" applyNumberFormat="1" applyFont="1" applyFill="1"/>
    <xf numFmtId="4" fontId="103" fillId="26" borderId="0" xfId="0" applyNumberFormat="1" applyFont="1" applyFill="1"/>
    <xf numFmtId="4" fontId="102" fillId="26" borderId="0" xfId="0" applyNumberFormat="1" applyFont="1" applyFill="1" applyAlignment="1">
      <alignment wrapText="1"/>
    </xf>
    <xf numFmtId="4" fontId="13" fillId="26" borderId="0" xfId="0" applyNumberFormat="1" applyFont="1" applyFill="1"/>
    <xf numFmtId="0" fontId="5" fillId="0" borderId="0" xfId="0" applyFont="1" applyFill="1"/>
    <xf numFmtId="0" fontId="3" fillId="0" borderId="0" xfId="0" applyFont="1" applyFill="1" applyBorder="1" applyAlignment="1">
      <alignment wrapText="1"/>
    </xf>
    <xf numFmtId="0" fontId="0" fillId="0" borderId="0" xfId="0" applyFill="1" applyBorder="1"/>
    <xf numFmtId="0" fontId="62" fillId="0" borderId="0" xfId="0" applyFont="1" applyFill="1" applyAlignment="1">
      <alignment horizontal="left" indent="1"/>
    </xf>
    <xf numFmtId="0" fontId="104" fillId="0" borderId="0" xfId="0" applyFont="1" applyFill="1" applyBorder="1"/>
    <xf numFmtId="0" fontId="62" fillId="0" borderId="0" xfId="0" applyFont="1" applyFill="1" applyBorder="1"/>
    <xf numFmtId="3" fontId="62" fillId="0" borderId="0" xfId="0" applyNumberFormat="1" applyFont="1" applyFill="1" applyBorder="1"/>
    <xf numFmtId="3" fontId="63" fillId="0" borderId="0" xfId="0" applyNumberFormat="1" applyFont="1" applyFill="1" applyBorder="1" applyAlignment="1">
      <alignment horizontal="center"/>
    </xf>
    <xf numFmtId="0" fontId="0" fillId="0" borderId="0" xfId="0" applyFill="1" applyAlignment="1">
      <alignment horizontal="left" indent="1"/>
    </xf>
    <xf numFmtId="0" fontId="104" fillId="0" borderId="0" xfId="0" applyFont="1" applyFill="1" applyAlignment="1">
      <alignment horizontal="left" indent="1"/>
    </xf>
    <xf numFmtId="4" fontId="63" fillId="26" borderId="0" xfId="0" applyNumberFormat="1" applyFont="1" applyFill="1" applyBorder="1" applyAlignment="1">
      <alignment horizontal="left" indent="1"/>
    </xf>
    <xf numFmtId="0" fontId="62" fillId="26" borderId="0" xfId="0" applyFont="1" applyFill="1" applyBorder="1" applyAlignment="1">
      <alignment horizontal="left" wrapText="1" indent="1"/>
    </xf>
    <xf numFmtId="0" fontId="104" fillId="26" borderId="0" xfId="0" applyFont="1" applyFill="1" applyAlignment="1">
      <alignment horizontal="left" indent="1"/>
    </xf>
    <xf numFmtId="3" fontId="94" fillId="23" borderId="9" xfId="0" applyNumberFormat="1" applyFont="1" applyFill="1" applyBorder="1" applyAlignment="1">
      <alignment horizontal="right"/>
    </xf>
    <xf numFmtId="3" fontId="95" fillId="23" borderId="9" xfId="0" applyNumberFormat="1" applyFont="1" applyFill="1" applyBorder="1" applyAlignment="1">
      <alignment horizontal="right"/>
    </xf>
    <xf numFmtId="3" fontId="94" fillId="23" borderId="25" xfId="0" applyNumberFormat="1" applyFont="1" applyFill="1" applyBorder="1" applyAlignment="1">
      <alignment horizontal="right"/>
    </xf>
    <xf numFmtId="0" fontId="0" fillId="0" borderId="0" xfId="0" applyFill="1" applyBorder="1" applyAlignment="1"/>
    <xf numFmtId="4" fontId="61" fillId="26" borderId="0" xfId="0" applyNumberFormat="1" applyFont="1" applyFill="1" applyBorder="1" applyAlignment="1">
      <alignment horizontal="left" indent="1"/>
    </xf>
    <xf numFmtId="0" fontId="62" fillId="26" borderId="0" xfId="35" applyFont="1" applyFill="1" applyAlignment="1">
      <alignment horizontal="left" indent="1"/>
    </xf>
    <xf numFmtId="0" fontId="49" fillId="0" borderId="0" xfId="0" applyFont="1" applyFill="1"/>
    <xf numFmtId="0" fontId="66" fillId="26" borderId="43" xfId="0" applyFont="1" applyFill="1" applyBorder="1" applyAlignment="1">
      <alignment horizontal="left" indent="1"/>
    </xf>
    <xf numFmtId="0" fontId="62" fillId="26" borderId="44" xfId="0" applyFont="1" applyFill="1" applyBorder="1" applyAlignment="1">
      <alignment horizontal="left" indent="1"/>
    </xf>
    <xf numFmtId="0" fontId="62" fillId="26" borderId="45" xfId="0" applyFont="1" applyFill="1" applyBorder="1" applyAlignment="1">
      <alignment horizontal="left" indent="1"/>
    </xf>
    <xf numFmtId="0" fontId="52" fillId="0" borderId="0" xfId="0" applyFont="1" applyFill="1" applyBorder="1"/>
    <xf numFmtId="38" fontId="4" fillId="0" borderId="0" xfId="0" applyNumberFormat="1" applyFont="1" applyFill="1" applyBorder="1"/>
    <xf numFmtId="0" fontId="0" fillId="26" borderId="0" xfId="0" applyFill="1"/>
    <xf numFmtId="0" fontId="4" fillId="26" borderId="0" xfId="0" applyFont="1" applyFill="1" applyBorder="1" applyAlignment="1">
      <alignment horizontal="left" indent="1"/>
    </xf>
    <xf numFmtId="0" fontId="46" fillId="0" borderId="0" xfId="0" applyFont="1" applyFill="1"/>
    <xf numFmtId="0" fontId="108" fillId="0" borderId="0" xfId="0" applyFont="1"/>
    <xf numFmtId="0" fontId="109" fillId="0" borderId="0" xfId="0" applyFont="1"/>
    <xf numFmtId="3" fontId="34" fillId="0" borderId="0" xfId="0" applyNumberFormat="1" applyFont="1"/>
    <xf numFmtId="3" fontId="110" fillId="0" borderId="0" xfId="0" applyNumberFormat="1" applyFont="1" applyBorder="1"/>
    <xf numFmtId="0" fontId="111" fillId="0" borderId="0" xfId="0" applyFont="1"/>
    <xf numFmtId="3" fontId="112" fillId="0" borderId="0" xfId="0" applyNumberFormat="1" applyFont="1" applyBorder="1"/>
    <xf numFmtId="0" fontId="113" fillId="0" borderId="0" xfId="0" applyFont="1"/>
    <xf numFmtId="0" fontId="114" fillId="0" borderId="0" xfId="0" applyFont="1"/>
    <xf numFmtId="0" fontId="105" fillId="0" borderId="0" xfId="0" applyFont="1"/>
    <xf numFmtId="0" fontId="106" fillId="0" borderId="0" xfId="0" applyFont="1"/>
    <xf numFmtId="0" fontId="115" fillId="0" borderId="0" xfId="0" applyFont="1"/>
    <xf numFmtId="0" fontId="116" fillId="0" borderId="0" xfId="0" applyFont="1"/>
    <xf numFmtId="0" fontId="117" fillId="0" borderId="0" xfId="0" applyFont="1" applyFill="1"/>
    <xf numFmtId="0" fontId="107" fillId="0" borderId="0" xfId="0" applyFont="1" applyFill="1" applyAlignment="1">
      <alignment horizontal="left" indent="1"/>
    </xf>
    <xf numFmtId="3" fontId="118" fillId="0" borderId="0" xfId="0" applyNumberFormat="1" applyFont="1"/>
    <xf numFmtId="3" fontId="9" fillId="23" borderId="9" xfId="0" applyNumberFormat="1" applyFont="1" applyFill="1" applyBorder="1"/>
    <xf numFmtId="0" fontId="58" fillId="0" borderId="0" xfId="0" applyFont="1" applyFill="1" applyAlignment="1">
      <alignment vertical="center"/>
    </xf>
    <xf numFmtId="3" fontId="41" fillId="0" borderId="0" xfId="0" applyNumberFormat="1" applyFont="1" applyFill="1" applyAlignment="1">
      <alignment horizontal="right" indent="2"/>
    </xf>
    <xf numFmtId="3" fontId="41" fillId="26" borderId="0" xfId="0" applyNumberFormat="1" applyFont="1" applyFill="1" applyAlignment="1">
      <alignment horizontal="center"/>
    </xf>
    <xf numFmtId="3" fontId="39" fillId="26" borderId="8" xfId="0" applyNumberFormat="1" applyFont="1" applyFill="1" applyBorder="1" applyAlignment="1">
      <alignment horizontal="left"/>
    </xf>
    <xf numFmtId="3" fontId="41" fillId="26" borderId="0" xfId="0" applyNumberFormat="1" applyFont="1" applyFill="1" applyAlignment="1">
      <alignment horizontal="left"/>
    </xf>
    <xf numFmtId="3" fontId="41" fillId="26" borderId="8" xfId="0" applyNumberFormat="1" applyFont="1" applyFill="1" applyBorder="1" applyAlignment="1">
      <alignment horizontal="left"/>
    </xf>
    <xf numFmtId="3" fontId="41" fillId="26" borderId="0" xfId="0" applyNumberFormat="1" applyFont="1" applyFill="1" applyAlignment="1">
      <alignment horizontal="left" vertical="top"/>
    </xf>
    <xf numFmtId="3" fontId="41" fillId="26" borderId="0" xfId="0" applyNumberFormat="1" applyFont="1" applyFill="1" applyAlignment="1">
      <alignment horizontal="right" indent="2"/>
    </xf>
    <xf numFmtId="0" fontId="49" fillId="0" borderId="0" xfId="0" applyFont="1" applyFill="1" applyBorder="1" applyAlignment="1">
      <alignment horizontal="centerContinuous" vertical="center"/>
    </xf>
    <xf numFmtId="3" fontId="49" fillId="0" borderId="0" xfId="0" applyNumberFormat="1" applyFont="1" applyFill="1" applyBorder="1" applyAlignment="1">
      <alignment horizontal="centerContinuous" vertical="center"/>
    </xf>
    <xf numFmtId="3" fontId="49" fillId="0" borderId="31" xfId="0" applyNumberFormat="1" applyFont="1" applyFill="1" applyBorder="1" applyAlignment="1">
      <alignment horizontal="center" vertical="center"/>
    </xf>
    <xf numFmtId="3" fontId="59" fillId="0" borderId="0" xfId="0" applyNumberFormat="1" applyFont="1" applyFill="1" applyAlignment="1">
      <alignment vertical="center"/>
    </xf>
    <xf numFmtId="3" fontId="39" fillId="0" borderId="8" xfId="0" applyNumberFormat="1" applyFont="1" applyFill="1" applyBorder="1"/>
    <xf numFmtId="3" fontId="39" fillId="0" borderId="33" xfId="0" applyNumberFormat="1" applyFont="1" applyFill="1" applyBorder="1"/>
    <xf numFmtId="0" fontId="119" fillId="0" borderId="0" xfId="0" applyFont="1" applyFill="1" applyBorder="1" applyAlignment="1">
      <alignment horizontal="centerContinuous" vertical="center"/>
    </xf>
    <xf numFmtId="0" fontId="56" fillId="26" borderId="0" xfId="0" applyFont="1" applyFill="1" applyAlignment="1">
      <alignment horizontal="left" indent="1"/>
    </xf>
    <xf numFmtId="0" fontId="69" fillId="0" borderId="0" xfId="0" applyFont="1" applyFill="1" applyAlignment="1">
      <alignment horizontal="left" vertical="top" wrapText="1"/>
    </xf>
    <xf numFmtId="0" fontId="92" fillId="0" borderId="0" xfId="0" applyFont="1" applyFill="1" applyAlignment="1">
      <alignment vertical="top"/>
    </xf>
    <xf numFmtId="0" fontId="23" fillId="0" borderId="0" xfId="0" applyFont="1" applyFill="1" applyAlignment="1">
      <alignment vertical="top"/>
    </xf>
    <xf numFmtId="0" fontId="69" fillId="0" borderId="0" xfId="0" applyFont="1" applyFill="1" applyAlignment="1">
      <alignment horizontal="left" vertical="top"/>
    </xf>
    <xf numFmtId="0" fontId="93" fillId="0" borderId="0" xfId="0" applyFont="1" applyFill="1"/>
    <xf numFmtId="0" fontId="23" fillId="0" borderId="0" xfId="0" applyFont="1" applyFill="1" applyAlignment="1">
      <alignment vertical="center"/>
    </xf>
    <xf numFmtId="0" fontId="120" fillId="30" borderId="0" xfId="0" applyFont="1" applyFill="1" applyBorder="1"/>
    <xf numFmtId="0" fontId="120" fillId="31" borderId="0" xfId="0" applyFont="1" applyFill="1" applyBorder="1"/>
    <xf numFmtId="0" fontId="23" fillId="25" borderId="0" xfId="0" applyFont="1" applyFill="1" applyBorder="1"/>
    <xf numFmtId="0" fontId="23" fillId="32" borderId="0" xfId="0" applyFont="1" applyFill="1" applyBorder="1"/>
    <xf numFmtId="0" fontId="23" fillId="23" borderId="0" xfId="0" applyFont="1" applyFill="1" applyBorder="1"/>
    <xf numFmtId="0" fontId="23" fillId="20" borderId="0" xfId="0" applyFont="1" applyFill="1" applyBorder="1"/>
    <xf numFmtId="0" fontId="9" fillId="0" borderId="8" xfId="0" applyFont="1" applyFill="1" applyBorder="1" applyAlignment="1">
      <alignment horizontal="left"/>
    </xf>
    <xf numFmtId="0" fontId="9" fillId="0" borderId="8" xfId="0" applyFont="1" applyFill="1" applyBorder="1"/>
    <xf numFmtId="0" fontId="27" fillId="0" borderId="0" xfId="0" applyFont="1" applyFill="1" applyBorder="1"/>
    <xf numFmtId="4" fontId="4" fillId="0" borderId="0" xfId="28" applyFont="1" applyFill="1"/>
    <xf numFmtId="4" fontId="22" fillId="0" borderId="0" xfId="28" applyFont="1" applyFill="1"/>
    <xf numFmtId="4" fontId="4" fillId="0" borderId="0" xfId="28" applyFont="1" applyAlignment="1">
      <alignment horizontal="left" indent="1"/>
    </xf>
    <xf numFmtId="0" fontId="5" fillId="0" borderId="0" xfId="0" applyFont="1" applyFill="1" applyAlignment="1">
      <alignment horizontal="left" indent="1"/>
    </xf>
    <xf numFmtId="0" fontId="5" fillId="0" borderId="0" xfId="0" applyFont="1" applyAlignment="1">
      <alignment horizontal="left" indent="1"/>
    </xf>
    <xf numFmtId="4" fontId="4" fillId="0" borderId="0" xfId="28" applyFont="1" applyFill="1" applyAlignment="1">
      <alignment horizontal="left" indent="1"/>
    </xf>
    <xf numFmtId="0" fontId="15" fillId="0" borderId="0" xfId="0" applyFont="1" applyFill="1"/>
    <xf numFmtId="4" fontId="21" fillId="0" borderId="0" xfId="0" applyNumberFormat="1" applyFont="1" applyFill="1"/>
    <xf numFmtId="0" fontId="4" fillId="0" borderId="0" xfId="0" applyFont="1" applyFill="1" applyAlignment="1">
      <alignment horizontal="left" indent="1"/>
    </xf>
    <xf numFmtId="3" fontId="5" fillId="0" borderId="0" xfId="0" applyNumberFormat="1" applyFont="1" applyAlignment="1">
      <alignment horizontal="left"/>
    </xf>
    <xf numFmtId="3" fontId="16" fillId="0" borderId="0" xfId="0" applyNumberFormat="1" applyFont="1" applyFill="1"/>
    <xf numFmtId="0" fontId="0" fillId="26" borderId="0" xfId="0" applyFill="1" applyAlignment="1">
      <alignment horizontal="left" indent="1"/>
    </xf>
    <xf numFmtId="0" fontId="64" fillId="26" borderId="0" xfId="35" applyFont="1" applyFill="1" applyAlignment="1">
      <alignment horizontal="left" indent="1"/>
    </xf>
    <xf numFmtId="0" fontId="4" fillId="26" borderId="0" xfId="0" applyFont="1" applyFill="1" applyAlignment="1">
      <alignment horizontal="left" indent="1"/>
    </xf>
    <xf numFmtId="0" fontId="4" fillId="0" borderId="0" xfId="0" applyFont="1" applyFill="1" applyAlignment="1">
      <alignment horizontal="left"/>
    </xf>
    <xf numFmtId="0" fontId="4" fillId="0" borderId="0" xfId="0" applyFont="1" applyFill="1" applyAlignment="1">
      <alignment horizontal="right"/>
    </xf>
    <xf numFmtId="0" fontId="13" fillId="0" borderId="0" xfId="0" applyNumberFormat="1" applyFont="1" applyFill="1"/>
    <xf numFmtId="10" fontId="45" fillId="0" borderId="27" xfId="0" applyNumberFormat="1" applyFont="1" applyFill="1" applyBorder="1" applyAlignment="1">
      <alignment horizontal="center" wrapText="1"/>
    </xf>
    <xf numFmtId="4" fontId="64" fillId="0" borderId="0" xfId="35" applyNumberFormat="1" applyFont="1" applyFill="1" applyAlignment="1">
      <alignment horizontal="center" wrapText="1"/>
    </xf>
    <xf numFmtId="4" fontId="121" fillId="26" borderId="0" xfId="0" applyNumberFormat="1" applyFont="1" applyFill="1"/>
    <xf numFmtId="4" fontId="122" fillId="26" borderId="0" xfId="0" applyNumberFormat="1" applyFont="1" applyFill="1"/>
    <xf numFmtId="0" fontId="0" fillId="0" borderId="0" xfId="0" applyAlignment="1"/>
    <xf numFmtId="0" fontId="123" fillId="0" borderId="0" xfId="0" applyFont="1" applyBorder="1"/>
    <xf numFmtId="10" fontId="4" fillId="22" borderId="0" xfId="0" applyNumberFormat="1" applyFont="1" applyFill="1" applyBorder="1"/>
    <xf numFmtId="10" fontId="4" fillId="0" borderId="0" xfId="0" applyNumberFormat="1" applyFont="1" applyFill="1" applyBorder="1"/>
    <xf numFmtId="4" fontId="8" fillId="0" borderId="0" xfId="28" applyFont="1" applyBorder="1"/>
    <xf numFmtId="0" fontId="124" fillId="26" borderId="0" xfId="35" applyFont="1" applyFill="1" applyAlignment="1">
      <alignment horizontal="left" indent="1"/>
    </xf>
    <xf numFmtId="0" fontId="124" fillId="26" borderId="0" xfId="35" applyFont="1" applyFill="1">
      <alignment horizontal="left" indent="1"/>
    </xf>
    <xf numFmtId="0" fontId="48" fillId="26" borderId="0" xfId="35" applyFill="1">
      <alignment horizontal="left" indent="1"/>
    </xf>
    <xf numFmtId="4" fontId="8" fillId="22" borderId="0" xfId="0" applyNumberFormat="1" applyFont="1" applyFill="1"/>
    <xf numFmtId="4" fontId="41" fillId="22" borderId="0" xfId="0" applyNumberFormat="1" applyFont="1" applyFill="1"/>
    <xf numFmtId="0" fontId="41" fillId="22" borderId="0" xfId="0" applyNumberFormat="1" applyFont="1" applyFill="1"/>
    <xf numFmtId="4" fontId="41" fillId="0" borderId="0" xfId="0" applyNumberFormat="1" applyFont="1"/>
    <xf numFmtId="4" fontId="8" fillId="0" borderId="0" xfId="0" applyNumberFormat="1" applyFont="1" applyBorder="1"/>
    <xf numFmtId="4" fontId="41" fillId="0" borderId="0" xfId="0" applyNumberFormat="1" applyFont="1" applyAlignment="1">
      <alignment horizontal="center" wrapText="1"/>
    </xf>
    <xf numFmtId="0" fontId="41" fillId="0" borderId="0" xfId="0" applyNumberFormat="1" applyFont="1"/>
    <xf numFmtId="0" fontId="0" fillId="0" borderId="0" xfId="0" applyAlignment="1">
      <alignment horizontal="left" wrapText="1" indent="1"/>
    </xf>
    <xf numFmtId="0" fontId="64" fillId="26" borderId="0" xfId="35" applyFont="1" applyFill="1" applyAlignment="1">
      <alignment horizontal="left" wrapText="1" indent="1"/>
    </xf>
    <xf numFmtId="0" fontId="8" fillId="0" borderId="9" xfId="0" applyFont="1" applyBorder="1" applyAlignment="1">
      <alignment vertical="center"/>
    </xf>
    <xf numFmtId="38" fontId="8" fillId="0" borderId="9" xfId="0" applyNumberFormat="1" applyFont="1" applyBorder="1" applyAlignment="1">
      <alignment vertical="center"/>
    </xf>
    <xf numFmtId="0" fontId="124" fillId="26" borderId="0" xfId="35" applyFont="1" applyFill="1" applyAlignment="1">
      <alignment horizontal="left" vertical="center" wrapText="1" indent="1"/>
    </xf>
    <xf numFmtId="0" fontId="4" fillId="0" borderId="0" xfId="0" applyFont="1" applyBorder="1" applyAlignment="1">
      <alignment vertical="center"/>
    </xf>
    <xf numFmtId="0" fontId="62" fillId="0" borderId="0" xfId="0" applyFont="1" applyFill="1" applyBorder="1" applyAlignment="1">
      <alignment vertical="center"/>
    </xf>
    <xf numFmtId="0" fontId="4"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4" fontId="41" fillId="0" borderId="0" xfId="0" applyNumberFormat="1" applyFont="1" applyAlignment="1">
      <alignment vertical="center"/>
    </xf>
    <xf numFmtId="0" fontId="41" fillId="0" borderId="0" xfId="0" applyFont="1" applyBorder="1" applyAlignment="1">
      <alignment vertical="center"/>
    </xf>
    <xf numFmtId="3" fontId="8" fillId="0" borderId="9" xfId="0" applyNumberFormat="1" applyFont="1" applyBorder="1" applyAlignment="1">
      <alignment vertical="center"/>
    </xf>
    <xf numFmtId="0" fontId="125" fillId="0" borderId="12" xfId="0" applyFont="1" applyFill="1" applyBorder="1"/>
    <xf numFmtId="0" fontId="4" fillId="0" borderId="25" xfId="0" applyFont="1" applyBorder="1"/>
    <xf numFmtId="3" fontId="4" fillId="0" borderId="27" xfId="0" applyNumberFormat="1" applyFont="1" applyBorder="1" applyAlignment="1">
      <alignment horizontal="center"/>
    </xf>
    <xf numFmtId="10" fontId="4" fillId="22" borderId="0" xfId="0" applyNumberFormat="1" applyFont="1" applyFill="1"/>
    <xf numFmtId="0" fontId="3" fillId="33" borderId="0" xfId="0" applyFont="1" applyFill="1"/>
    <xf numFmtId="0" fontId="7" fillId="0" borderId="0" xfId="0" applyFont="1" applyFill="1" applyAlignment="1">
      <alignment horizontal="left"/>
    </xf>
    <xf numFmtId="0" fontId="69" fillId="0" borderId="46" xfId="0" applyFont="1" applyBorder="1" applyAlignment="1">
      <alignment horizontal="left" vertical="top" wrapText="1"/>
    </xf>
    <xf numFmtId="0" fontId="69" fillId="0" borderId="9" xfId="0" applyFont="1" applyBorder="1" applyAlignment="1">
      <alignment horizontal="left" vertical="top" wrapText="1"/>
    </xf>
    <xf numFmtId="0" fontId="69" fillId="0" borderId="0" xfId="0" applyFont="1" applyFill="1" applyAlignment="1">
      <alignment horizontal="left" vertical="top" wrapText="1"/>
    </xf>
    <xf numFmtId="0" fontId="23" fillId="0" borderId="0" xfId="0" applyFont="1" applyAlignment="1">
      <alignment horizontal="left" vertical="top" wrapText="1"/>
    </xf>
    <xf numFmtId="0" fontId="0" fillId="0" borderId="14" xfId="0" applyBorder="1" applyAlignment="1">
      <alignment horizontal="left" vertical="top" wrapText="1"/>
    </xf>
    <xf numFmtId="0" fontId="0" fillId="0" borderId="15" xfId="0" applyFont="1" applyBorder="1" applyAlignment="1">
      <alignment horizontal="left" vertical="top" wrapText="1"/>
    </xf>
    <xf numFmtId="0" fontId="0" fillId="0" borderId="32" xfId="0" applyFont="1" applyBorder="1" applyAlignment="1">
      <alignment horizontal="left" vertical="top" wrapText="1"/>
    </xf>
    <xf numFmtId="0" fontId="69" fillId="0" borderId="47" xfId="0" applyFont="1" applyBorder="1" applyAlignment="1">
      <alignment horizontal="left" vertical="top" wrapText="1"/>
    </xf>
    <xf numFmtId="0" fontId="69" fillId="0" borderId="16" xfId="0" applyFont="1" applyBorder="1" applyAlignment="1">
      <alignment horizontal="left" vertical="top" wrapText="1"/>
    </xf>
    <xf numFmtId="0" fontId="23" fillId="0" borderId="13" xfId="0" applyFont="1" applyBorder="1" applyAlignment="1">
      <alignment horizontal="left" vertical="top" wrapText="1"/>
    </xf>
    <xf numFmtId="0" fontId="23" fillId="0" borderId="0" xfId="0" applyFont="1" applyBorder="1" applyAlignment="1">
      <alignment horizontal="left" vertical="top" wrapText="1"/>
    </xf>
    <xf numFmtId="0" fontId="23" fillId="0" borderId="31" xfId="0" applyFont="1" applyBorder="1" applyAlignment="1">
      <alignment horizontal="left" vertical="top" wrapText="1"/>
    </xf>
    <xf numFmtId="0" fontId="69" fillId="0" borderId="14" xfId="0" applyFont="1" applyBorder="1" applyAlignment="1">
      <alignment horizontal="left" vertical="top"/>
    </xf>
    <xf numFmtId="0" fontId="69" fillId="0" borderId="15" xfId="0" applyFont="1" applyBorder="1" applyAlignment="1">
      <alignment horizontal="left" vertical="top"/>
    </xf>
    <xf numFmtId="0" fontId="69" fillId="0" borderId="32" xfId="0" applyFont="1" applyBorder="1" applyAlignment="1">
      <alignment horizontal="left" vertical="top"/>
    </xf>
    <xf numFmtId="0" fontId="69" fillId="0" borderId="48" xfId="0" applyFont="1" applyBorder="1" applyAlignment="1">
      <alignment horizontal="left" vertical="center" wrapText="1"/>
    </xf>
    <xf numFmtId="0" fontId="69" fillId="0" borderId="49" xfId="0" applyFont="1" applyBorder="1" applyAlignment="1">
      <alignment horizontal="left" vertical="center" wrapText="1"/>
    </xf>
    <xf numFmtId="0" fontId="69" fillId="0" borderId="50" xfId="0" applyFont="1" applyBorder="1" applyAlignment="1">
      <alignment horizontal="left" vertical="center" wrapText="1"/>
    </xf>
    <xf numFmtId="0" fontId="67" fillId="0" borderId="0" xfId="0" applyFont="1" applyAlignment="1">
      <alignment horizontal="center" vertical="top"/>
    </xf>
    <xf numFmtId="0" fontId="69" fillId="0" borderId="0" xfId="0" applyFont="1" applyAlignment="1">
      <alignment horizontal="left" vertical="top" wrapText="1"/>
    </xf>
    <xf numFmtId="0" fontId="60" fillId="27" borderId="51" xfId="0" applyFont="1" applyFill="1" applyBorder="1" applyAlignment="1">
      <alignment horizontal="left" vertical="top"/>
    </xf>
    <xf numFmtId="0" fontId="60" fillId="27" borderId="52" xfId="0" applyFont="1" applyFill="1" applyBorder="1" applyAlignment="1">
      <alignment horizontal="left" vertical="top"/>
    </xf>
    <xf numFmtId="0" fontId="70" fillId="27" borderId="53" xfId="0" applyFont="1" applyFill="1" applyBorder="1" applyAlignment="1"/>
    <xf numFmtId="0" fontId="68" fillId="0" borderId="0" xfId="0" applyFont="1" applyAlignment="1">
      <alignment horizontal="center" vertical="center"/>
    </xf>
    <xf numFmtId="0" fontId="55" fillId="0" borderId="0" xfId="0" applyFont="1" applyAlignment="1">
      <alignment horizontal="center" vertical="top"/>
    </xf>
    <xf numFmtId="0" fontId="23" fillId="0" borderId="13" xfId="0" applyFont="1" applyFill="1" applyBorder="1" applyAlignment="1">
      <alignment vertical="center" wrapText="1"/>
    </xf>
    <xf numFmtId="0" fontId="0" fillId="0" borderId="13" xfId="0" applyFill="1" applyBorder="1" applyAlignment="1">
      <alignment vertical="center" wrapText="1"/>
    </xf>
    <xf numFmtId="0" fontId="36" fillId="22" borderId="0" xfId="0" applyFont="1" applyFill="1" applyBorder="1" applyAlignment="1">
      <alignment horizontal="center" vertical="center"/>
    </xf>
    <xf numFmtId="0" fontId="41" fillId="0" borderId="0" xfId="0" applyFont="1" applyFill="1" applyAlignment="1"/>
    <xf numFmtId="0" fontId="0" fillId="0" borderId="0" xfId="0" applyAlignment="1"/>
    <xf numFmtId="0" fontId="0" fillId="0" borderId="0" xfId="0" applyFill="1" applyAlignment="1"/>
    <xf numFmtId="3" fontId="41" fillId="0" borderId="0" xfId="0" applyNumberFormat="1" applyFont="1" applyFill="1" applyBorder="1" applyAlignment="1">
      <alignment horizontal="center"/>
    </xf>
    <xf numFmtId="0" fontId="4" fillId="23" borderId="25" xfId="0" applyFont="1" applyFill="1" applyBorder="1" applyAlignment="1">
      <alignment horizontal="left"/>
    </xf>
    <xf numFmtId="0" fontId="4" fillId="23" borderId="9" xfId="0" applyFont="1" applyFill="1" applyBorder="1" applyAlignment="1">
      <alignment horizontal="left"/>
    </xf>
    <xf numFmtId="0" fontId="3" fillId="22" borderId="0" xfId="0" applyFont="1" applyFill="1" applyAlignment="1">
      <alignment horizontal="center"/>
    </xf>
    <xf numFmtId="0" fontId="65" fillId="26" borderId="0" xfId="0" applyFont="1" applyFill="1" applyBorder="1" applyAlignment="1">
      <alignment horizontal="left" vertical="center" wrapText="1" indent="1"/>
    </xf>
    <xf numFmtId="0" fontId="104" fillId="26" borderId="0" xfId="0" applyFont="1" applyFill="1" applyAlignment="1">
      <alignment horizontal="left" vertical="center" wrapText="1" indent="1"/>
    </xf>
    <xf numFmtId="0" fontId="62" fillId="26" borderId="0" xfId="0" applyFont="1" applyFill="1" applyBorder="1" applyAlignment="1">
      <alignment horizontal="left" wrapText="1" indent="1"/>
    </xf>
    <xf numFmtId="0" fontId="65" fillId="26" borderId="0" xfId="0" applyFont="1" applyFill="1" applyBorder="1" applyAlignment="1">
      <alignment horizontal="left" vertical="top" wrapText="1" indent="1"/>
    </xf>
    <xf numFmtId="4" fontId="45" fillId="0" borderId="25" xfId="0" applyNumberFormat="1" applyFont="1" applyBorder="1" applyAlignment="1">
      <alignment horizontal="center" vertical="center" wrapText="1"/>
    </xf>
    <xf numFmtId="4" fontId="45" fillId="0" borderId="9" xfId="0" applyNumberFormat="1" applyFont="1" applyBorder="1" applyAlignment="1">
      <alignment horizontal="center" vertical="center" wrapText="1"/>
    </xf>
    <xf numFmtId="4" fontId="45" fillId="0" borderId="27" xfId="0" applyNumberFormat="1" applyFont="1" applyBorder="1" applyAlignment="1">
      <alignment horizontal="center" vertical="center" wrapText="1"/>
    </xf>
    <xf numFmtId="4" fontId="9" fillId="22" borderId="0" xfId="0" applyNumberFormat="1" applyFont="1" applyFill="1" applyBorder="1" applyAlignment="1">
      <alignment horizontal="center"/>
    </xf>
    <xf numFmtId="0" fontId="9" fillId="22" borderId="8" xfId="0" applyFont="1" applyFill="1" applyBorder="1" applyAlignment="1">
      <alignment horizontal="center"/>
    </xf>
    <xf numFmtId="0" fontId="9" fillId="22" borderId="0" xfId="0" applyFont="1" applyFill="1" applyBorder="1" applyAlignment="1">
      <alignment horizontal="center"/>
    </xf>
    <xf numFmtId="0" fontId="0" fillId="0" borderId="0" xfId="0" applyAlignment="1">
      <alignment horizontal="center"/>
    </xf>
    <xf numFmtId="0" fontId="124" fillId="26" borderId="0" xfId="35" applyFont="1" applyFill="1" applyAlignment="1">
      <alignment horizontal="left" vertical="center" wrapText="1" indent="1"/>
    </xf>
    <xf numFmtId="0" fontId="10" fillId="22" borderId="8" xfId="0" applyFont="1" applyFill="1" applyBorder="1" applyAlignment="1">
      <alignment horizont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 AFC Text" xfId="39"/>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CCCC00"/>
      <rgbColor rgb="00339966"/>
      <rgbColor rgb="00808000"/>
      <rgbColor rgb="00CCFF99"/>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munications/_SA%20Publications/A-Z%20Budgets/Animation/Macintosh%20HDAFC%20A-Z%20Budget%20Revision%202008/a-zanimationbudge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
      <sheetName val="Cover"/>
      <sheetName val="Budget"/>
      <sheetName val="Summary"/>
      <sheetName val="2. Cast"/>
      <sheetName val="3. 2nd Unit"/>
      <sheetName val="4. Software"/>
      <sheetName val="5. Hardware"/>
      <sheetName val="6. Film &amp; Lab"/>
      <sheetName val="7. OS Shoot"/>
      <sheetName val="8. Mktg"/>
      <sheetName val="9. EPK"/>
      <sheetName val="10. Del"/>
    </sheetNames>
    <sheetDataSet>
      <sheetData sheetId="0"/>
      <sheetData sheetId="1"/>
      <sheetData sheetId="2">
        <row r="1">
          <cell r="B1" t="str">
            <v>"      ..film title ...      "</v>
          </cell>
        </row>
        <row r="5">
          <cell r="B5" t="str">
            <v>ABOVE THE LINE' COSTS</v>
          </cell>
        </row>
        <row r="6">
          <cell r="B6" t="str">
            <v>A.1</v>
          </cell>
          <cell r="C6" t="str">
            <v>STORY &amp; SCRIPT</v>
          </cell>
        </row>
        <row r="13">
          <cell r="C13" t="str">
            <v xml:space="preserve">          Sub-total</v>
          </cell>
        </row>
        <row r="14">
          <cell r="B14" t="str">
            <v>A.2</v>
          </cell>
          <cell r="C14" t="str">
            <v xml:space="preserve">DEVELOPMENT  </v>
          </cell>
        </row>
        <row r="33">
          <cell r="C33" t="str">
            <v>Bible</v>
          </cell>
        </row>
        <row r="40">
          <cell r="C40" t="str">
            <v xml:space="preserve">          Sub-total</v>
          </cell>
        </row>
        <row r="41">
          <cell r="B41" t="str">
            <v>B.1</v>
          </cell>
          <cell r="C41" t="str">
            <v>PRODUCERS</v>
          </cell>
        </row>
        <row r="49">
          <cell r="C49" t="str">
            <v xml:space="preserve">          Sub-total</v>
          </cell>
        </row>
        <row r="50">
          <cell r="B50" t="str">
            <v>B.2</v>
          </cell>
          <cell r="C50" t="str">
            <v>DIRECTORS</v>
          </cell>
        </row>
        <row r="54">
          <cell r="C54" t="str">
            <v xml:space="preserve">          Sub-total</v>
          </cell>
        </row>
        <row r="55">
          <cell r="B55" t="str">
            <v>E(a)</v>
          </cell>
          <cell r="C55" t="str">
            <v>PRINCIPAL CAST</v>
          </cell>
        </row>
        <row r="56">
          <cell r="B56" t="str">
            <v>E(a)1</v>
          </cell>
        </row>
        <row r="68">
          <cell r="B68" t="str">
            <v>E(a)2</v>
          </cell>
        </row>
        <row r="80">
          <cell r="C80" t="str">
            <v xml:space="preserve">          Sub-total</v>
          </cell>
        </row>
        <row r="81">
          <cell r="C81" t="str">
            <v>TOTAL 'ABOVE THE LINE' COSTS</v>
          </cell>
        </row>
        <row r="82">
          <cell r="B82" t="str">
            <v>BELOW THE LINE' COSTS</v>
          </cell>
        </row>
        <row r="83">
          <cell r="B83" t="str">
            <v>PRODUCTION COSTS:</v>
          </cell>
        </row>
        <row r="84">
          <cell r="B84" t="str">
            <v>C.</v>
          </cell>
          <cell r="C84" t="str">
            <v>PRODUCTION UNIT FEES &amp; SALARIES.</v>
          </cell>
        </row>
        <row r="85">
          <cell r="B85" t="str">
            <v>C.1</v>
          </cell>
          <cell r="C85" t="str">
            <v>PRODUCTION MANAGEMENT CREW</v>
          </cell>
        </row>
        <row r="95">
          <cell r="C95" t="str">
            <v xml:space="preserve">          Sub-total</v>
          </cell>
        </row>
        <row r="96">
          <cell r="B96" t="str">
            <v>C.2</v>
          </cell>
          <cell r="C96" t="str">
            <v>PRODUCTION ACCOUNTANCY CREW</v>
          </cell>
        </row>
        <row r="102">
          <cell r="C102" t="str">
            <v xml:space="preserve">          Sub-total</v>
          </cell>
        </row>
        <row r="103">
          <cell r="B103" t="str">
            <v>C.3</v>
          </cell>
          <cell r="C103" t="str">
            <v>ASSISTANT DIRECTORS CREW</v>
          </cell>
        </row>
        <row r="110">
          <cell r="C110" t="str">
            <v xml:space="preserve">          Sub-total</v>
          </cell>
        </row>
        <row r="111">
          <cell r="B111" t="str">
            <v>C.4</v>
          </cell>
          <cell r="C111" t="str">
            <v>ART DIRECTION AND VISUAL DEVELOPMENT CREW</v>
          </cell>
        </row>
        <row r="123">
          <cell r="C123" t="str">
            <v xml:space="preserve">          Sub-total</v>
          </cell>
        </row>
        <row r="124">
          <cell r="B124" t="str">
            <v>C.5</v>
          </cell>
          <cell r="C124" t="str">
            <v>LAYOUT AND SCENE PLANNING CREW</v>
          </cell>
        </row>
        <row r="135">
          <cell r="C135" t="str">
            <v xml:space="preserve">          Sub-total</v>
          </cell>
        </row>
        <row r="136">
          <cell r="B136" t="str">
            <v>C.6</v>
          </cell>
          <cell r="C136" t="str">
            <v>ANIMATION CREW</v>
          </cell>
        </row>
        <row r="161">
          <cell r="C161" t="str">
            <v xml:space="preserve">          Sub-total</v>
          </cell>
        </row>
        <row r="162">
          <cell r="B162" t="str">
            <v>C.7</v>
          </cell>
          <cell r="C162" t="str">
            <v>CHARACTER MODELLING CREW</v>
          </cell>
        </row>
        <row r="175">
          <cell r="C175" t="str">
            <v xml:space="preserve">          Sub-total</v>
          </cell>
        </row>
        <row r="176">
          <cell r="B176" t="str">
            <v>C.8</v>
          </cell>
          <cell r="C176" t="str">
            <v>ART DEPARTMENT CREW</v>
          </cell>
        </row>
        <row r="193">
          <cell r="C193" t="str">
            <v xml:space="preserve">          Sub-total</v>
          </cell>
        </row>
        <row r="194">
          <cell r="B194" t="str">
            <v>C.9</v>
          </cell>
          <cell r="C194" t="str">
            <v>CAMERA CREW</v>
          </cell>
        </row>
        <row r="200">
          <cell r="C200" t="str">
            <v xml:space="preserve">          Sub-total</v>
          </cell>
        </row>
        <row r="202">
          <cell r="B202" t="str">
            <v>C.10</v>
          </cell>
          <cell r="C202" t="str">
            <v>SCANNING CREW</v>
          </cell>
        </row>
        <row r="209">
          <cell r="C209" t="str">
            <v xml:space="preserve">          Sub-total</v>
          </cell>
        </row>
        <row r="210">
          <cell r="B210" t="str">
            <v>C.11</v>
          </cell>
          <cell r="C210" t="str">
            <v>INK &amp; PAINT &amp; RENDER CREW</v>
          </cell>
        </row>
        <row r="219">
          <cell r="C219" t="str">
            <v xml:space="preserve">          Sub-total</v>
          </cell>
        </row>
        <row r="220">
          <cell r="B220" t="str">
            <v>C.12</v>
          </cell>
          <cell r="C220" t="str">
            <v>SOUND CREW</v>
          </cell>
        </row>
        <row r="226">
          <cell r="C226" t="str">
            <v xml:space="preserve">          Sub-total</v>
          </cell>
        </row>
        <row r="227">
          <cell r="B227" t="str">
            <v>C.13</v>
          </cell>
          <cell r="C227" t="str">
            <v>LIGHTING CREW</v>
          </cell>
        </row>
        <row r="234">
          <cell r="C234" t="str">
            <v xml:space="preserve">          Sub-total</v>
          </cell>
        </row>
        <row r="235">
          <cell r="B235" t="str">
            <v>C.14</v>
          </cell>
          <cell r="C235" t="str">
            <v>GRIPS CREW</v>
          </cell>
        </row>
        <row r="242">
          <cell r="C242" t="str">
            <v xml:space="preserve">          Sub-total</v>
          </cell>
        </row>
        <row r="243">
          <cell r="B243" t="str">
            <v>C.15</v>
          </cell>
          <cell r="C243" t="str">
            <v>COSTUMES CREW</v>
          </cell>
        </row>
        <row r="248">
          <cell r="C248" t="str">
            <v xml:space="preserve">          Sub-total</v>
          </cell>
        </row>
        <row r="249">
          <cell r="B249" t="str">
            <v>C.16</v>
          </cell>
          <cell r="C249" t="str">
            <v>COMPOSITING CREW</v>
          </cell>
        </row>
        <row r="253">
          <cell r="C253" t="str">
            <v xml:space="preserve">          Sub-total</v>
          </cell>
        </row>
        <row r="254">
          <cell r="B254" t="str">
            <v>C.17</v>
          </cell>
          <cell r="C254" t="str">
            <v>SOFTWARE &amp; HARDWARE MANAGEMENT CREW</v>
          </cell>
        </row>
        <row r="264">
          <cell r="C264" t="str">
            <v xml:space="preserve">          Sub-total</v>
          </cell>
        </row>
        <row r="265">
          <cell r="B265" t="str">
            <v>C.18</v>
          </cell>
          <cell r="C265" t="str">
            <v>OCCUPATIONAL HEALTH &amp; SAFETY CREW</v>
          </cell>
        </row>
        <row r="270">
          <cell r="C270" t="str">
            <v xml:space="preserve">          Sub-total</v>
          </cell>
        </row>
        <row r="271">
          <cell r="B271" t="str">
            <v>C.19</v>
          </cell>
          <cell r="C271" t="str">
            <v>SECOND UNIT and/or OVERSEAS CREW</v>
          </cell>
        </row>
        <row r="276">
          <cell r="C276" t="str">
            <v xml:space="preserve">          Sub-total</v>
          </cell>
        </row>
        <row r="277">
          <cell r="B277" t="str">
            <v>C.20</v>
          </cell>
          <cell r="C277" t="str">
            <v>OVERTIME &amp; LOADINGS</v>
          </cell>
        </row>
        <row r="282">
          <cell r="C282" t="str">
            <v xml:space="preserve">          Sub-total</v>
          </cell>
        </row>
        <row r="283">
          <cell r="C283" t="str">
            <v>UNIT FEES &amp; SALARIES. SUB-TOTAL</v>
          </cell>
        </row>
        <row r="290">
          <cell r="B290" t="str">
            <v>D.</v>
          </cell>
          <cell r="C290" t="str">
            <v>FRINGES &amp; WORKERS COMPENSATION</v>
          </cell>
        </row>
        <row r="320">
          <cell r="C320" t="str">
            <v xml:space="preserve">          Sub-total</v>
          </cell>
        </row>
        <row r="322">
          <cell r="B322" t="str">
            <v>E(b)</v>
          </cell>
          <cell r="C322" t="str">
            <v>CAST &amp; CASTING</v>
          </cell>
        </row>
        <row r="328">
          <cell r="C328" t="str">
            <v xml:space="preserve">          Sub-total</v>
          </cell>
        </row>
        <row r="329">
          <cell r="B329" t="str">
            <v>F.</v>
          </cell>
          <cell r="C329" t="str">
            <v>MATERIALS</v>
          </cell>
        </row>
        <row r="330">
          <cell r="B330" t="str">
            <v>F.1</v>
          </cell>
          <cell r="C330" t="str">
            <v>CHARACTER MODELLING MATERIALS</v>
          </cell>
        </row>
        <row r="342">
          <cell r="C342" t="str">
            <v xml:space="preserve">          Sub-total</v>
          </cell>
        </row>
        <row r="343">
          <cell r="B343" t="str">
            <v>F.2</v>
          </cell>
          <cell r="C343" t="str">
            <v>COSTUME MATERIALS</v>
          </cell>
        </row>
        <row r="347">
          <cell r="C347" t="str">
            <v xml:space="preserve">          Sub-total</v>
          </cell>
        </row>
        <row r="348">
          <cell r="B348" t="str">
            <v>F.3</v>
          </cell>
          <cell r="C348" t="str">
            <v>ART DEPARTMENT MATERIALS</v>
          </cell>
        </row>
        <row r="359">
          <cell r="C359" t="str">
            <v xml:space="preserve">          Sub-total</v>
          </cell>
        </row>
        <row r="360">
          <cell r="B360" t="str">
            <v>F.4</v>
          </cell>
          <cell r="C360" t="str">
            <v>ANIMATION MATERIALS</v>
          </cell>
        </row>
        <row r="367">
          <cell r="C367" t="str">
            <v xml:space="preserve">          Sub-total</v>
          </cell>
        </row>
        <row r="368">
          <cell r="B368" t="str">
            <v>F.5</v>
          </cell>
          <cell r="C368" t="str">
            <v>ARCHIVAL STOCK FOOTAGE</v>
          </cell>
        </row>
        <row r="374">
          <cell r="C374" t="str">
            <v xml:space="preserve">          Sub-total</v>
          </cell>
        </row>
        <row r="375">
          <cell r="C375" t="str">
            <v>MATERIALS - SUB-TOTAL</v>
          </cell>
        </row>
        <row r="376">
          <cell r="B376" t="str">
            <v>G.</v>
          </cell>
          <cell r="C376" t="str">
            <v>LOCATIONS, STUDIO &amp; WORKSHOPS</v>
          </cell>
        </row>
        <row r="377">
          <cell r="B377" t="str">
            <v>G.1</v>
          </cell>
          <cell r="C377" t="str">
            <v>LOCATIONS</v>
          </cell>
        </row>
        <row r="385">
          <cell r="C385" t="str">
            <v xml:space="preserve">          Sub-total</v>
          </cell>
        </row>
        <row r="386">
          <cell r="B386" t="str">
            <v>G.2</v>
          </cell>
          <cell r="C386" t="str">
            <v>STUDIO &amp; WORKSHOP RENTALS</v>
          </cell>
        </row>
        <row r="395">
          <cell r="C395" t="str">
            <v xml:space="preserve">          Sub-total</v>
          </cell>
        </row>
        <row r="396">
          <cell r="C396" t="str">
            <v>LOCATIONS, STUDIO &amp; WORKSHOPS SUB-TOTAL</v>
          </cell>
        </row>
        <row r="397">
          <cell r="B397" t="str">
            <v>H.</v>
          </cell>
          <cell r="C397" t="str">
            <v>COMPUTERS &amp; SOFTWARE</v>
          </cell>
        </row>
        <row r="398">
          <cell r="B398" t="str">
            <v>H.1</v>
          </cell>
          <cell r="C398" t="str">
            <v>SOFTWARE</v>
          </cell>
        </row>
        <row r="404">
          <cell r="C404" t="str">
            <v xml:space="preserve">          Sub-total</v>
          </cell>
        </row>
        <row r="405">
          <cell r="B405" t="str">
            <v>H.2</v>
          </cell>
          <cell r="C405" t="str">
            <v>COMPUTER HARDWARE</v>
          </cell>
        </row>
        <row r="422">
          <cell r="C422" t="str">
            <v xml:space="preserve">          Sub-total</v>
          </cell>
        </row>
        <row r="423">
          <cell r="C423" t="str">
            <v>COMPUTERS &amp; SOFTWARE SUB-TOTAL</v>
          </cell>
        </row>
        <row r="424">
          <cell r="B424" t="str">
            <v>I.</v>
          </cell>
          <cell r="C424" t="str">
            <v>FILM &amp; LAB.- SHOOTING + TRANSFERS + RUSHES</v>
          </cell>
        </row>
        <row r="425">
          <cell r="C425" t="str">
            <v>Main Shooting Stock (       ) Programme Length (          ) Ratio (   :1 )</v>
          </cell>
        </row>
        <row r="426">
          <cell r="C426" t="str">
            <v>Stock:</v>
          </cell>
        </row>
        <row r="429">
          <cell r="C429" t="str">
            <v>Processing:</v>
          </cell>
        </row>
        <row r="434">
          <cell r="C434" t="str">
            <v>Transfers:</v>
          </cell>
        </row>
        <row r="439">
          <cell r="C439" t="str">
            <v>Sound:</v>
          </cell>
        </row>
        <row r="442">
          <cell r="C442" t="str">
            <v>Rushes Screenings:</v>
          </cell>
        </row>
        <row r="446">
          <cell r="C446" t="str">
            <v xml:space="preserve">          Sub-total</v>
          </cell>
        </row>
        <row r="447">
          <cell r="B447" t="str">
            <v>J.</v>
          </cell>
          <cell r="C447" t="str">
            <v>DIGITAL &amp; VIDEO  - SHOOTING + TRANSFERS + RUSHES</v>
          </cell>
        </row>
        <row r="451">
          <cell r="C451" t="str">
            <v>Transfers:</v>
          </cell>
        </row>
        <row r="458">
          <cell r="C458" t="str">
            <v>Sound:</v>
          </cell>
        </row>
        <row r="462">
          <cell r="C462" t="str">
            <v xml:space="preserve">          Sub-total</v>
          </cell>
        </row>
        <row r="463">
          <cell r="B463" t="str">
            <v>K.</v>
          </cell>
          <cell r="C463" t="str">
            <v>EQUIPMENT &amp; STORES</v>
          </cell>
        </row>
        <row r="464">
          <cell r="B464" t="str">
            <v>K.1</v>
          </cell>
          <cell r="C464" t="str">
            <v xml:space="preserve">CAMERA EQUIPMENT &amp; STORES </v>
          </cell>
        </row>
        <row r="477">
          <cell r="C477" t="str">
            <v xml:space="preserve">          Sub-total</v>
          </cell>
        </row>
        <row r="478">
          <cell r="B478" t="str">
            <v>K.2</v>
          </cell>
          <cell r="C478" t="str">
            <v>ANIMATION EQUIPMENT &amp; STORES</v>
          </cell>
        </row>
        <row r="489">
          <cell r="C489" t="str">
            <v xml:space="preserve">          Sub-total</v>
          </cell>
        </row>
        <row r="490">
          <cell r="B490" t="str">
            <v>K.3</v>
          </cell>
          <cell r="C490" t="str">
            <v>CHARACTER MODELLING EQUIPMENT &amp; STORES</v>
          </cell>
        </row>
        <row r="497">
          <cell r="C497" t="str">
            <v xml:space="preserve">          Sub-total</v>
          </cell>
        </row>
        <row r="498">
          <cell r="B498" t="str">
            <v>K.4</v>
          </cell>
          <cell r="C498" t="str">
            <v>ART DEPARTMENT EQUIPMENT &amp; STORES</v>
          </cell>
        </row>
        <row r="503">
          <cell r="C503" t="str">
            <v xml:space="preserve">          Sub-total</v>
          </cell>
        </row>
        <row r="504">
          <cell r="B504" t="str">
            <v>K.5</v>
          </cell>
          <cell r="C504" t="str">
            <v>SOUND EQUIPMENT &amp; STORES</v>
          </cell>
        </row>
        <row r="509">
          <cell r="C509" t="str">
            <v xml:space="preserve">          Sub-total</v>
          </cell>
        </row>
        <row r="510">
          <cell r="B510" t="str">
            <v>K.6</v>
          </cell>
          <cell r="C510" t="str">
            <v>LIGHTING EQUIPMENT &amp; STORES</v>
          </cell>
        </row>
        <row r="517">
          <cell r="C517" t="str">
            <v xml:space="preserve">          Sub-total</v>
          </cell>
        </row>
        <row r="518">
          <cell r="B518" t="str">
            <v>K.7</v>
          </cell>
          <cell r="C518" t="str">
            <v>GRIPS EQUIPMENT &amp; STORES</v>
          </cell>
        </row>
        <row r="525">
          <cell r="C525" t="str">
            <v xml:space="preserve">          Sub-total</v>
          </cell>
        </row>
        <row r="526">
          <cell r="B526" t="str">
            <v>K.8</v>
          </cell>
          <cell r="C526" t="str">
            <v>SAFETY EQUIPMENT &amp; STORES</v>
          </cell>
        </row>
        <row r="535">
          <cell r="C535" t="str">
            <v xml:space="preserve">          Sub-total</v>
          </cell>
        </row>
        <row r="536">
          <cell r="C536" t="str">
            <v>EQUIP. &amp; STORES SUB-TOTAL</v>
          </cell>
        </row>
        <row r="537">
          <cell r="B537" t="str">
            <v>L.</v>
          </cell>
          <cell r="C537" t="str">
            <v>RENTALS &amp; STORAGE</v>
          </cell>
        </row>
        <row r="544">
          <cell r="C544" t="str">
            <v xml:space="preserve">         Sub-total</v>
          </cell>
        </row>
        <row r="545">
          <cell r="B545" t="str">
            <v>M.</v>
          </cell>
          <cell r="C545" t="str">
            <v xml:space="preserve">TRAVEL &amp; TRANSPORT </v>
          </cell>
        </row>
        <row r="546">
          <cell r="C546" t="str">
            <v>Location Survey(s)</v>
          </cell>
        </row>
        <row r="550">
          <cell r="C550" t="str">
            <v>Overseas( Pre &amp; Production)</v>
          </cell>
        </row>
        <row r="556">
          <cell r="C556" t="str">
            <v>Australia (Pre &amp; Production)</v>
          </cell>
        </row>
        <row r="574">
          <cell r="C574" t="str">
            <v xml:space="preserve">          Sub-total</v>
          </cell>
        </row>
        <row r="575">
          <cell r="B575" t="str">
            <v>N.</v>
          </cell>
          <cell r="C575" t="str">
            <v xml:space="preserve">ACCOMMODATION, LIVING, CATERING </v>
          </cell>
        </row>
        <row r="576">
          <cell r="C576" t="str">
            <v>Location Survey(s)</v>
          </cell>
        </row>
        <row r="581">
          <cell r="C581" t="str">
            <v>Overseas Voice Recording(s) &amp; Shoot(s) (Pre &amp; Production)</v>
          </cell>
        </row>
        <row r="586">
          <cell r="C586" t="str">
            <v>Australian Voice Recording(s) &amp; Shoot(s) (Pre &amp; Production)</v>
          </cell>
        </row>
        <row r="596">
          <cell r="C596" t="str">
            <v xml:space="preserve">          Sub-total</v>
          </cell>
        </row>
        <row r="597">
          <cell r="B597" t="str">
            <v>O.</v>
          </cell>
          <cell r="C597" t="str">
            <v xml:space="preserve">INSURANCES </v>
          </cell>
        </row>
        <row r="615">
          <cell r="C615" t="str">
            <v xml:space="preserve">          Sub-total</v>
          </cell>
        </row>
        <row r="617">
          <cell r="B617" t="str">
            <v>P.</v>
          </cell>
          <cell r="C617" t="str">
            <v>OFFICE EXPENSES</v>
          </cell>
        </row>
        <row r="633">
          <cell r="C633" t="str">
            <v xml:space="preserve">          Sub-total</v>
          </cell>
        </row>
        <row r="634">
          <cell r="B634" t="str">
            <v>Q.</v>
          </cell>
          <cell r="C634" t="str">
            <v xml:space="preserve">OFFSHORE SHOOT </v>
          </cell>
        </row>
        <row r="637">
          <cell r="C637" t="str">
            <v xml:space="preserve">          Sub-total</v>
          </cell>
        </row>
        <row r="638">
          <cell r="C638" t="str">
            <v>TOTAL PRODUCTION COSTS</v>
          </cell>
        </row>
        <row r="640">
          <cell r="B640" t="str">
            <v>POST-PRODUCTION COSTS:</v>
          </cell>
        </row>
        <row r="641">
          <cell r="B641" t="str">
            <v>R.</v>
          </cell>
          <cell r="C641" t="str">
            <v>POST-PRODUCTION CREW</v>
          </cell>
        </row>
        <row r="642">
          <cell r="C642" t="str">
            <v>Picture</v>
          </cell>
        </row>
        <row r="652">
          <cell r="C652" t="str">
            <v>Sound</v>
          </cell>
        </row>
        <row r="663">
          <cell r="C663" t="str">
            <v>Overtime &amp; Fringes:</v>
          </cell>
        </row>
        <row r="674">
          <cell r="C674" t="str">
            <v xml:space="preserve">          Sub-total</v>
          </cell>
        </row>
        <row r="675">
          <cell r="B675" t="str">
            <v>S</v>
          </cell>
          <cell r="C675" t="str">
            <v>POST-PRODN. RENTALS &amp; OFFICE EXPENSES</v>
          </cell>
        </row>
        <row r="676">
          <cell r="C676" t="str">
            <v>Editing:</v>
          </cell>
        </row>
        <row r="683">
          <cell r="C683" t="str">
            <v>Post-Prodn Office:</v>
          </cell>
        </row>
        <row r="692">
          <cell r="C692" t="str">
            <v xml:space="preserve">  Film Vaults</v>
          </cell>
        </row>
        <row r="695">
          <cell r="C695" t="str">
            <v xml:space="preserve">         Sub-total</v>
          </cell>
        </row>
        <row r="696">
          <cell r="B696" t="str">
            <v>T</v>
          </cell>
          <cell r="C696" t="str">
            <v>POST-PRODN. TRAVEL &amp; ACCOMMODATION</v>
          </cell>
        </row>
        <row r="711">
          <cell r="C711" t="str">
            <v xml:space="preserve">         Sub-total</v>
          </cell>
        </row>
        <row r="712">
          <cell r="B712" t="str">
            <v>U.</v>
          </cell>
          <cell r="C712" t="str">
            <v>LAB. COSTS - EDITING</v>
          </cell>
        </row>
        <row r="713">
          <cell r="B713" t="str">
            <v>U.1</v>
          </cell>
          <cell r="C713" t="str">
            <v>FILM LABORATORY</v>
          </cell>
        </row>
        <row r="714">
          <cell r="C714" t="str">
            <v>General</v>
          </cell>
        </row>
        <row r="717">
          <cell r="C717" t="str">
            <v>Pos Conform:</v>
          </cell>
        </row>
        <row r="721">
          <cell r="C721" t="str">
            <v>Neg. Matching:</v>
          </cell>
        </row>
        <row r="728">
          <cell r="C728" t="str">
            <v>Sound Neg.:</v>
          </cell>
        </row>
        <row r="731">
          <cell r="C731" t="str">
            <v>Duplication:</v>
          </cell>
        </row>
        <row r="736">
          <cell r="C736" t="str">
            <v>Prints from Duplicate Neg.:</v>
          </cell>
        </row>
        <row r="742">
          <cell r="C742" t="str">
            <v xml:space="preserve">          Sub-total</v>
          </cell>
        </row>
        <row r="743">
          <cell r="B743" t="str">
            <v>U.2</v>
          </cell>
          <cell r="C743" t="str">
            <v>KINE TRANSFER from DIGITAL or  VIDEO MASTER</v>
          </cell>
        </row>
        <row r="744">
          <cell r="C744" t="str">
            <v>Picture</v>
          </cell>
        </row>
        <row r="749">
          <cell r="C749" t="str">
            <v>Sound</v>
          </cell>
        </row>
        <row r="760">
          <cell r="C760" t="str">
            <v xml:space="preserve">          Sub-total</v>
          </cell>
        </row>
        <row r="761">
          <cell r="B761" t="str">
            <v>U.3</v>
          </cell>
          <cell r="C761" t="str">
            <v>VIDEO MASTER &amp; DUBS</v>
          </cell>
        </row>
        <row r="771">
          <cell r="C771" t="str">
            <v xml:space="preserve">          Sub-total</v>
          </cell>
        </row>
        <row r="772">
          <cell r="B772" t="str">
            <v>U.4</v>
          </cell>
          <cell r="C772" t="str">
            <v>TRAILER and/or MAKING OF DOCUMENTARY</v>
          </cell>
        </row>
        <row r="780">
          <cell r="C780" t="str">
            <v xml:space="preserve">          Sub-total</v>
          </cell>
        </row>
        <row r="781">
          <cell r="B781" t="str">
            <v>U.5</v>
          </cell>
          <cell r="C781" t="str">
            <v>TEST SCREENINGS</v>
          </cell>
        </row>
        <row r="788">
          <cell r="C788" t="str">
            <v xml:space="preserve">          Sub-total</v>
          </cell>
        </row>
        <row r="789">
          <cell r="C789" t="str">
            <v>LAB. COSTS - EDITING SUB-TOTAL</v>
          </cell>
        </row>
        <row r="790">
          <cell r="B790" t="str">
            <v>V</v>
          </cell>
          <cell r="C790" t="str">
            <v>SOUND - POST PRODUCTION</v>
          </cell>
        </row>
        <row r="791">
          <cell r="C791" t="str">
            <v>Stock:</v>
          </cell>
        </row>
        <row r="795">
          <cell r="C795" t="str">
            <v>Edit &amp; Post-sync:</v>
          </cell>
        </row>
        <row r="809">
          <cell r="C809" t="str">
            <v>Mix:</v>
          </cell>
        </row>
        <row r="821">
          <cell r="C821" t="str">
            <v>Mix Stock:</v>
          </cell>
        </row>
        <row r="824">
          <cell r="C824" t="str">
            <v>Miscellaneous</v>
          </cell>
        </row>
        <row r="828">
          <cell r="C828" t="str">
            <v xml:space="preserve">          Sub-total</v>
          </cell>
        </row>
        <row r="829">
          <cell r="B829" t="str">
            <v>W</v>
          </cell>
          <cell r="C829" t="str">
            <v>MUSIC</v>
          </cell>
        </row>
        <row r="854">
          <cell r="C854" t="str">
            <v xml:space="preserve">          Sub-total</v>
          </cell>
        </row>
        <row r="855">
          <cell r="B855" t="str">
            <v>X.</v>
          </cell>
          <cell r="C855" t="str">
            <v>MARKETING &amp; DELIVERY</v>
          </cell>
        </row>
        <row r="856">
          <cell r="B856" t="str">
            <v>X.1</v>
          </cell>
          <cell r="C856" t="str">
            <v>MARKETING PUBLICITY &amp; STILLS - PRODUCTION &amp; POST PRODN.</v>
          </cell>
        </row>
        <row r="859">
          <cell r="C859" t="str">
            <v xml:space="preserve">          Sub-total</v>
          </cell>
        </row>
        <row r="860">
          <cell r="B860" t="str">
            <v>X.2</v>
          </cell>
          <cell r="C860" t="str">
            <v>DELIVERY REQUIREMENTS</v>
          </cell>
        </row>
        <row r="863">
          <cell r="C863" t="str">
            <v xml:space="preserve">          Sub-total</v>
          </cell>
        </row>
        <row r="864">
          <cell r="C864" t="str">
            <v>MARKETING &amp; DELIVERY SUB-TOTAL</v>
          </cell>
        </row>
        <row r="866">
          <cell r="C866" t="str">
            <v>TOTAL POST-PRODUCTION COSTS</v>
          </cell>
        </row>
        <row r="868">
          <cell r="C868" t="str">
            <v>TOTAL 'BELOW THE LINE' COSTS</v>
          </cell>
        </row>
        <row r="869">
          <cell r="B869" t="str">
            <v>INDIRECT COSTS</v>
          </cell>
        </row>
        <row r="870">
          <cell r="B870" t="str">
            <v>Y</v>
          </cell>
          <cell r="C870" t="str">
            <v>LEGAL &amp; BUSINESS</v>
          </cell>
        </row>
        <row r="878">
          <cell r="C878" t="str">
            <v xml:space="preserve">          Sub-total</v>
          </cell>
        </row>
        <row r="879">
          <cell r="B879" t="str">
            <v>Z</v>
          </cell>
          <cell r="C879" t="str">
            <v>OVERHEADS</v>
          </cell>
        </row>
        <row r="883">
          <cell r="C883" t="str">
            <v xml:space="preserve">          Sub-total</v>
          </cell>
        </row>
        <row r="884">
          <cell r="C884" t="str">
            <v>TOTAL INDIRECT COSTS</v>
          </cell>
        </row>
        <row r="886">
          <cell r="B886" t="str">
            <v>T O T A L   A L L   C A T E G O R I E S</v>
          </cell>
        </row>
        <row r="887">
          <cell r="C887" t="str">
            <v>COMPLETION GUARANTEE</v>
          </cell>
        </row>
        <row r="889">
          <cell r="C889" t="str">
            <v>CONTINGENCY</v>
          </cell>
        </row>
        <row r="890">
          <cell r="C890" t="str">
            <v xml:space="preserve">          Sub-total</v>
          </cell>
        </row>
        <row r="891">
          <cell r="C891" t="str">
            <v>FINANCE</v>
          </cell>
        </row>
        <row r="892">
          <cell r="C892" t="str">
            <v xml:space="preserve">    FILM FINANCE CORP. Admin &amp; Legal</v>
          </cell>
        </row>
        <row r="893">
          <cell r="C893" t="str">
            <v>MARKETING</v>
          </cell>
        </row>
        <row r="894">
          <cell r="C894" t="str">
            <v>SPAA PRODUCTION LEVY</v>
          </cell>
        </row>
        <row r="895">
          <cell r="C895" t="str">
            <v>ASDA PRODUCTION LEVY</v>
          </cell>
        </row>
        <row r="897">
          <cell r="B897" t="str">
            <v>T   O   T   A   L      B   U   D   G   E   T  :</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57"/>
  <sheetViews>
    <sheetView tabSelected="1" workbookViewId="0">
      <selection sqref="A1:C1"/>
    </sheetView>
  </sheetViews>
  <sheetFormatPr baseColWidth="10" defaultColWidth="9.140625" defaultRowHeight="12" x14ac:dyDescent="0"/>
  <cols>
    <col min="1" max="1" width="3.85546875" style="309" customWidth="1"/>
    <col min="2" max="2" width="6.42578125" style="309" customWidth="1"/>
    <col min="3" max="3" width="93.42578125" style="309" customWidth="1"/>
    <col min="4" max="4" width="28.85546875" style="309" customWidth="1"/>
    <col min="5" max="16384" width="9.140625" style="309"/>
  </cols>
  <sheetData>
    <row r="1" spans="1:5" s="340" customFormat="1" ht="27" customHeight="1">
      <c r="A1" s="583" t="s">
        <v>1257</v>
      </c>
      <c r="B1" s="583"/>
      <c r="C1" s="583"/>
      <c r="D1" s="302"/>
      <c r="E1" s="302"/>
    </row>
    <row r="2" spans="1:5" s="341" customFormat="1">
      <c r="A2" s="589" t="s">
        <v>1261</v>
      </c>
      <c r="B2" s="589"/>
      <c r="C2" s="589"/>
      <c r="D2" s="302"/>
      <c r="E2" s="302"/>
    </row>
    <row r="3" spans="1:5" s="342" customFormat="1" ht="53.25" customHeight="1">
      <c r="A3" s="588" t="s">
        <v>1251</v>
      </c>
      <c r="B3" s="588"/>
      <c r="C3" s="588"/>
      <c r="D3" s="302"/>
      <c r="E3" s="302"/>
    </row>
    <row r="4" spans="1:5" s="302" customFormat="1" ht="22.5" customHeight="1">
      <c r="A4" s="584" t="s">
        <v>838</v>
      </c>
      <c r="B4" s="584"/>
      <c r="C4" s="584"/>
    </row>
    <row r="5" spans="1:5" ht="45.75" customHeight="1">
      <c r="A5" s="584" t="s">
        <v>0</v>
      </c>
      <c r="B5" s="584"/>
      <c r="C5" s="584"/>
    </row>
    <row r="6" spans="1:5" ht="27" customHeight="1" thickBot="1">
      <c r="A6" s="584" t="s">
        <v>1252</v>
      </c>
      <c r="B6" s="584"/>
      <c r="C6" s="584"/>
    </row>
    <row r="7" spans="1:5" ht="13.5" customHeight="1" thickTop="1">
      <c r="A7" s="585" t="s">
        <v>1253</v>
      </c>
      <c r="B7" s="586"/>
      <c r="C7" s="587"/>
    </row>
    <row r="8" spans="1:5" ht="78.75" customHeight="1" thickBot="1">
      <c r="A8" s="298"/>
      <c r="B8" s="299"/>
      <c r="C8" s="344" t="s">
        <v>1</v>
      </c>
    </row>
    <row r="9" spans="1:5" s="343" customFormat="1" ht="40.5" customHeight="1" thickTop="1">
      <c r="A9" s="300" t="s">
        <v>1254</v>
      </c>
      <c r="B9" s="300"/>
      <c r="C9" s="301"/>
    </row>
    <row r="10" spans="1:5" s="305" customFormat="1" ht="36.75" customHeight="1">
      <c r="A10" s="568" t="s">
        <v>1138</v>
      </c>
      <c r="B10" s="568"/>
      <c r="C10" s="568"/>
    </row>
    <row r="11" spans="1:5" ht="36" customHeight="1">
      <c r="A11" s="568" t="s">
        <v>1139</v>
      </c>
      <c r="B11" s="568"/>
      <c r="C11" s="568"/>
    </row>
    <row r="12" spans="1:5" ht="24.75" customHeight="1">
      <c r="A12" s="568" t="s">
        <v>1140</v>
      </c>
      <c r="B12" s="568"/>
      <c r="C12" s="568"/>
    </row>
    <row r="13" spans="1:5" ht="36" customHeight="1">
      <c r="A13" s="568" t="s">
        <v>1019</v>
      </c>
      <c r="B13" s="568"/>
      <c r="C13" s="568"/>
    </row>
    <row r="14" spans="1:5" ht="23.25" customHeight="1">
      <c r="A14" s="568" t="s">
        <v>1120</v>
      </c>
      <c r="B14" s="568"/>
      <c r="C14" s="568"/>
    </row>
    <row r="15" spans="1:5" s="302" customFormat="1" ht="36" customHeight="1">
      <c r="A15" s="568" t="s">
        <v>946</v>
      </c>
      <c r="B15" s="568"/>
      <c r="C15" s="568"/>
    </row>
    <row r="16" spans="1:5" s="302" customFormat="1" ht="36" customHeight="1">
      <c r="A16" s="568" t="s">
        <v>947</v>
      </c>
      <c r="B16" s="568"/>
      <c r="C16" s="568"/>
    </row>
    <row r="17" spans="1:7" s="302" customFormat="1" ht="24.75" customHeight="1">
      <c r="A17" s="302" t="s">
        <v>948</v>
      </c>
      <c r="C17" s="303"/>
    </row>
    <row r="18" spans="1:7" ht="36.75" customHeight="1">
      <c r="A18" s="568" t="s">
        <v>1020</v>
      </c>
      <c r="B18" s="568"/>
      <c r="C18" s="568"/>
    </row>
    <row r="19" spans="1:7" s="305" customFormat="1" ht="40.5" customHeight="1">
      <c r="A19" s="304" t="s">
        <v>1021</v>
      </c>
      <c r="B19" s="304"/>
    </row>
    <row r="20" spans="1:7" s="302" customFormat="1" ht="12.75" customHeight="1">
      <c r="A20" s="306">
        <v>1</v>
      </c>
      <c r="B20" s="584" t="s">
        <v>1018</v>
      </c>
      <c r="C20" s="584"/>
    </row>
    <row r="21" spans="1:7" s="302" customFormat="1">
      <c r="A21" s="297"/>
      <c r="B21" s="297"/>
      <c r="C21" s="307" t="s">
        <v>944</v>
      </c>
    </row>
    <row r="22" spans="1:7" s="497" customFormat="1" ht="48.75" customHeight="1">
      <c r="A22" s="495"/>
      <c r="B22" s="567" t="s">
        <v>1134</v>
      </c>
      <c r="C22" s="567"/>
      <c r="D22" s="496"/>
    </row>
    <row r="23" spans="1:7" ht="34.5" customHeight="1">
      <c r="A23" s="306">
        <v>2</v>
      </c>
      <c r="B23" s="584" t="s">
        <v>1081</v>
      </c>
      <c r="C23" s="584"/>
    </row>
    <row r="24" spans="1:7" s="308" customFormat="1" ht="33.75" customHeight="1">
      <c r="A24" s="306">
        <v>3</v>
      </c>
      <c r="B24" s="584" t="s">
        <v>1044</v>
      </c>
      <c r="C24" s="584"/>
    </row>
    <row r="25" spans="1:7" s="308" customFormat="1" ht="21" customHeight="1">
      <c r="A25" s="306">
        <v>4</v>
      </c>
      <c r="B25" s="308" t="s">
        <v>945</v>
      </c>
    </row>
    <row r="26" spans="1:7" s="343" customFormat="1" ht="48.75" customHeight="1">
      <c r="A26" s="498">
        <v>5</v>
      </c>
      <c r="B26" s="567" t="s">
        <v>122</v>
      </c>
      <c r="C26" s="567"/>
      <c r="D26" s="496"/>
    </row>
    <row r="27" spans="1:7" ht="13.5" customHeight="1" thickBot="1">
      <c r="C27" s="310"/>
      <c r="D27" s="499"/>
      <c r="E27" s="343"/>
      <c r="F27" s="343"/>
      <c r="G27" s="343"/>
    </row>
    <row r="28" spans="1:7" ht="13.5" customHeight="1">
      <c r="A28" s="311" t="s">
        <v>1045</v>
      </c>
      <c r="B28" s="312"/>
      <c r="C28" s="313"/>
      <c r="D28" s="590" t="s">
        <v>78</v>
      </c>
      <c r="E28" s="343"/>
      <c r="F28" s="343"/>
      <c r="G28" s="343"/>
    </row>
    <row r="29" spans="1:7" ht="13.5" customHeight="1">
      <c r="A29" s="314"/>
      <c r="B29" s="315"/>
      <c r="C29" s="316" t="s">
        <v>1046</v>
      </c>
      <c r="D29" s="591"/>
      <c r="E29" s="343"/>
      <c r="F29" s="343"/>
      <c r="G29" s="343"/>
    </row>
    <row r="30" spans="1:7" ht="13.5" customHeight="1">
      <c r="A30" s="314"/>
      <c r="B30" s="317"/>
      <c r="C30" s="318" t="s">
        <v>1147</v>
      </c>
      <c r="D30" s="591"/>
      <c r="E30" s="343"/>
      <c r="F30" s="343"/>
      <c r="G30" s="343"/>
    </row>
    <row r="31" spans="1:7" ht="13.5" customHeight="1">
      <c r="A31" s="314"/>
      <c r="B31" s="319"/>
      <c r="C31" s="316" t="s">
        <v>1148</v>
      </c>
      <c r="D31" s="343"/>
      <c r="E31" s="343"/>
      <c r="F31" s="343"/>
      <c r="G31" s="343"/>
    </row>
    <row r="32" spans="1:7" ht="13.5" customHeight="1">
      <c r="A32" s="314"/>
      <c r="B32" s="320"/>
      <c r="C32" s="318" t="s">
        <v>125</v>
      </c>
      <c r="D32" s="343"/>
      <c r="E32" s="343"/>
      <c r="F32" s="343"/>
      <c r="G32" s="343"/>
    </row>
    <row r="33" spans="1:7" ht="13.5" customHeight="1">
      <c r="A33" s="314"/>
      <c r="B33" s="506"/>
      <c r="C33" s="316" t="s">
        <v>126</v>
      </c>
      <c r="D33" s="343"/>
      <c r="E33" s="343"/>
      <c r="F33" s="343"/>
      <c r="G33" s="343"/>
    </row>
    <row r="34" spans="1:7" ht="13.5" customHeight="1">
      <c r="A34" s="314"/>
      <c r="B34" s="501"/>
      <c r="C34" s="316" t="s">
        <v>127</v>
      </c>
      <c r="D34" s="343"/>
      <c r="E34" s="343"/>
      <c r="F34" s="343"/>
      <c r="G34" s="343"/>
    </row>
    <row r="35" spans="1:7" ht="13.5" customHeight="1">
      <c r="A35" s="314"/>
      <c r="B35" s="502"/>
      <c r="C35" s="316" t="s">
        <v>128</v>
      </c>
      <c r="D35" s="343"/>
      <c r="E35" s="343"/>
      <c r="F35" s="343"/>
      <c r="G35" s="343"/>
    </row>
    <row r="36" spans="1:7" ht="13.5" customHeight="1">
      <c r="A36" s="314"/>
      <c r="B36" s="503"/>
      <c r="C36" s="316" t="s">
        <v>935</v>
      </c>
      <c r="D36" s="343"/>
      <c r="E36" s="343"/>
      <c r="F36" s="343"/>
      <c r="G36" s="343"/>
    </row>
    <row r="37" spans="1:7" ht="13.5" customHeight="1">
      <c r="A37" s="314"/>
      <c r="B37" s="504"/>
      <c r="C37" s="316" t="s">
        <v>936</v>
      </c>
      <c r="D37" s="343"/>
      <c r="E37" s="343"/>
      <c r="F37" s="343"/>
      <c r="G37" s="343"/>
    </row>
    <row r="38" spans="1:7" ht="13.5" customHeight="1" thickBot="1">
      <c r="A38" s="314"/>
      <c r="B38" s="505"/>
      <c r="C38" s="316" t="s">
        <v>937</v>
      </c>
      <c r="D38" s="343"/>
      <c r="E38" s="343"/>
      <c r="F38" s="343"/>
      <c r="G38" s="343"/>
    </row>
    <row r="39" spans="1:7" s="305" customFormat="1" ht="41.25" customHeight="1">
      <c r="A39" s="322" t="s">
        <v>1149</v>
      </c>
      <c r="B39" s="323"/>
      <c r="C39" s="324"/>
      <c r="D39" s="500"/>
      <c r="E39" s="500"/>
      <c r="F39" s="500"/>
      <c r="G39" s="500"/>
    </row>
    <row r="40" spans="1:7" ht="74.25" customHeight="1">
      <c r="A40" s="565" t="s">
        <v>1150</v>
      </c>
      <c r="B40" s="566"/>
      <c r="C40" s="325" t="s">
        <v>101</v>
      </c>
    </row>
    <row r="41" spans="1:7" ht="45.75" customHeight="1">
      <c r="A41" s="565" t="s">
        <v>1043</v>
      </c>
      <c r="B41" s="566"/>
      <c r="C41" s="325" t="s">
        <v>795</v>
      </c>
    </row>
    <row r="42" spans="1:7" ht="60" customHeight="1">
      <c r="A42" s="565" t="s">
        <v>1151</v>
      </c>
      <c r="B42" s="566"/>
      <c r="C42" s="325" t="s">
        <v>1259</v>
      </c>
    </row>
    <row r="43" spans="1:7" ht="75" customHeight="1">
      <c r="A43" s="572" t="s">
        <v>1152</v>
      </c>
      <c r="B43" s="573"/>
      <c r="C43" s="326" t="s">
        <v>91</v>
      </c>
    </row>
    <row r="44" spans="1:7" ht="81" customHeight="1">
      <c r="A44" s="327"/>
      <c r="B44" s="328"/>
      <c r="C44" s="329" t="s">
        <v>81</v>
      </c>
    </row>
    <row r="45" spans="1:7" ht="33" customHeight="1" thickBot="1">
      <c r="A45" s="330" t="s">
        <v>1153</v>
      </c>
      <c r="B45" s="331"/>
      <c r="C45" s="332" t="s">
        <v>1154</v>
      </c>
      <c r="D45" s="321"/>
    </row>
    <row r="46" spans="1:7" ht="18" customHeight="1" thickBot="1">
      <c r="A46" s="333"/>
      <c r="B46" s="333"/>
      <c r="C46" s="334"/>
      <c r="D46" s="321"/>
    </row>
    <row r="47" spans="1:7" ht="28.5" customHeight="1" thickBot="1">
      <c r="A47" s="580" t="s">
        <v>1108</v>
      </c>
      <c r="B47" s="581"/>
      <c r="C47" s="582"/>
      <c r="D47" s="321"/>
    </row>
    <row r="48" spans="1:7" ht="18" customHeight="1" thickBot="1"/>
    <row r="49" spans="1:3" s="305" customFormat="1" ht="36.75" customHeight="1">
      <c r="A49" s="322" t="s">
        <v>1109</v>
      </c>
      <c r="B49" s="335"/>
      <c r="C49" s="324"/>
    </row>
    <row r="50" spans="1:3" ht="49.5" customHeight="1">
      <c r="A50" s="574" t="s">
        <v>92</v>
      </c>
      <c r="B50" s="575"/>
      <c r="C50" s="576"/>
    </row>
    <row r="51" spans="1:3" ht="35.25" customHeight="1">
      <c r="A51" s="574" t="s">
        <v>942</v>
      </c>
      <c r="B51" s="575"/>
      <c r="C51" s="576"/>
    </row>
    <row r="52" spans="1:3" s="302" customFormat="1" ht="18.75" customHeight="1" thickBot="1">
      <c r="A52" s="577" t="s">
        <v>932</v>
      </c>
      <c r="B52" s="578"/>
      <c r="C52" s="579"/>
    </row>
    <row r="53" spans="1:3" ht="13.5" customHeight="1" thickBot="1"/>
    <row r="54" spans="1:3" ht="29.25" customHeight="1">
      <c r="A54" s="322" t="s">
        <v>933</v>
      </c>
      <c r="B54" s="336"/>
      <c r="C54" s="337"/>
    </row>
    <row r="55" spans="1:3" ht="13.5" customHeight="1">
      <c r="A55" s="338" t="s">
        <v>1112</v>
      </c>
      <c r="B55" s="321"/>
      <c r="C55" s="339"/>
    </row>
    <row r="56" spans="1:3" ht="30.75" customHeight="1" thickBot="1">
      <c r="A56" s="569" t="s">
        <v>1258</v>
      </c>
      <c r="B56" s="570"/>
      <c r="C56" s="571"/>
    </row>
    <row r="57" spans="1:3" ht="29" customHeight="1"/>
  </sheetData>
  <mergeCells count="30">
    <mergeCell ref="D28:D30"/>
    <mergeCell ref="A12:C12"/>
    <mergeCell ref="B23:C23"/>
    <mergeCell ref="A18:C18"/>
    <mergeCell ref="B24:C24"/>
    <mergeCell ref="A15:C15"/>
    <mergeCell ref="A16:C16"/>
    <mergeCell ref="A1:C1"/>
    <mergeCell ref="A4:C4"/>
    <mergeCell ref="B20:C20"/>
    <mergeCell ref="A7:C7"/>
    <mergeCell ref="A5:C5"/>
    <mergeCell ref="A3:C3"/>
    <mergeCell ref="A10:C10"/>
    <mergeCell ref="A11:C11"/>
    <mergeCell ref="A2:C2"/>
    <mergeCell ref="A6:C6"/>
    <mergeCell ref="A56:C56"/>
    <mergeCell ref="A42:B42"/>
    <mergeCell ref="A43:B43"/>
    <mergeCell ref="A50:C50"/>
    <mergeCell ref="A51:C51"/>
    <mergeCell ref="A52:C52"/>
    <mergeCell ref="A47:C47"/>
    <mergeCell ref="A41:B41"/>
    <mergeCell ref="B22:C22"/>
    <mergeCell ref="A13:C13"/>
    <mergeCell ref="A14:C14"/>
    <mergeCell ref="A40:B40"/>
    <mergeCell ref="B26:C26"/>
  </mergeCells>
  <phoneticPr fontId="0" type="noConversion"/>
  <pageMargins left="0.328125" right="0.38437500000000002" top="0.51181102362204722" bottom="0.59055118110236227" header="0.51181102362204722" footer="0.51181102362204722"/>
  <pageSetup paperSize="9" scale="94" fitToHeight="5" orientation="portrait" horizontalDpi="360" verticalDpi="360"/>
  <headerFooter alignWithMargins="0"/>
  <rowBreaks count="1" manualBreakCount="1">
    <brk id="38" max="16383" man="1"/>
  </rowBreak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pageSetUpPr fitToPage="1"/>
  </sheetPr>
  <dimension ref="A1:Y81"/>
  <sheetViews>
    <sheetView workbookViewId="0">
      <pane ySplit="3" topLeftCell="A4" activePane="bottomLeft" state="frozenSplit"/>
      <selection activeCell="C78" sqref="C78"/>
      <selection pane="bottomLeft" activeCell="A3" sqref="A3"/>
    </sheetView>
  </sheetViews>
  <sheetFormatPr baseColWidth="10" defaultColWidth="8.7109375" defaultRowHeight="13" x14ac:dyDescent="0"/>
  <cols>
    <col min="1" max="1" width="6.28515625" customWidth="1"/>
    <col min="2" max="2" width="4.28515625" customWidth="1"/>
    <col min="3" max="3" width="3.140625" customWidth="1"/>
    <col min="4" max="4" width="24.7109375" customWidth="1"/>
    <col min="5" max="5" width="8.7109375" customWidth="1"/>
    <col min="6" max="6" width="4.5703125" bestFit="1" customWidth="1"/>
    <col min="7" max="7" width="8.28515625" customWidth="1"/>
    <col min="8" max="8" width="12.140625" customWidth="1"/>
    <col min="9" max="9" width="14.7109375" customWidth="1"/>
    <col min="10" max="10" width="57.140625" style="444" customWidth="1"/>
    <col min="11" max="11" width="29.140625" style="454" customWidth="1"/>
    <col min="12" max="19" width="8.7109375" style="454" customWidth="1"/>
    <col min="20" max="25" width="8.7109375" style="202" customWidth="1"/>
  </cols>
  <sheetData>
    <row r="1" spans="1:11" ht="15">
      <c r="A1" s="612" t="s">
        <v>107</v>
      </c>
      <c r="B1" s="612"/>
      <c r="C1" s="612"/>
      <c r="D1" s="612"/>
      <c r="E1" s="612"/>
      <c r="F1" s="612"/>
      <c r="G1" s="612"/>
      <c r="H1" s="612"/>
      <c r="I1" s="612"/>
      <c r="J1" s="272" t="s">
        <v>320</v>
      </c>
      <c r="K1" s="443"/>
    </row>
    <row r="2" spans="1:11" ht="27" customHeight="1">
      <c r="A2" s="33" t="s">
        <v>1260</v>
      </c>
      <c r="B2" s="33"/>
      <c r="C2" s="33"/>
      <c r="D2" s="33"/>
      <c r="E2" s="39" t="s">
        <v>1115</v>
      </c>
      <c r="F2" s="39"/>
      <c r="G2" s="39" t="s">
        <v>1048</v>
      </c>
      <c r="H2" s="40" t="s">
        <v>584</v>
      </c>
      <c r="I2" s="40" t="s">
        <v>1243</v>
      </c>
      <c r="J2" s="273" t="s">
        <v>279</v>
      </c>
      <c r="K2" s="443"/>
    </row>
    <row r="3" spans="1:11">
      <c r="A3" s="33"/>
      <c r="B3" s="33"/>
      <c r="C3" s="33"/>
      <c r="D3" s="33"/>
      <c r="E3" s="77"/>
      <c r="F3" s="77"/>
      <c r="G3" s="77"/>
      <c r="H3" s="450" t="s">
        <v>1220</v>
      </c>
      <c r="I3" s="449">
        <f>BUDGET!M4</f>
        <v>0</v>
      </c>
      <c r="J3" s="274" t="s">
        <v>1015</v>
      </c>
    </row>
    <row r="4" spans="1:11">
      <c r="A4" s="2"/>
      <c r="B4" s="2" t="s">
        <v>737</v>
      </c>
      <c r="C4" s="2"/>
      <c r="D4" s="9"/>
      <c r="E4" s="9"/>
      <c r="F4" s="9"/>
      <c r="G4" s="9"/>
      <c r="H4" s="24"/>
      <c r="I4" s="24"/>
      <c r="J4" s="280"/>
    </row>
    <row r="5" spans="1:11">
      <c r="A5" s="2"/>
      <c r="B5" s="2"/>
      <c r="C5" s="2"/>
      <c r="D5" s="9" t="s">
        <v>1225</v>
      </c>
      <c r="E5" s="9"/>
      <c r="F5" s="9" t="s">
        <v>1230</v>
      </c>
      <c r="G5" s="9"/>
      <c r="H5" s="24">
        <f>E5*G5</f>
        <v>0</v>
      </c>
      <c r="I5" s="24"/>
      <c r="J5" s="280"/>
    </row>
    <row r="6" spans="1:11">
      <c r="A6" s="2"/>
      <c r="B6" s="2"/>
      <c r="C6" s="2"/>
      <c r="D6" s="9" t="s">
        <v>353</v>
      </c>
      <c r="E6" s="9"/>
      <c r="F6" s="9" t="s">
        <v>1230</v>
      </c>
      <c r="G6" s="9"/>
      <c r="H6" s="24">
        <f>E6*G6</f>
        <v>0</v>
      </c>
      <c r="I6" s="24"/>
      <c r="J6" s="280"/>
    </row>
    <row r="7" spans="1:11">
      <c r="A7" s="2"/>
      <c r="B7" s="2"/>
      <c r="C7" s="2"/>
      <c r="D7" s="9" t="s">
        <v>493</v>
      </c>
      <c r="E7" s="9"/>
      <c r="F7" s="9" t="s">
        <v>1230</v>
      </c>
      <c r="G7" s="9"/>
      <c r="H7" s="24">
        <f>E7*G7</f>
        <v>0</v>
      </c>
      <c r="I7" s="24"/>
      <c r="J7" s="280"/>
    </row>
    <row r="8" spans="1:11">
      <c r="A8" s="2"/>
      <c r="B8" s="2"/>
      <c r="C8" s="2"/>
      <c r="D8" s="9" t="s">
        <v>939</v>
      </c>
      <c r="E8" s="9"/>
      <c r="F8" s="9"/>
      <c r="G8" s="9"/>
      <c r="H8" s="24"/>
      <c r="I8" s="24"/>
      <c r="J8" s="280"/>
    </row>
    <row r="9" spans="1:11">
      <c r="A9" s="2"/>
      <c r="B9" s="2"/>
      <c r="C9" s="2"/>
      <c r="D9" s="22" t="s">
        <v>1245</v>
      </c>
      <c r="E9" s="9"/>
      <c r="F9" s="9"/>
      <c r="G9" s="9"/>
      <c r="H9" s="26"/>
      <c r="I9" s="24"/>
      <c r="J9" s="280"/>
    </row>
    <row r="10" spans="1:11">
      <c r="A10" s="2"/>
      <c r="B10" s="2"/>
      <c r="C10" s="2"/>
      <c r="D10" s="34" t="s">
        <v>584</v>
      </c>
      <c r="E10" s="9"/>
      <c r="F10" s="9"/>
      <c r="G10" s="9"/>
      <c r="H10" s="118">
        <f>SUM(H5:H9)</f>
        <v>0</v>
      </c>
      <c r="I10" s="24">
        <f>H10</f>
        <v>0</v>
      </c>
      <c r="J10" s="280"/>
    </row>
    <row r="11" spans="1:11">
      <c r="A11" s="2"/>
      <c r="B11" s="2" t="s">
        <v>1246</v>
      </c>
      <c r="C11" s="2"/>
      <c r="D11" s="9"/>
      <c r="E11" s="9"/>
      <c r="F11" s="9"/>
      <c r="G11" s="9"/>
      <c r="H11" s="24"/>
      <c r="I11" s="24"/>
      <c r="J11" s="537" t="s">
        <v>736</v>
      </c>
    </row>
    <row r="12" spans="1:11">
      <c r="A12" s="2"/>
      <c r="B12" s="2"/>
      <c r="C12" s="2" t="s">
        <v>1239</v>
      </c>
      <c r="D12" s="9"/>
      <c r="E12" s="140" t="s">
        <v>1121</v>
      </c>
      <c r="F12" s="9"/>
      <c r="G12" s="140" t="s">
        <v>1173</v>
      </c>
      <c r="H12" s="24"/>
      <c r="I12" s="24"/>
      <c r="J12" s="280"/>
    </row>
    <row r="13" spans="1:11">
      <c r="A13" s="2"/>
      <c r="B13" s="2"/>
      <c r="C13" s="2"/>
      <c r="D13" s="9" t="s">
        <v>1247</v>
      </c>
      <c r="F13" s="9" t="s">
        <v>1157</v>
      </c>
      <c r="G13" s="9"/>
      <c r="H13" s="24">
        <f t="shared" ref="H13:H28" si="0">E13*G13</f>
        <v>0</v>
      </c>
      <c r="I13" s="24"/>
      <c r="J13" s="455" t="s">
        <v>346</v>
      </c>
    </row>
    <row r="14" spans="1:11">
      <c r="A14" s="2"/>
      <c r="B14" s="2"/>
      <c r="C14" s="2"/>
      <c r="D14" s="9" t="s">
        <v>720</v>
      </c>
      <c r="E14" s="9"/>
      <c r="F14" s="9" t="s">
        <v>1157</v>
      </c>
      <c r="G14" s="9"/>
      <c r="H14" s="24">
        <f t="shared" si="0"/>
        <v>0</v>
      </c>
      <c r="I14" s="24"/>
      <c r="J14" s="456" t="s">
        <v>581</v>
      </c>
    </row>
    <row r="15" spans="1:11">
      <c r="A15" s="2"/>
      <c r="B15" s="2"/>
      <c r="C15" s="2"/>
      <c r="D15" s="9" t="s">
        <v>721</v>
      </c>
      <c r="E15" s="9"/>
      <c r="F15" s="9" t="s">
        <v>1157</v>
      </c>
      <c r="G15" s="9"/>
      <c r="H15" s="24">
        <f t="shared" si="0"/>
        <v>0</v>
      </c>
      <c r="I15" s="24"/>
      <c r="J15" s="456" t="s">
        <v>582</v>
      </c>
    </row>
    <row r="16" spans="1:11">
      <c r="A16" s="2"/>
      <c r="B16" s="2"/>
      <c r="C16" s="2"/>
      <c r="D16" s="9" t="s">
        <v>825</v>
      </c>
      <c r="E16" s="9"/>
      <c r="F16" s="9" t="s">
        <v>1157</v>
      </c>
      <c r="G16" s="9"/>
      <c r="H16" s="24">
        <f t="shared" si="0"/>
        <v>0</v>
      </c>
      <c r="I16" s="24"/>
      <c r="J16" s="456" t="s">
        <v>583</v>
      </c>
    </row>
    <row r="17" spans="1:10">
      <c r="A17" s="2"/>
      <c r="B17" s="2"/>
      <c r="C17" s="2"/>
      <c r="D17" s="9" t="s">
        <v>1080</v>
      </c>
      <c r="E17" s="9"/>
      <c r="F17" s="9" t="s">
        <v>1231</v>
      </c>
      <c r="G17" s="9"/>
      <c r="H17" s="24">
        <f t="shared" si="0"/>
        <v>0</v>
      </c>
      <c r="I17" s="24"/>
      <c r="J17" s="456" t="s">
        <v>1211</v>
      </c>
    </row>
    <row r="18" spans="1:10">
      <c r="A18" s="2"/>
      <c r="B18" s="2"/>
      <c r="C18" s="2"/>
      <c r="D18" s="9" t="s">
        <v>1248</v>
      </c>
      <c r="E18" s="9"/>
      <c r="F18" s="9" t="s">
        <v>1157</v>
      </c>
      <c r="G18" s="9"/>
      <c r="H18" s="24">
        <f t="shared" si="0"/>
        <v>0</v>
      </c>
      <c r="I18" s="24"/>
      <c r="J18" s="456" t="s">
        <v>1212</v>
      </c>
    </row>
    <row r="19" spans="1:10">
      <c r="A19" s="2"/>
      <c r="B19" s="2"/>
      <c r="C19" s="2"/>
      <c r="D19" s="9" t="s">
        <v>640</v>
      </c>
      <c r="E19" s="9"/>
      <c r="F19" s="9" t="s">
        <v>1157</v>
      </c>
      <c r="G19" s="9"/>
      <c r="H19" s="24">
        <f t="shared" si="0"/>
        <v>0</v>
      </c>
      <c r="I19" s="24"/>
      <c r="J19" s="456" t="s">
        <v>1029</v>
      </c>
    </row>
    <row r="20" spans="1:10">
      <c r="A20" s="2"/>
      <c r="B20" s="2"/>
      <c r="C20" s="2"/>
      <c r="D20" s="9"/>
      <c r="E20" s="9"/>
      <c r="F20" s="9"/>
      <c r="G20" s="9"/>
      <c r="H20" s="24"/>
      <c r="I20" s="24"/>
      <c r="J20" s="456" t="s">
        <v>1030</v>
      </c>
    </row>
    <row r="21" spans="1:10">
      <c r="A21" s="2"/>
      <c r="B21" s="2"/>
      <c r="C21" s="2"/>
      <c r="D21" s="9" t="s">
        <v>639</v>
      </c>
      <c r="E21" s="9"/>
      <c r="F21" s="9" t="s">
        <v>1157</v>
      </c>
      <c r="G21" s="9"/>
      <c r="H21" s="24">
        <f t="shared" si="0"/>
        <v>0</v>
      </c>
      <c r="I21" s="24"/>
      <c r="J21" s="456" t="s">
        <v>941</v>
      </c>
    </row>
    <row r="22" spans="1:10">
      <c r="A22" s="2"/>
      <c r="B22" s="2"/>
      <c r="C22" s="2"/>
      <c r="D22" s="9" t="s">
        <v>856</v>
      </c>
      <c r="E22" s="9"/>
      <c r="F22" s="9" t="s">
        <v>1157</v>
      </c>
      <c r="G22" s="9"/>
      <c r="H22" s="24">
        <f t="shared" si="0"/>
        <v>0</v>
      </c>
      <c r="I22" s="24"/>
      <c r="J22" s="456" t="s">
        <v>940</v>
      </c>
    </row>
    <row r="23" spans="1:10">
      <c r="A23" s="2"/>
      <c r="B23" s="2"/>
      <c r="C23" s="2"/>
      <c r="D23" s="9" t="s">
        <v>857</v>
      </c>
      <c r="E23" s="9"/>
      <c r="F23" s="9" t="s">
        <v>1157</v>
      </c>
      <c r="G23" s="9"/>
      <c r="H23" s="24">
        <f t="shared" si="0"/>
        <v>0</v>
      </c>
      <c r="I23" s="24"/>
      <c r="J23" s="456" t="s">
        <v>1144</v>
      </c>
    </row>
    <row r="24" spans="1:10">
      <c r="A24" s="2"/>
      <c r="B24" s="2"/>
      <c r="C24" s="2"/>
      <c r="D24" s="9" t="s">
        <v>638</v>
      </c>
      <c r="E24" s="9"/>
      <c r="F24" s="9" t="s">
        <v>1157</v>
      </c>
      <c r="G24" s="9"/>
      <c r="H24" s="24">
        <f t="shared" si="0"/>
        <v>0</v>
      </c>
      <c r="I24" s="24"/>
      <c r="J24" s="456" t="s">
        <v>1145</v>
      </c>
    </row>
    <row r="25" spans="1:10">
      <c r="A25" s="2"/>
      <c r="B25" s="2"/>
      <c r="C25" s="2"/>
      <c r="D25" s="9"/>
      <c r="E25" s="9"/>
      <c r="F25" s="9"/>
      <c r="G25" s="9"/>
      <c r="H25" s="24"/>
      <c r="I25" s="24"/>
      <c r="J25" s="457" t="s">
        <v>214</v>
      </c>
    </row>
    <row r="26" spans="1:10">
      <c r="A26" s="2"/>
      <c r="B26" s="2"/>
      <c r="C26" s="2"/>
      <c r="D26" s="9" t="s">
        <v>344</v>
      </c>
      <c r="E26" s="9"/>
      <c r="F26" s="9" t="s">
        <v>1157</v>
      </c>
      <c r="G26" s="9"/>
      <c r="H26" s="24">
        <f t="shared" si="0"/>
        <v>0</v>
      </c>
      <c r="I26" s="24"/>
      <c r="J26" s="274"/>
    </row>
    <row r="27" spans="1:10">
      <c r="A27" s="2"/>
      <c r="B27" s="2"/>
      <c r="C27" s="2"/>
      <c r="D27" s="9" t="s">
        <v>201</v>
      </c>
      <c r="E27" s="9"/>
      <c r="F27" s="9" t="s">
        <v>1157</v>
      </c>
      <c r="G27" s="9"/>
      <c r="H27" s="24">
        <f>E27*G27</f>
        <v>0</v>
      </c>
      <c r="I27" s="24"/>
      <c r="J27" s="274"/>
    </row>
    <row r="28" spans="1:10">
      <c r="A28" s="2"/>
      <c r="B28" s="2"/>
      <c r="C28" s="2"/>
      <c r="D28" s="9" t="s">
        <v>200</v>
      </c>
      <c r="E28" s="9"/>
      <c r="F28" s="9" t="s">
        <v>1157</v>
      </c>
      <c r="G28" s="9"/>
      <c r="H28" s="24">
        <f t="shared" si="0"/>
        <v>0</v>
      </c>
      <c r="I28" s="24"/>
      <c r="J28" s="274" t="s">
        <v>202</v>
      </c>
    </row>
    <row r="29" spans="1:10">
      <c r="A29" s="2"/>
      <c r="B29" s="2"/>
      <c r="C29" s="2"/>
      <c r="D29" s="9"/>
      <c r="E29" s="9"/>
      <c r="F29" s="9"/>
      <c r="G29" s="9"/>
      <c r="H29" s="24"/>
      <c r="I29" s="24"/>
      <c r="J29" s="274"/>
    </row>
    <row r="30" spans="1:10">
      <c r="A30" s="2"/>
      <c r="B30" s="2"/>
      <c r="C30" s="2"/>
      <c r="D30" s="34" t="s">
        <v>584</v>
      </c>
      <c r="E30" s="9"/>
      <c r="F30" s="9"/>
      <c r="G30" s="9"/>
      <c r="H30" s="118">
        <f>SUM(H12:H29)</f>
        <v>0</v>
      </c>
      <c r="I30" s="24">
        <f>H30</f>
        <v>0</v>
      </c>
      <c r="J30" s="280"/>
    </row>
    <row r="31" spans="1:10">
      <c r="A31" s="2"/>
      <c r="B31" s="2"/>
      <c r="C31" s="2"/>
      <c r="D31" s="9"/>
      <c r="E31" s="9"/>
      <c r="F31" s="9"/>
      <c r="G31" s="9"/>
      <c r="H31" s="24"/>
      <c r="I31" s="24"/>
      <c r="J31" s="280"/>
    </row>
    <row r="32" spans="1:10">
      <c r="A32" s="2"/>
      <c r="B32" s="2" t="s">
        <v>347</v>
      </c>
      <c r="C32" s="2"/>
      <c r="D32" s="9"/>
      <c r="E32" s="9"/>
      <c r="F32" s="9"/>
      <c r="G32" s="9"/>
      <c r="H32" s="24"/>
      <c r="I32" s="24"/>
      <c r="J32" s="277" t="s">
        <v>986</v>
      </c>
    </row>
    <row r="33" spans="1:10">
      <c r="A33" s="2"/>
      <c r="B33" s="2"/>
      <c r="C33" s="2"/>
      <c r="D33" s="9" t="s">
        <v>585</v>
      </c>
      <c r="E33" s="9"/>
      <c r="F33" s="9"/>
      <c r="G33" s="9"/>
      <c r="H33" s="24">
        <f>E33*G33</f>
        <v>0</v>
      </c>
      <c r="I33" s="24"/>
      <c r="J33" s="280"/>
    </row>
    <row r="34" spans="1:10">
      <c r="A34" s="2"/>
      <c r="B34" s="2"/>
      <c r="C34" s="2"/>
      <c r="D34" s="9" t="s">
        <v>586</v>
      </c>
      <c r="E34" s="9"/>
      <c r="F34" s="9"/>
      <c r="G34" s="9"/>
      <c r="H34" s="24">
        <f>E34*G34</f>
        <v>0</v>
      </c>
      <c r="I34" s="24"/>
      <c r="J34" s="280"/>
    </row>
    <row r="35" spans="1:10">
      <c r="A35" s="2"/>
      <c r="B35" s="2"/>
      <c r="C35" s="2"/>
      <c r="D35" s="9" t="s">
        <v>1238</v>
      </c>
      <c r="E35" s="9"/>
      <c r="F35" s="9"/>
      <c r="G35" s="9"/>
      <c r="H35" s="24">
        <f>E35*G35</f>
        <v>0</v>
      </c>
      <c r="I35" s="24"/>
      <c r="J35" s="280"/>
    </row>
    <row r="36" spans="1:10">
      <c r="A36" s="2"/>
      <c r="B36" s="2"/>
      <c r="C36" s="2"/>
      <c r="D36" s="9" t="s">
        <v>938</v>
      </c>
      <c r="E36" s="9"/>
      <c r="F36" s="9"/>
      <c r="G36" s="9"/>
      <c r="H36" s="24">
        <f>E36*G36</f>
        <v>0</v>
      </c>
      <c r="I36" s="24"/>
      <c r="J36" s="280"/>
    </row>
    <row r="37" spans="1:10">
      <c r="A37" s="2"/>
      <c r="B37" s="2"/>
      <c r="C37" s="2"/>
      <c r="D37" s="9"/>
      <c r="E37" s="9"/>
      <c r="F37" s="9"/>
      <c r="G37" s="9"/>
      <c r="H37" s="24"/>
      <c r="I37" s="24"/>
      <c r="J37" s="280"/>
    </row>
    <row r="38" spans="1:10">
      <c r="A38" s="2"/>
      <c r="B38" s="2"/>
      <c r="C38" s="2"/>
      <c r="D38" s="34" t="s">
        <v>584</v>
      </c>
      <c r="E38" s="2"/>
      <c r="F38" s="2"/>
      <c r="G38" s="2"/>
      <c r="H38" s="118">
        <f>SUM(H33:H37)</f>
        <v>0</v>
      </c>
      <c r="I38" s="117">
        <f>H38</f>
        <v>0</v>
      </c>
      <c r="J38" s="280"/>
    </row>
    <row r="39" spans="1:10">
      <c r="A39" s="9"/>
      <c r="B39" s="2"/>
      <c r="C39" s="9"/>
      <c r="D39" s="9"/>
      <c r="E39" s="9"/>
      <c r="F39" s="9"/>
      <c r="G39" s="9"/>
      <c r="H39" s="24"/>
      <c r="I39" s="24"/>
      <c r="J39" s="280"/>
    </row>
    <row r="40" spans="1:10">
      <c r="A40" s="9"/>
      <c r="B40" s="2" t="s">
        <v>348</v>
      </c>
      <c r="C40" s="9"/>
      <c r="D40" s="9"/>
      <c r="E40" s="9"/>
      <c r="F40" s="9"/>
      <c r="G40" s="9"/>
      <c r="H40" s="24"/>
      <c r="I40" s="24"/>
      <c r="J40" s="280"/>
    </row>
    <row r="41" spans="1:10">
      <c r="A41" s="9"/>
      <c r="B41" s="2"/>
      <c r="C41" s="9"/>
      <c r="D41" s="9" t="s">
        <v>1170</v>
      </c>
      <c r="E41" s="9"/>
      <c r="F41" s="9"/>
      <c r="G41" s="9"/>
      <c r="H41" s="24">
        <f>E41*G41</f>
        <v>0</v>
      </c>
      <c r="I41" s="24"/>
      <c r="J41" s="537" t="s">
        <v>701</v>
      </c>
    </row>
    <row r="42" spans="1:10">
      <c r="A42" s="9"/>
      <c r="B42" s="2"/>
      <c r="C42" s="9"/>
      <c r="D42" s="9" t="s">
        <v>349</v>
      </c>
      <c r="E42" s="9"/>
      <c r="F42" s="9"/>
      <c r="G42" s="9"/>
      <c r="H42" s="24">
        <f t="shared" ref="H42:H47" si="1">E42*G42</f>
        <v>0</v>
      </c>
      <c r="I42" s="24"/>
      <c r="J42" s="280" t="s">
        <v>1014</v>
      </c>
    </row>
    <row r="43" spans="1:10">
      <c r="A43" s="9"/>
      <c r="B43" s="2"/>
      <c r="C43" s="9"/>
      <c r="D43" s="9" t="s">
        <v>218</v>
      </c>
      <c r="E43" s="9"/>
      <c r="F43" s="9"/>
      <c r="G43" s="9"/>
      <c r="H43" s="24">
        <f t="shared" si="1"/>
        <v>0</v>
      </c>
      <c r="I43" s="24"/>
      <c r="J43" s="280"/>
    </row>
    <row r="44" spans="1:10">
      <c r="A44" s="9"/>
      <c r="B44" s="2"/>
      <c r="C44" s="9"/>
      <c r="D44" s="9" t="s">
        <v>1174</v>
      </c>
      <c r="E44" s="9"/>
      <c r="F44" s="9"/>
      <c r="G44" s="9"/>
      <c r="H44" s="24">
        <f t="shared" si="1"/>
        <v>0</v>
      </c>
      <c r="I44" s="24"/>
      <c r="J44" s="280"/>
    </row>
    <row r="45" spans="1:10">
      <c r="A45" s="9"/>
      <c r="B45" s="2"/>
      <c r="C45" s="9"/>
      <c r="D45" s="9" t="s">
        <v>1175</v>
      </c>
      <c r="E45" s="9"/>
      <c r="F45" s="9"/>
      <c r="G45" s="9"/>
      <c r="H45" s="24">
        <f t="shared" si="1"/>
        <v>0</v>
      </c>
      <c r="I45" s="24"/>
      <c r="J45" s="280" t="s">
        <v>217</v>
      </c>
    </row>
    <row r="46" spans="1:10">
      <c r="A46" s="9"/>
      <c r="B46" s="2"/>
      <c r="C46" s="9"/>
      <c r="D46" s="9" t="s">
        <v>1176</v>
      </c>
      <c r="E46" s="9"/>
      <c r="F46" s="9"/>
      <c r="G46" s="9"/>
      <c r="H46" s="24">
        <f t="shared" si="1"/>
        <v>0</v>
      </c>
      <c r="I46" s="24"/>
      <c r="J46" s="280"/>
    </row>
    <row r="47" spans="1:10">
      <c r="A47" s="9"/>
      <c r="B47" s="2"/>
      <c r="C47" s="9"/>
      <c r="D47" s="9" t="s">
        <v>203</v>
      </c>
      <c r="E47" s="9"/>
      <c r="F47" s="9"/>
      <c r="G47" s="9"/>
      <c r="H47" s="24">
        <f t="shared" si="1"/>
        <v>0</v>
      </c>
      <c r="I47" s="24"/>
      <c r="J47" s="280"/>
    </row>
    <row r="48" spans="1:10">
      <c r="A48" s="9"/>
      <c r="B48" s="2"/>
      <c r="C48" s="9"/>
      <c r="D48" s="34" t="s">
        <v>584</v>
      </c>
      <c r="E48" s="9"/>
      <c r="F48" s="9"/>
      <c r="G48" s="9"/>
      <c r="H48" s="118">
        <f>SUM(H41:H47)</f>
        <v>0</v>
      </c>
      <c r="I48" s="24">
        <f>H48</f>
        <v>0</v>
      </c>
      <c r="J48" s="280"/>
    </row>
    <row r="49" spans="1:10">
      <c r="A49" s="9"/>
      <c r="B49" s="2" t="s">
        <v>1177</v>
      </c>
      <c r="C49" s="9"/>
      <c r="D49" s="9"/>
      <c r="E49" s="9"/>
      <c r="F49" s="9"/>
      <c r="G49" s="9"/>
      <c r="H49" s="24"/>
      <c r="I49" s="24"/>
      <c r="J49" s="280"/>
    </row>
    <row r="50" spans="1:10">
      <c r="A50" s="9"/>
      <c r="B50" s="2"/>
      <c r="C50" s="9"/>
      <c r="D50" s="9" t="s">
        <v>204</v>
      </c>
      <c r="E50" s="9"/>
      <c r="F50" s="9"/>
      <c r="G50" s="9"/>
      <c r="H50" s="24">
        <f>E50*G50</f>
        <v>0</v>
      </c>
      <c r="I50" s="24"/>
      <c r="J50" s="277"/>
    </row>
    <row r="51" spans="1:10">
      <c r="A51" s="9"/>
      <c r="B51" s="2"/>
      <c r="C51" s="9"/>
      <c r="D51" s="34" t="s">
        <v>584</v>
      </c>
      <c r="E51" s="9"/>
      <c r="F51" s="9"/>
      <c r="G51" s="9"/>
      <c r="H51" s="118">
        <f>SUM(H50:H50)</f>
        <v>0</v>
      </c>
      <c r="I51" s="24">
        <f>H51</f>
        <v>0</v>
      </c>
      <c r="J51" s="280"/>
    </row>
    <row r="52" spans="1:10">
      <c r="A52" s="9"/>
      <c r="B52" s="2" t="s">
        <v>1078</v>
      </c>
      <c r="C52" s="9"/>
      <c r="D52" s="9"/>
      <c r="E52" s="9"/>
      <c r="F52" s="9"/>
      <c r="G52" s="9"/>
      <c r="H52" s="24"/>
      <c r="I52" s="24"/>
      <c r="J52" s="280"/>
    </row>
    <row r="53" spans="1:10">
      <c r="A53" s="9"/>
      <c r="B53" s="2"/>
      <c r="C53" s="9"/>
      <c r="D53" s="9" t="s">
        <v>951</v>
      </c>
      <c r="E53" s="9"/>
      <c r="F53" s="9"/>
      <c r="G53" s="9"/>
      <c r="H53" s="24">
        <f>E53*G53</f>
        <v>0</v>
      </c>
      <c r="I53" s="24"/>
      <c r="J53" s="280"/>
    </row>
    <row r="54" spans="1:10">
      <c r="A54" s="9"/>
      <c r="B54" s="2"/>
      <c r="C54" s="9"/>
      <c r="D54" s="9" t="s">
        <v>952</v>
      </c>
      <c r="E54" s="9"/>
      <c r="F54" s="9"/>
      <c r="G54" s="9"/>
      <c r="H54" s="24">
        <f>E54*G54</f>
        <v>0</v>
      </c>
      <c r="I54" s="24"/>
      <c r="J54" s="280"/>
    </row>
    <row r="55" spans="1:10">
      <c r="A55" s="9"/>
      <c r="B55" s="2"/>
      <c r="C55" s="9"/>
      <c r="D55" s="9" t="s">
        <v>220</v>
      </c>
      <c r="E55" s="9"/>
      <c r="F55" s="9"/>
      <c r="G55" s="9"/>
      <c r="H55" s="24">
        <f>E55*G55</f>
        <v>0</v>
      </c>
      <c r="I55" s="24"/>
      <c r="J55" s="280"/>
    </row>
    <row r="56" spans="1:10">
      <c r="A56" s="9"/>
      <c r="B56" s="2"/>
      <c r="C56" s="9"/>
      <c r="D56" s="9"/>
      <c r="E56" s="9"/>
      <c r="F56" s="9"/>
      <c r="G56" s="9"/>
      <c r="H56" s="24"/>
      <c r="I56" s="24"/>
      <c r="J56" s="280"/>
    </row>
    <row r="57" spans="1:10">
      <c r="A57" s="9"/>
      <c r="B57" s="2"/>
      <c r="C57" s="9"/>
      <c r="D57" s="34" t="s">
        <v>584</v>
      </c>
      <c r="E57" s="9"/>
      <c r="F57" s="9"/>
      <c r="G57" s="9"/>
      <c r="H57" s="118">
        <f>SUM(H53:H56)</f>
        <v>0</v>
      </c>
      <c r="I57" s="26">
        <f>H57</f>
        <v>0</v>
      </c>
      <c r="J57" s="280"/>
    </row>
    <row r="58" spans="1:10">
      <c r="A58" s="9"/>
      <c r="B58" s="2"/>
      <c r="C58" s="9"/>
      <c r="D58" s="9"/>
      <c r="E58" s="9"/>
      <c r="F58" s="9"/>
      <c r="G58" s="9"/>
      <c r="H58" s="24"/>
      <c r="I58" s="24"/>
      <c r="J58" s="280"/>
    </row>
    <row r="59" spans="1:10">
      <c r="A59" s="2"/>
      <c r="B59" s="2"/>
      <c r="C59" s="2"/>
      <c r="D59" s="29" t="s">
        <v>517</v>
      </c>
      <c r="E59" s="9"/>
      <c r="F59" s="9"/>
      <c r="G59" s="9"/>
      <c r="H59" s="24"/>
      <c r="I59" s="24">
        <f>SUM(I5:I57)</f>
        <v>0</v>
      </c>
      <c r="J59" s="280"/>
    </row>
    <row r="60" spans="1:10">
      <c r="A60" s="2"/>
      <c r="B60" s="2"/>
      <c r="C60" s="2"/>
      <c r="D60" s="29" t="s">
        <v>518</v>
      </c>
      <c r="E60" s="35">
        <v>0</v>
      </c>
      <c r="F60" s="9" t="s">
        <v>213</v>
      </c>
      <c r="G60" s="24">
        <f>I59</f>
        <v>0</v>
      </c>
      <c r="H60" s="24"/>
      <c r="I60" s="24">
        <f>E60*G60</f>
        <v>0</v>
      </c>
      <c r="J60" s="280"/>
    </row>
    <row r="61" spans="1:10">
      <c r="A61" s="2"/>
      <c r="B61" s="2"/>
      <c r="C61" s="2"/>
      <c r="D61" s="29"/>
      <c r="E61" s="9"/>
      <c r="F61" s="9"/>
      <c r="G61" s="9"/>
      <c r="H61" s="24"/>
      <c r="I61" s="24"/>
      <c r="J61" s="280"/>
    </row>
    <row r="62" spans="1:10" ht="14" thickBot="1">
      <c r="A62" s="20"/>
      <c r="B62" s="20"/>
      <c r="C62" s="20"/>
      <c r="D62" s="36" t="s">
        <v>1243</v>
      </c>
      <c r="E62" s="20"/>
      <c r="F62" s="20"/>
      <c r="G62" s="20"/>
      <c r="H62" s="37"/>
      <c r="I62" s="38">
        <f>SUM(I59:I61)</f>
        <v>0</v>
      </c>
      <c r="J62" s="611" t="s">
        <v>925</v>
      </c>
    </row>
    <row r="63" spans="1:10" ht="14" thickTop="1">
      <c r="A63" s="9"/>
      <c r="B63" s="2"/>
      <c r="C63" s="9"/>
      <c r="D63" s="9"/>
      <c r="E63" s="9"/>
      <c r="F63" s="9"/>
      <c r="G63" s="9"/>
      <c r="H63" s="24"/>
      <c r="I63" s="24"/>
      <c r="J63" s="611"/>
    </row>
    <row r="64" spans="1:10">
      <c r="A64" s="9"/>
      <c r="B64" s="2"/>
      <c r="C64" s="9"/>
      <c r="D64" s="9"/>
      <c r="E64" s="9"/>
      <c r="F64" s="9"/>
      <c r="G64" s="9"/>
      <c r="H64" s="24"/>
      <c r="I64" s="24"/>
    </row>
    <row r="81" ht="18.75" customHeight="1"/>
  </sheetData>
  <customSheetViews>
    <customSheetView guid="{0D8E3C55-0134-4E5A-B3C8-FD57177BB8FB}" showPageBreaks="1" fitToPage="1" printArea="1" showRuler="0">
      <selection sqref="A1:IV1"/>
      <printOptions gridLines="1"/>
      <pageSetup paperSize="9" fitToHeight="5" orientation="portrait"/>
      <headerFooter alignWithMargins="0">
        <oddFooter>&amp;L&amp;"Geneva,Italic"&amp;8&amp;F-Delivery Requirements-&amp;D&amp;R&amp;"Geneva,Italic"&amp;8Page &amp;P/&amp;N</oddFooter>
      </headerFooter>
    </customSheetView>
  </customSheetViews>
  <mergeCells count="2">
    <mergeCell ref="A1:I1"/>
    <mergeCell ref="J62:J63"/>
  </mergeCells>
  <phoneticPr fontId="0" type="noConversion"/>
  <hyperlinks>
    <hyperlink ref="J41" location="'5.%20TRAILER%20or%20MAKING%20OF%20DOCO'!A1" display="Refer to WORKSHEET: TRAILER or MAKING OF DOCO"/>
    <hyperlink ref="J32" location="V.00" display="These elements can be listed in main budget in V"/>
    <hyperlink ref="J11" location="X.00" display="These elements can be listed in main budget in X"/>
    <hyperlink ref="J62" location="U.00" display="Click here to go back to BUDGET - H2. Computer Hardware.                                                                                                                                       Transfer your Worksheet Total to the Budget Line Item Total"/>
    <hyperlink ref="J62:J63" location="X.02" display="Click here to go back to BUDGET - X.2 DELIVERY REQUIREMENTS                                                                                                                                    Transfer your Worksheet Total to the Budget Line Item Total"/>
  </hyperlinks>
  <printOptions gridLines="1"/>
  <pageMargins left="0.27559055118110237" right="0.23622047244094491" top="0.35433070866141736" bottom="0.74803149606299213" header="0.23622047244094491" footer="0.35433070866141736"/>
  <pageSetup paperSize="9" fitToHeight="5" orientation="portrait"/>
  <headerFooter alignWithMargins="0">
    <oddFooter>&amp;L&amp;"Geneva,Italic"&amp;8&amp;F-Delivery Requirements-&amp;D&amp;C&amp;R&amp;"Geneva,Italic"&amp;8Page &amp;P/&amp;N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22"/>
    <pageSetUpPr fitToPage="1"/>
  </sheetPr>
  <dimension ref="A1:P73"/>
  <sheetViews>
    <sheetView workbookViewId="0">
      <selection activeCell="C2" sqref="C2"/>
    </sheetView>
  </sheetViews>
  <sheetFormatPr baseColWidth="10" defaultColWidth="9.140625" defaultRowHeight="15" x14ac:dyDescent="0"/>
  <cols>
    <col min="1" max="1" width="1.7109375" style="261" customWidth="1"/>
    <col min="2" max="2" width="2" style="46" customWidth="1"/>
    <col min="3" max="3" width="23.140625" style="265" customWidth="1"/>
    <col min="4" max="4" width="22.5703125" style="265" customWidth="1"/>
    <col min="5" max="5" width="4.85546875" style="261" customWidth="1"/>
    <col min="6" max="6" width="8.7109375" style="261" customWidth="1"/>
    <col min="7" max="7" width="5.85546875" style="261" customWidth="1"/>
    <col min="8" max="8" width="8.7109375" style="261" customWidth="1"/>
    <col min="9" max="9" width="6" style="261" customWidth="1"/>
    <col min="10" max="10" width="5.7109375" style="266" customWidth="1"/>
    <col min="11" max="11" width="5.5703125" style="261" customWidth="1"/>
    <col min="12" max="12" width="20.5703125" style="261" customWidth="1"/>
    <col min="13" max="13" width="1.5703125" style="202" customWidth="1"/>
    <col min="14" max="14" width="5.7109375" style="260" customWidth="1"/>
    <col min="15" max="15" width="9.140625" style="267" customWidth="1"/>
    <col min="16" max="16384" width="9.140625" style="261"/>
  </cols>
  <sheetData>
    <row r="1" spans="1:16" ht="9" customHeight="1" thickBot="1">
      <c r="A1" s="59"/>
      <c r="B1" s="60"/>
      <c r="C1" s="61"/>
      <c r="D1" s="61"/>
      <c r="E1" s="59"/>
      <c r="F1" s="59"/>
      <c r="G1" s="59"/>
      <c r="H1" s="59"/>
      <c r="I1" s="59"/>
      <c r="J1" s="62"/>
      <c r="K1" s="59"/>
      <c r="L1" s="59"/>
      <c r="M1" s="63"/>
    </row>
    <row r="2" spans="1:16">
      <c r="A2" s="59"/>
      <c r="B2" s="41"/>
      <c r="C2" s="559" t="s">
        <v>1260</v>
      </c>
      <c r="D2" s="42"/>
      <c r="E2" s="43"/>
      <c r="F2" s="43"/>
      <c r="G2" s="43"/>
      <c r="H2" s="43"/>
      <c r="I2" s="43"/>
      <c r="J2" s="44"/>
      <c r="K2" s="43"/>
      <c r="L2" s="154"/>
      <c r="M2" s="254"/>
    </row>
    <row r="3" spans="1:16" s="263" customFormat="1" ht="27" customHeight="1">
      <c r="A3" s="66"/>
      <c r="B3" s="67"/>
      <c r="C3" s="68" t="s">
        <v>1221</v>
      </c>
      <c r="D3" s="592" t="s">
        <v>1122</v>
      </c>
      <c r="E3" s="592"/>
      <c r="F3" s="592"/>
      <c r="G3" s="256"/>
      <c r="H3" s="256"/>
      <c r="I3" s="256"/>
      <c r="J3" s="257"/>
      <c r="K3" s="256"/>
      <c r="L3" s="258"/>
      <c r="M3" s="255"/>
      <c r="N3" s="268" t="s">
        <v>1049</v>
      </c>
      <c r="P3" s="262"/>
    </row>
    <row r="4" spans="1:16" ht="28.5" customHeight="1">
      <c r="A4" s="59"/>
      <c r="B4" s="45"/>
      <c r="C4" s="48" t="s">
        <v>1179</v>
      </c>
      <c r="D4" s="48" t="s">
        <v>713</v>
      </c>
      <c r="E4" s="46"/>
      <c r="F4" s="46"/>
      <c r="G4" s="46"/>
      <c r="H4" s="46"/>
      <c r="I4" s="46"/>
      <c r="J4" s="47"/>
      <c r="K4" s="46"/>
      <c r="L4" s="155"/>
      <c r="M4" s="254"/>
    </row>
    <row r="5" spans="1:16" ht="15" customHeight="1">
      <c r="A5" s="59"/>
      <c r="B5" s="45"/>
      <c r="C5" s="48"/>
      <c r="D5" s="141" t="s">
        <v>152</v>
      </c>
      <c r="E5" s="46"/>
      <c r="F5" s="46"/>
      <c r="G5" s="46"/>
      <c r="H5" s="46"/>
      <c r="I5" s="46"/>
      <c r="J5" s="47"/>
      <c r="K5" s="46"/>
      <c r="L5" s="155"/>
      <c r="M5" s="254"/>
    </row>
    <row r="6" spans="1:16">
      <c r="A6" s="59"/>
      <c r="B6" s="45"/>
      <c r="C6" s="48" t="s">
        <v>1222</v>
      </c>
      <c r="D6" s="48"/>
      <c r="E6" s="46"/>
      <c r="F6" s="46"/>
      <c r="G6" s="46"/>
      <c r="H6" s="46"/>
      <c r="I6" s="46"/>
      <c r="J6" s="47"/>
      <c r="K6" s="46"/>
      <c r="L6" s="155"/>
      <c r="M6" s="254"/>
    </row>
    <row r="7" spans="1:16">
      <c r="A7" s="59"/>
      <c r="B7" s="45"/>
      <c r="C7" s="49" t="s">
        <v>1223</v>
      </c>
      <c r="D7" s="48"/>
      <c r="E7" s="46"/>
      <c r="F7" s="46" t="s">
        <v>1224</v>
      </c>
      <c r="G7" s="46"/>
      <c r="H7" s="46"/>
      <c r="I7" s="46"/>
      <c r="J7" s="47"/>
      <c r="K7" s="46"/>
      <c r="L7" s="155"/>
      <c r="M7" s="254"/>
    </row>
    <row r="8" spans="1:16">
      <c r="A8" s="59"/>
      <c r="B8" s="45"/>
      <c r="C8" s="49" t="s">
        <v>1182</v>
      </c>
      <c r="D8" s="50"/>
      <c r="E8" s="46"/>
      <c r="F8" s="46" t="s">
        <v>1183</v>
      </c>
      <c r="G8" s="46"/>
      <c r="H8" s="46"/>
      <c r="I8" s="46" t="s">
        <v>1184</v>
      </c>
      <c r="J8" s="47"/>
      <c r="K8" s="46"/>
      <c r="L8" s="155"/>
      <c r="M8" s="254"/>
    </row>
    <row r="9" spans="1:16">
      <c r="A9" s="59"/>
      <c r="B9" s="45"/>
      <c r="C9" s="48"/>
      <c r="D9" s="48"/>
      <c r="E9" s="46"/>
      <c r="F9" s="46" t="s">
        <v>1185</v>
      </c>
      <c r="G9" s="46"/>
      <c r="H9" s="46"/>
      <c r="I9" s="46"/>
      <c r="J9" s="47"/>
      <c r="K9" s="46"/>
      <c r="L9" s="155"/>
      <c r="M9" s="254"/>
    </row>
    <row r="10" spans="1:16">
      <c r="A10" s="59"/>
      <c r="B10" s="45"/>
      <c r="C10" s="50" t="s">
        <v>919</v>
      </c>
      <c r="D10" s="48"/>
      <c r="E10" s="46"/>
      <c r="F10" s="46"/>
      <c r="G10" s="46"/>
      <c r="H10" s="46"/>
      <c r="I10" s="46"/>
      <c r="J10" s="47"/>
      <c r="K10" s="46"/>
      <c r="L10" s="155"/>
      <c r="M10" s="254"/>
    </row>
    <row r="11" spans="1:16">
      <c r="A11" s="59"/>
      <c r="B11" s="45"/>
      <c r="C11" s="50" t="s">
        <v>780</v>
      </c>
      <c r="D11" s="48"/>
      <c r="E11" s="46"/>
      <c r="F11" s="46"/>
      <c r="G11" s="46"/>
      <c r="H11" s="46"/>
      <c r="I11" s="46"/>
      <c r="J11" s="47"/>
      <c r="K11" s="46"/>
      <c r="L11" s="155"/>
      <c r="M11" s="254"/>
    </row>
    <row r="12" spans="1:16">
      <c r="A12" s="59"/>
      <c r="B12" s="45"/>
      <c r="C12" s="50" t="s">
        <v>928</v>
      </c>
      <c r="D12" s="48"/>
      <c r="E12" s="46"/>
      <c r="F12" s="46"/>
      <c r="G12" s="46"/>
      <c r="H12" s="46"/>
      <c r="I12" s="46"/>
      <c r="J12" s="47"/>
      <c r="K12" s="46"/>
      <c r="L12" s="155"/>
      <c r="M12" s="254"/>
    </row>
    <row r="13" spans="1:16">
      <c r="A13" s="59"/>
      <c r="B13" s="45"/>
      <c r="C13" s="50" t="s">
        <v>1017</v>
      </c>
      <c r="D13" s="48"/>
      <c r="E13" s="46"/>
      <c r="F13" s="46"/>
      <c r="G13" s="46"/>
      <c r="H13" s="46"/>
      <c r="I13" s="46"/>
      <c r="J13" s="47"/>
      <c r="K13" s="46"/>
      <c r="L13" s="155"/>
      <c r="M13" s="254"/>
    </row>
    <row r="14" spans="1:16">
      <c r="A14" s="59"/>
      <c r="B14" s="45"/>
      <c r="C14" s="50" t="s">
        <v>894</v>
      </c>
      <c r="D14" s="48"/>
      <c r="E14" s="46"/>
      <c r="F14" s="46"/>
      <c r="G14" s="46"/>
      <c r="H14" s="46"/>
      <c r="I14" s="46"/>
      <c r="J14" s="47"/>
      <c r="K14" s="46"/>
      <c r="L14" s="155"/>
      <c r="M14" s="254"/>
    </row>
    <row r="15" spans="1:16">
      <c r="A15" s="59"/>
      <c r="B15" s="45"/>
      <c r="C15" s="50"/>
      <c r="D15" s="48"/>
      <c r="E15" s="46"/>
      <c r="F15" s="46"/>
      <c r="G15" s="46"/>
      <c r="H15" s="46"/>
      <c r="I15" s="46"/>
      <c r="J15" s="47"/>
      <c r="K15" s="46"/>
      <c r="L15" s="155"/>
      <c r="M15" s="254"/>
    </row>
    <row r="16" spans="1:16">
      <c r="A16" s="59"/>
      <c r="B16" s="45"/>
      <c r="C16" s="50" t="s">
        <v>1249</v>
      </c>
      <c r="D16" s="48"/>
      <c r="E16" s="46"/>
      <c r="F16" s="46"/>
      <c r="G16" s="46"/>
      <c r="H16" s="46"/>
      <c r="I16" s="46"/>
      <c r="J16" s="47"/>
      <c r="K16" s="46"/>
      <c r="L16" s="155"/>
      <c r="M16" s="254"/>
    </row>
    <row r="17" spans="1:15">
      <c r="A17" s="59"/>
      <c r="B17" s="45"/>
      <c r="C17" s="51"/>
      <c r="D17" s="51"/>
      <c r="E17" s="46"/>
      <c r="F17" s="46"/>
      <c r="G17" s="46"/>
      <c r="H17" s="46"/>
      <c r="I17" s="46"/>
      <c r="J17" s="47"/>
      <c r="K17" s="46"/>
      <c r="L17" s="155"/>
      <c r="M17" s="254"/>
    </row>
    <row r="18" spans="1:15">
      <c r="A18" s="59"/>
      <c r="B18" s="45"/>
      <c r="C18" s="145" t="s">
        <v>790</v>
      </c>
      <c r="D18" s="51"/>
      <c r="E18" s="46"/>
      <c r="F18" s="46"/>
      <c r="G18" s="46"/>
      <c r="H18" s="46"/>
      <c r="I18" s="46"/>
      <c r="J18" s="47"/>
      <c r="K18" s="46"/>
      <c r="L18" s="155"/>
      <c r="M18" s="254"/>
    </row>
    <row r="19" spans="1:15" s="245" customFormat="1" ht="13">
      <c r="A19" s="64"/>
      <c r="B19" s="52"/>
      <c r="C19" s="79" t="s">
        <v>1180</v>
      </c>
      <c r="E19" s="293" t="s">
        <v>1195</v>
      </c>
      <c r="F19" s="53"/>
      <c r="G19" s="46"/>
      <c r="H19" s="53"/>
      <c r="I19" s="53"/>
      <c r="J19" s="54"/>
      <c r="K19" s="53"/>
      <c r="L19" s="156"/>
      <c r="M19" s="65"/>
      <c r="N19" s="264"/>
      <c r="O19" s="269"/>
    </row>
    <row r="20" spans="1:15">
      <c r="A20" s="59"/>
      <c r="B20" s="45"/>
      <c r="C20" s="142" t="s">
        <v>801</v>
      </c>
      <c r="D20" s="48"/>
      <c r="E20" s="46"/>
      <c r="F20" s="46"/>
      <c r="G20" s="46"/>
      <c r="H20" s="46"/>
      <c r="I20" s="46"/>
      <c r="J20" s="47"/>
      <c r="K20" s="46"/>
      <c r="L20" s="155"/>
      <c r="M20" s="254"/>
    </row>
    <row r="21" spans="1:15">
      <c r="A21" s="59"/>
      <c r="B21" s="45"/>
      <c r="C21" s="142" t="s">
        <v>130</v>
      </c>
      <c r="D21" s="48"/>
      <c r="E21" s="46"/>
      <c r="F21" s="46"/>
      <c r="G21" s="46"/>
      <c r="H21" s="46"/>
      <c r="I21" s="46"/>
      <c r="J21" s="47"/>
      <c r="K21" s="46"/>
      <c r="L21" s="155"/>
      <c r="M21" s="254"/>
    </row>
    <row r="22" spans="1:15">
      <c r="A22" s="59"/>
      <c r="B22" s="45"/>
      <c r="C22" s="142" t="s">
        <v>131</v>
      </c>
      <c r="D22" s="48"/>
      <c r="E22" s="46"/>
      <c r="F22" s="46"/>
      <c r="G22" s="46"/>
      <c r="H22" s="46"/>
      <c r="I22" s="46"/>
      <c r="J22" s="47"/>
      <c r="K22" s="46"/>
      <c r="L22" s="155"/>
      <c r="M22" s="254"/>
    </row>
    <row r="23" spans="1:15">
      <c r="A23" s="59"/>
      <c r="B23" s="45"/>
      <c r="C23" s="48"/>
      <c r="D23" s="48"/>
      <c r="E23" s="46"/>
      <c r="F23" s="46"/>
      <c r="G23" s="46"/>
      <c r="H23" s="46"/>
      <c r="I23" s="46"/>
      <c r="J23" s="47"/>
      <c r="K23" s="46"/>
      <c r="L23" s="155"/>
      <c r="M23" s="254"/>
    </row>
    <row r="24" spans="1:15">
      <c r="A24" s="59"/>
      <c r="B24" s="45"/>
      <c r="C24" s="143" t="s">
        <v>132</v>
      </c>
      <c r="D24" s="48"/>
      <c r="E24" s="46"/>
      <c r="F24" s="46"/>
      <c r="G24" s="46"/>
      <c r="H24" s="46"/>
      <c r="I24" s="46"/>
      <c r="J24" s="47"/>
      <c r="K24" s="46"/>
      <c r="L24" s="155"/>
      <c r="M24" s="254"/>
    </row>
    <row r="25" spans="1:15" ht="13">
      <c r="A25" s="59"/>
      <c r="B25" s="45"/>
      <c r="C25" s="146" t="s">
        <v>785</v>
      </c>
      <c r="D25" s="53"/>
      <c r="E25" s="46" t="s">
        <v>781</v>
      </c>
      <c r="F25" s="55"/>
      <c r="G25" s="46" t="s">
        <v>782</v>
      </c>
      <c r="H25" s="55"/>
      <c r="I25" s="46" t="s">
        <v>783</v>
      </c>
      <c r="J25" s="89"/>
      <c r="K25" s="46" t="s">
        <v>784</v>
      </c>
      <c r="L25" s="157"/>
      <c r="M25" s="254"/>
      <c r="N25" s="347">
        <f>J25+L25*0.2</f>
        <v>0</v>
      </c>
      <c r="O25" s="267" t="s">
        <v>712</v>
      </c>
    </row>
    <row r="26" spans="1:15" ht="13">
      <c r="A26" s="59"/>
      <c r="B26" s="45"/>
      <c r="C26" s="146" t="s">
        <v>294</v>
      </c>
      <c r="D26" s="46" t="s">
        <v>1042</v>
      </c>
      <c r="E26" s="46" t="s">
        <v>781</v>
      </c>
      <c r="F26" s="55"/>
      <c r="G26" s="46" t="s">
        <v>782</v>
      </c>
      <c r="H26" s="55"/>
      <c r="I26" s="46" t="s">
        <v>783</v>
      </c>
      <c r="J26" s="89"/>
      <c r="K26" s="46" t="s">
        <v>784</v>
      </c>
      <c r="L26" s="157"/>
      <c r="M26" s="254"/>
      <c r="N26" s="153">
        <f>J26+L26*0.2</f>
        <v>0</v>
      </c>
      <c r="O26" s="267" t="s">
        <v>430</v>
      </c>
    </row>
    <row r="27" spans="1:15" ht="13">
      <c r="A27" s="59"/>
      <c r="B27" s="45"/>
      <c r="C27" s="146" t="s">
        <v>46</v>
      </c>
      <c r="D27" s="53"/>
      <c r="E27" s="46"/>
      <c r="F27" s="55"/>
      <c r="G27" s="46"/>
      <c r="H27" s="55"/>
      <c r="I27" s="46"/>
      <c r="J27" s="89"/>
      <c r="K27" s="46"/>
      <c r="L27" s="157"/>
      <c r="M27" s="254"/>
      <c r="O27" s="267" t="s">
        <v>711</v>
      </c>
    </row>
    <row r="28" spans="1:15" ht="13">
      <c r="A28" s="59"/>
      <c r="B28" s="45"/>
      <c r="C28" s="146" t="s">
        <v>1008</v>
      </c>
      <c r="D28" s="53"/>
      <c r="E28" s="46" t="s">
        <v>781</v>
      </c>
      <c r="F28" s="55"/>
      <c r="G28" s="46" t="s">
        <v>782</v>
      </c>
      <c r="H28" s="55"/>
      <c r="I28" s="46" t="s">
        <v>783</v>
      </c>
      <c r="J28" s="89"/>
      <c r="K28" s="46" t="s">
        <v>784</v>
      </c>
      <c r="L28" s="157"/>
      <c r="M28" s="254"/>
    </row>
    <row r="29" spans="1:15" ht="13">
      <c r="A29" s="59"/>
      <c r="B29" s="45"/>
      <c r="C29" s="53"/>
      <c r="D29" s="53"/>
      <c r="E29" s="46"/>
      <c r="F29" s="55"/>
      <c r="G29" s="46"/>
      <c r="H29" s="55"/>
      <c r="I29" s="46"/>
      <c r="J29" s="47"/>
      <c r="K29" s="46"/>
      <c r="L29" s="155"/>
      <c r="M29" s="254"/>
    </row>
    <row r="30" spans="1:15" ht="13">
      <c r="A30" s="59"/>
      <c r="B30" s="45"/>
      <c r="C30" s="53"/>
      <c r="D30" s="53"/>
      <c r="E30" s="46"/>
      <c r="F30" s="55"/>
      <c r="G30" s="46"/>
      <c r="H30" s="55"/>
      <c r="I30" s="46"/>
      <c r="J30" s="47"/>
      <c r="K30" s="46"/>
      <c r="L30" s="155"/>
      <c r="M30" s="254"/>
    </row>
    <row r="31" spans="1:15" ht="13">
      <c r="A31" s="59"/>
      <c r="B31" s="45"/>
      <c r="C31" s="145" t="s">
        <v>129</v>
      </c>
      <c r="D31" s="53"/>
      <c r="E31" s="46"/>
      <c r="F31" s="55"/>
      <c r="G31" s="46"/>
      <c r="H31" s="55"/>
      <c r="I31" s="46"/>
      <c r="J31" s="47"/>
      <c r="K31" s="46"/>
      <c r="L31" s="155"/>
      <c r="M31" s="254"/>
    </row>
    <row r="32" spans="1:15" ht="13">
      <c r="A32" s="59"/>
      <c r="B32" s="45"/>
      <c r="C32" s="144" t="s">
        <v>860</v>
      </c>
      <c r="D32" s="348"/>
      <c r="E32" s="46" t="s">
        <v>786</v>
      </c>
      <c r="F32" s="55"/>
      <c r="G32" s="46" t="s">
        <v>787</v>
      </c>
      <c r="H32" s="55"/>
      <c r="I32" s="46" t="s">
        <v>783</v>
      </c>
      <c r="J32" s="47"/>
      <c r="K32" s="46" t="s">
        <v>784</v>
      </c>
      <c r="L32" s="155"/>
      <c r="M32" s="254"/>
    </row>
    <row r="33" spans="1:13" ht="13">
      <c r="A33" s="59"/>
      <c r="B33" s="45"/>
      <c r="C33" s="144" t="s">
        <v>861</v>
      </c>
      <c r="D33" s="349"/>
      <c r="E33" s="46" t="s">
        <v>786</v>
      </c>
      <c r="F33" s="55"/>
      <c r="G33" s="46" t="s">
        <v>787</v>
      </c>
      <c r="H33" s="55"/>
      <c r="I33" s="46" t="s">
        <v>783</v>
      </c>
      <c r="J33" s="47"/>
      <c r="K33" s="46" t="s">
        <v>784</v>
      </c>
      <c r="L33" s="155"/>
      <c r="M33" s="254"/>
    </row>
    <row r="34" spans="1:13" ht="13">
      <c r="A34" s="59"/>
      <c r="B34" s="45"/>
      <c r="C34" s="144" t="s">
        <v>862</v>
      </c>
      <c r="D34" s="349"/>
      <c r="E34" s="46" t="s">
        <v>786</v>
      </c>
      <c r="F34" s="55"/>
      <c r="G34" s="46" t="s">
        <v>787</v>
      </c>
      <c r="H34" s="55"/>
      <c r="I34" s="46" t="s">
        <v>783</v>
      </c>
      <c r="J34" s="47"/>
      <c r="K34" s="46" t="s">
        <v>784</v>
      </c>
      <c r="L34" s="155"/>
      <c r="M34" s="254"/>
    </row>
    <row r="35" spans="1:13" ht="13">
      <c r="A35" s="59"/>
      <c r="B35" s="45"/>
      <c r="C35" s="144" t="s">
        <v>1178</v>
      </c>
      <c r="D35" s="349"/>
      <c r="E35" s="46" t="s">
        <v>786</v>
      </c>
      <c r="F35" s="55"/>
      <c r="G35" s="46" t="s">
        <v>787</v>
      </c>
      <c r="H35" s="55"/>
      <c r="I35" s="46" t="s">
        <v>783</v>
      </c>
      <c r="J35" s="47"/>
      <c r="K35" s="46" t="s">
        <v>784</v>
      </c>
      <c r="L35" s="155"/>
      <c r="M35" s="254"/>
    </row>
    <row r="36" spans="1:13" ht="13">
      <c r="A36" s="59"/>
      <c r="B36" s="45"/>
      <c r="C36" s="144" t="s">
        <v>863</v>
      </c>
      <c r="D36" s="349"/>
      <c r="E36" s="46" t="s">
        <v>786</v>
      </c>
      <c r="F36" s="55"/>
      <c r="G36" s="46" t="s">
        <v>787</v>
      </c>
      <c r="H36" s="55"/>
      <c r="I36" s="46" t="s">
        <v>783</v>
      </c>
      <c r="J36" s="47"/>
      <c r="K36" s="46" t="s">
        <v>784</v>
      </c>
      <c r="L36" s="155"/>
      <c r="M36" s="254"/>
    </row>
    <row r="37" spans="1:13" ht="13">
      <c r="A37" s="59"/>
      <c r="B37" s="45"/>
      <c r="C37" s="144"/>
      <c r="D37" s="53"/>
      <c r="E37" s="46"/>
      <c r="F37" s="55"/>
      <c r="G37" s="46"/>
      <c r="H37" s="55"/>
      <c r="I37" s="46"/>
      <c r="J37" s="47"/>
      <c r="K37" s="46"/>
      <c r="L37" s="155"/>
      <c r="M37" s="254"/>
    </row>
    <row r="38" spans="1:13" ht="13">
      <c r="A38" s="59"/>
      <c r="B38" s="45"/>
      <c r="C38" s="53"/>
      <c r="D38" s="53"/>
      <c r="E38" s="46"/>
      <c r="F38" s="55"/>
      <c r="G38" s="46"/>
      <c r="H38" s="55"/>
      <c r="I38" s="46"/>
      <c r="J38" s="47"/>
      <c r="K38" s="46"/>
      <c r="L38" s="155"/>
      <c r="M38" s="254"/>
    </row>
    <row r="39" spans="1:13" ht="13">
      <c r="A39" s="59"/>
      <c r="B39" s="45"/>
      <c r="C39" s="145" t="s">
        <v>1206</v>
      </c>
      <c r="D39" s="53"/>
      <c r="E39" s="46"/>
      <c r="F39" s="46"/>
      <c r="G39" s="46"/>
      <c r="H39" s="46"/>
      <c r="I39" s="46"/>
      <c r="J39" s="47"/>
      <c r="K39" s="46"/>
      <c r="L39" s="155"/>
      <c r="M39" s="254"/>
    </row>
    <row r="40" spans="1:13" ht="13">
      <c r="A40" s="59"/>
      <c r="B40" s="45"/>
      <c r="C40" s="146" t="s">
        <v>351</v>
      </c>
      <c r="D40" s="53" t="s">
        <v>843</v>
      </c>
      <c r="E40" s="345" t="s">
        <v>352</v>
      </c>
      <c r="F40" s="147"/>
      <c r="G40" s="128" t="s">
        <v>839</v>
      </c>
      <c r="H40" s="46"/>
      <c r="I40" s="46"/>
      <c r="J40" s="47"/>
      <c r="K40" s="46"/>
      <c r="L40" s="155"/>
      <c r="M40" s="254"/>
    </row>
    <row r="41" spans="1:13" ht="13">
      <c r="A41" s="59"/>
      <c r="B41" s="45"/>
      <c r="C41" s="146" t="s">
        <v>10</v>
      </c>
      <c r="D41" s="53" t="s">
        <v>844</v>
      </c>
      <c r="E41" s="345" t="s">
        <v>352</v>
      </c>
      <c r="F41" s="147"/>
      <c r="G41" s="128" t="s">
        <v>840</v>
      </c>
      <c r="H41" s="46"/>
      <c r="I41" s="46"/>
      <c r="J41" s="47"/>
      <c r="K41" s="46"/>
      <c r="L41" s="155"/>
      <c r="M41" s="254"/>
    </row>
    <row r="42" spans="1:13" ht="13">
      <c r="A42" s="59"/>
      <c r="B42" s="45"/>
      <c r="C42" s="294" t="s">
        <v>1123</v>
      </c>
      <c r="D42" s="19"/>
      <c r="E42" s="346" t="s">
        <v>352</v>
      </c>
      <c r="F42" s="148"/>
      <c r="G42" s="128"/>
      <c r="H42" s="46"/>
      <c r="I42" s="46"/>
      <c r="J42" s="47"/>
      <c r="K42" s="46"/>
      <c r="L42" s="155"/>
      <c r="M42" s="254"/>
    </row>
    <row r="43" spans="1:13" ht="13">
      <c r="A43" s="59"/>
      <c r="B43" s="45"/>
      <c r="C43" s="146" t="s">
        <v>792</v>
      </c>
      <c r="D43" s="53" t="s">
        <v>843</v>
      </c>
      <c r="E43" s="345" t="s">
        <v>352</v>
      </c>
      <c r="F43" s="147"/>
      <c r="G43" s="128" t="s">
        <v>841</v>
      </c>
      <c r="H43" s="46"/>
      <c r="I43" s="46"/>
      <c r="J43" s="47"/>
      <c r="K43" s="46"/>
      <c r="L43" s="155"/>
      <c r="M43" s="254"/>
    </row>
    <row r="44" spans="1:13" ht="13">
      <c r="A44" s="59"/>
      <c r="B44" s="45"/>
      <c r="C44" s="53"/>
      <c r="D44" s="53"/>
      <c r="E44" s="46"/>
      <c r="F44" s="46"/>
      <c r="G44" s="46"/>
      <c r="H44" s="46"/>
      <c r="I44" s="46"/>
      <c r="J44" s="47"/>
      <c r="K44" s="46"/>
      <c r="L44" s="155"/>
      <c r="M44" s="254"/>
    </row>
    <row r="45" spans="1:13" ht="13">
      <c r="A45" s="59"/>
      <c r="B45" s="45"/>
      <c r="C45" s="144"/>
      <c r="D45" s="53"/>
      <c r="E45" s="46"/>
      <c r="F45" s="46"/>
      <c r="G45" s="109"/>
      <c r="H45" s="46"/>
      <c r="I45" s="46"/>
      <c r="J45" s="47"/>
      <c r="K45" s="46"/>
      <c r="L45" s="155"/>
      <c r="M45" s="254"/>
    </row>
    <row r="46" spans="1:13" ht="13">
      <c r="A46" s="59"/>
      <c r="B46" s="45"/>
      <c r="C46" s="53" t="s">
        <v>297</v>
      </c>
      <c r="D46" s="53"/>
      <c r="E46" s="46"/>
      <c r="F46" s="46"/>
      <c r="G46" s="46"/>
      <c r="H46" s="46"/>
      <c r="I46" s="46"/>
      <c r="J46" s="47"/>
      <c r="K46" s="46"/>
      <c r="L46" s="155"/>
      <c r="M46" s="254"/>
    </row>
    <row r="47" spans="1:13" ht="13">
      <c r="A47" s="59"/>
      <c r="B47" s="45"/>
      <c r="C47" s="146" t="s">
        <v>298</v>
      </c>
      <c r="D47" s="53"/>
      <c r="E47" s="46" t="s">
        <v>96</v>
      </c>
      <c r="F47" s="46"/>
      <c r="G47" s="46"/>
      <c r="H47" s="46"/>
      <c r="I47" s="46"/>
      <c r="J47" s="47"/>
      <c r="K47" s="46"/>
      <c r="L47" s="155"/>
      <c r="M47" s="254"/>
    </row>
    <row r="48" spans="1:13" ht="13">
      <c r="A48" s="59"/>
      <c r="B48" s="45"/>
      <c r="C48" s="146" t="s">
        <v>298</v>
      </c>
      <c r="D48" s="53"/>
      <c r="E48" s="46" t="s">
        <v>96</v>
      </c>
      <c r="F48" s="46"/>
      <c r="G48" s="46"/>
      <c r="H48" s="46"/>
      <c r="I48" s="46"/>
      <c r="J48" s="47"/>
      <c r="K48" s="46"/>
      <c r="L48" s="155"/>
      <c r="M48" s="254"/>
    </row>
    <row r="49" spans="1:13" ht="13">
      <c r="A49" s="59"/>
      <c r="B49" s="45"/>
      <c r="C49" s="146"/>
      <c r="D49" s="53"/>
      <c r="E49" s="46"/>
      <c r="F49" s="46"/>
      <c r="G49" s="46"/>
      <c r="H49" s="46"/>
      <c r="I49" s="46"/>
      <c r="J49" s="47"/>
      <c r="K49" s="46"/>
      <c r="L49" s="155"/>
      <c r="M49" s="254"/>
    </row>
    <row r="50" spans="1:13" ht="13">
      <c r="A50" s="59"/>
      <c r="B50" s="45"/>
      <c r="C50" s="53"/>
      <c r="D50" s="53"/>
      <c r="E50" s="46"/>
      <c r="F50" s="46"/>
      <c r="G50" s="46"/>
      <c r="H50" s="46"/>
      <c r="I50" s="46"/>
      <c r="J50" s="47"/>
      <c r="K50" s="46"/>
      <c r="L50" s="155"/>
      <c r="M50" s="254"/>
    </row>
    <row r="51" spans="1:13" ht="13">
      <c r="A51" s="59"/>
      <c r="B51" s="45"/>
      <c r="C51" s="145" t="s">
        <v>1228</v>
      </c>
      <c r="D51" s="53"/>
      <c r="E51" s="46"/>
      <c r="F51" s="46"/>
      <c r="G51" s="46"/>
      <c r="H51" s="46"/>
      <c r="I51" s="46"/>
      <c r="J51" s="47"/>
      <c r="K51" s="46"/>
      <c r="L51" s="155"/>
      <c r="M51" s="254"/>
    </row>
    <row r="52" spans="1:13" ht="13">
      <c r="A52" s="59"/>
      <c r="B52" s="45"/>
      <c r="C52" s="144" t="s">
        <v>295</v>
      </c>
      <c r="D52" s="53"/>
      <c r="E52" s="46"/>
      <c r="F52" s="46">
        <v>0</v>
      </c>
      <c r="G52" s="46"/>
      <c r="H52" s="46"/>
      <c r="I52" s="46"/>
      <c r="J52" s="47"/>
      <c r="K52" s="46"/>
      <c r="L52" s="155"/>
      <c r="M52" s="254"/>
    </row>
    <row r="53" spans="1:13" ht="13">
      <c r="A53" s="59"/>
      <c r="B53" s="45"/>
      <c r="C53" s="144" t="s">
        <v>296</v>
      </c>
      <c r="D53" s="53"/>
      <c r="E53" s="46"/>
      <c r="F53" s="46">
        <v>0</v>
      </c>
      <c r="G53" s="46"/>
      <c r="H53" s="46"/>
      <c r="I53" s="46"/>
      <c r="J53" s="47"/>
      <c r="K53" s="46"/>
      <c r="L53" s="155"/>
      <c r="M53" s="254"/>
    </row>
    <row r="54" spans="1:13" ht="13">
      <c r="A54" s="59"/>
      <c r="B54" s="45"/>
      <c r="C54" s="144" t="s">
        <v>880</v>
      </c>
      <c r="D54" s="53"/>
      <c r="E54" s="46"/>
      <c r="F54" s="46">
        <v>0</v>
      </c>
      <c r="G54" s="46"/>
      <c r="H54" s="46"/>
      <c r="I54" s="46"/>
      <c r="J54" s="47"/>
      <c r="K54" s="46"/>
      <c r="L54" s="155"/>
      <c r="M54" s="254"/>
    </row>
    <row r="55" spans="1:13" ht="13">
      <c r="A55" s="59"/>
      <c r="B55" s="45"/>
      <c r="C55" s="53" t="s">
        <v>1243</v>
      </c>
      <c r="D55" s="53"/>
      <c r="E55" s="46"/>
      <c r="F55" s="46">
        <f>SUM(F52:F54)</f>
        <v>0</v>
      </c>
      <c r="G55" s="46"/>
      <c r="H55" s="46"/>
      <c r="I55" s="46"/>
      <c r="J55" s="47"/>
      <c r="K55" s="46"/>
      <c r="L55" s="155"/>
      <c r="M55" s="254"/>
    </row>
    <row r="56" spans="1:13" ht="13">
      <c r="A56" s="59"/>
      <c r="B56" s="45"/>
      <c r="C56" s="53"/>
      <c r="D56" s="53"/>
      <c r="E56" s="46"/>
      <c r="F56" s="46"/>
      <c r="G56" s="46"/>
      <c r="H56" s="46"/>
      <c r="I56" s="46"/>
      <c r="J56" s="47"/>
      <c r="K56" s="46"/>
      <c r="L56" s="155"/>
      <c r="M56" s="254"/>
    </row>
    <row r="57" spans="1:13" ht="13">
      <c r="A57" s="59"/>
      <c r="B57" s="45"/>
      <c r="C57" s="53"/>
      <c r="D57" s="53"/>
      <c r="E57" s="46"/>
      <c r="F57" s="46"/>
      <c r="G57" s="46"/>
      <c r="H57" s="46"/>
      <c r="I57" s="46"/>
      <c r="J57" s="47"/>
      <c r="K57" s="46"/>
      <c r="L57" s="155"/>
      <c r="M57" s="254"/>
    </row>
    <row r="58" spans="1:13" ht="13">
      <c r="A58" s="59"/>
      <c r="B58" s="45"/>
      <c r="C58" s="145" t="s">
        <v>1187</v>
      </c>
      <c r="D58" s="79"/>
      <c r="E58" s="46"/>
      <c r="F58" s="19"/>
      <c r="G58" s="46"/>
      <c r="H58" s="53" t="s">
        <v>90</v>
      </c>
      <c r="I58" s="46"/>
      <c r="J58" s="47"/>
      <c r="K58" s="46"/>
      <c r="L58" s="155"/>
      <c r="M58" s="254"/>
    </row>
    <row r="59" spans="1:13" ht="13">
      <c r="A59" s="59"/>
      <c r="B59" s="45"/>
      <c r="C59" s="144" t="s">
        <v>295</v>
      </c>
      <c r="D59" s="53"/>
      <c r="E59" s="46"/>
      <c r="F59" s="46">
        <v>0</v>
      </c>
      <c r="G59" s="46"/>
      <c r="H59" s="109" t="s">
        <v>1079</v>
      </c>
      <c r="I59" s="46"/>
      <c r="J59" s="47"/>
      <c r="K59" s="46"/>
      <c r="L59" s="155"/>
      <c r="M59" s="254"/>
    </row>
    <row r="60" spans="1:13" ht="13">
      <c r="A60" s="59"/>
      <c r="B60" s="45"/>
      <c r="C60" s="144" t="s">
        <v>296</v>
      </c>
      <c r="D60" s="53"/>
      <c r="E60" s="46"/>
      <c r="F60" s="46">
        <v>0</v>
      </c>
      <c r="G60" s="46"/>
      <c r="H60" s="46"/>
      <c r="I60" s="46"/>
      <c r="J60" s="47"/>
      <c r="K60" s="46"/>
      <c r="L60" s="155"/>
      <c r="M60" s="254"/>
    </row>
    <row r="61" spans="1:13" ht="13">
      <c r="A61" s="59"/>
      <c r="B61" s="45"/>
      <c r="C61" s="53"/>
      <c r="D61" s="53"/>
      <c r="E61" s="46"/>
      <c r="F61" s="46"/>
      <c r="G61" s="46"/>
      <c r="H61" s="46"/>
      <c r="I61" s="46"/>
      <c r="J61" s="47"/>
      <c r="K61" s="46"/>
      <c r="L61" s="155"/>
      <c r="M61" s="254"/>
    </row>
    <row r="62" spans="1:13" ht="13">
      <c r="A62" s="59"/>
      <c r="B62" s="45"/>
      <c r="C62" s="53"/>
      <c r="D62" s="53"/>
      <c r="E62" s="46"/>
      <c r="F62" s="46"/>
      <c r="G62" s="46"/>
      <c r="H62" s="46"/>
      <c r="I62" s="46"/>
      <c r="J62" s="47"/>
      <c r="K62" s="46"/>
      <c r="L62" s="155"/>
      <c r="M62" s="254"/>
    </row>
    <row r="63" spans="1:13" ht="13">
      <c r="A63" s="59"/>
      <c r="B63" s="45"/>
      <c r="C63" s="296" t="s">
        <v>1118</v>
      </c>
      <c r="D63" s="53"/>
      <c r="E63" s="46"/>
      <c r="F63" s="46"/>
      <c r="G63" s="46"/>
      <c r="H63" s="46"/>
      <c r="I63" s="46"/>
      <c r="J63" s="47"/>
      <c r="K63" s="46"/>
      <c r="L63" s="155"/>
      <c r="M63" s="254"/>
    </row>
    <row r="64" spans="1:13" ht="13">
      <c r="A64" s="59"/>
      <c r="B64" s="45"/>
      <c r="C64" s="296"/>
      <c r="D64" s="53"/>
      <c r="E64" s="46"/>
      <c r="F64" s="46"/>
      <c r="G64" s="46"/>
      <c r="H64" s="46"/>
      <c r="I64" s="46"/>
      <c r="J64" s="47"/>
      <c r="K64" s="46"/>
      <c r="L64" s="155"/>
      <c r="M64" s="254"/>
    </row>
    <row r="65" spans="1:15" ht="13">
      <c r="A65" s="59"/>
      <c r="B65" s="45"/>
      <c r="C65" s="296" t="s">
        <v>1240</v>
      </c>
      <c r="D65" s="53"/>
      <c r="E65" s="46"/>
      <c r="F65" s="149">
        <v>0.1</v>
      </c>
      <c r="G65" s="46" t="s">
        <v>1241</v>
      </c>
      <c r="H65" s="46"/>
      <c r="I65" s="46"/>
      <c r="J65" s="47"/>
      <c r="K65" s="46"/>
      <c r="L65" s="155"/>
      <c r="M65" s="254"/>
      <c r="N65" s="270"/>
      <c r="O65" s="267" t="s">
        <v>1113</v>
      </c>
    </row>
    <row r="66" spans="1:15" ht="13">
      <c r="A66" s="59"/>
      <c r="B66" s="45"/>
      <c r="C66" s="296"/>
      <c r="D66" s="53"/>
      <c r="E66" s="46"/>
      <c r="F66" s="46"/>
      <c r="G66" s="46"/>
      <c r="H66" s="46"/>
      <c r="I66" s="46"/>
      <c r="J66" s="47"/>
      <c r="K66" s="46"/>
      <c r="L66" s="155"/>
      <c r="M66" s="254"/>
    </row>
    <row r="67" spans="1:15" ht="13">
      <c r="A67" s="59"/>
      <c r="B67" s="45"/>
      <c r="C67" s="296"/>
      <c r="D67" s="53"/>
      <c r="E67" s="46"/>
      <c r="F67" s="46"/>
      <c r="G67" s="46"/>
      <c r="H67" s="46"/>
      <c r="I67" s="46"/>
      <c r="J67" s="47"/>
      <c r="K67" s="46"/>
      <c r="L67" s="155"/>
      <c r="M67" s="254"/>
    </row>
    <row r="68" spans="1:15" ht="13">
      <c r="A68" s="59"/>
      <c r="B68" s="45"/>
      <c r="C68" s="296" t="s">
        <v>1250</v>
      </c>
      <c r="D68" s="53"/>
      <c r="E68" s="46"/>
      <c r="F68" s="46"/>
      <c r="G68" s="46"/>
      <c r="H68" s="46"/>
      <c r="I68" s="46"/>
      <c r="J68" s="47"/>
      <c r="K68" s="46"/>
      <c r="L68" s="155"/>
      <c r="M68" s="254"/>
    </row>
    <row r="69" spans="1:15" ht="13">
      <c r="A69" s="59"/>
      <c r="B69" s="45"/>
      <c r="C69" s="79"/>
      <c r="D69" s="53"/>
      <c r="E69" s="46"/>
      <c r="F69" s="46"/>
      <c r="G69" s="46"/>
      <c r="H69" s="46"/>
      <c r="I69" s="46"/>
      <c r="J69" s="47"/>
      <c r="K69" s="46"/>
      <c r="L69" s="155"/>
      <c r="M69" s="254"/>
    </row>
    <row r="70" spans="1:15" ht="14.25" customHeight="1">
      <c r="A70" s="59"/>
      <c r="B70" s="45"/>
      <c r="C70" s="79" t="s">
        <v>885</v>
      </c>
      <c r="D70" s="46" t="s">
        <v>842</v>
      </c>
      <c r="E70" s="46"/>
      <c r="F70" s="46"/>
      <c r="G70" s="46"/>
      <c r="H70" s="46"/>
      <c r="I70" s="46"/>
      <c r="J70" s="47"/>
      <c r="K70" s="46"/>
      <c r="L70" s="155"/>
      <c r="M70" s="254"/>
    </row>
    <row r="71" spans="1:15" ht="14.25" customHeight="1">
      <c r="A71" s="59"/>
      <c r="B71" s="45"/>
      <c r="C71" s="79" t="s">
        <v>1181</v>
      </c>
      <c r="D71" s="46" t="s">
        <v>842</v>
      </c>
      <c r="E71" s="46"/>
      <c r="F71" s="46"/>
      <c r="G71" s="46"/>
      <c r="H71" s="46"/>
      <c r="I71" s="46"/>
      <c r="J71" s="47"/>
      <c r="K71" s="46"/>
      <c r="L71" s="155"/>
      <c r="M71" s="254"/>
    </row>
    <row r="72" spans="1:15" ht="14" thickBot="1">
      <c r="A72" s="59"/>
      <c r="B72" s="56"/>
      <c r="C72" s="295"/>
      <c r="D72" s="159"/>
      <c r="E72" s="57"/>
      <c r="F72" s="57"/>
      <c r="G72" s="57"/>
      <c r="H72" s="57"/>
      <c r="I72" s="57"/>
      <c r="J72" s="58"/>
      <c r="K72" s="57"/>
      <c r="L72" s="158"/>
      <c r="M72" s="254"/>
    </row>
    <row r="73" spans="1:15" ht="9" customHeight="1">
      <c r="A73" s="59"/>
      <c r="B73" s="60"/>
      <c r="C73" s="61"/>
      <c r="D73" s="61"/>
      <c r="E73" s="59"/>
      <c r="F73" s="59"/>
      <c r="G73" s="59"/>
      <c r="H73" s="59"/>
      <c r="I73" s="59"/>
      <c r="J73" s="62"/>
      <c r="K73" s="59"/>
      <c r="L73" s="59"/>
      <c r="M73" s="63"/>
    </row>
  </sheetData>
  <customSheetViews>
    <customSheetView guid="{0D8E3C55-0134-4E5A-B3C8-FD57177BB8FB}" showPageBreaks="1" fitToPage="1" printArea="1" showRuler="0">
      <selection activeCell="C24" sqref="C24"/>
      <pageSetup paperSize="9" fitToHeight="4" orientation="portrait"/>
      <headerFooter alignWithMargins="0">
        <oddFooter>&amp;L&amp;"Charcoal,Italic"&amp;8AFC Budget-&amp;F-Production Summary
&amp;C&amp;R&amp;"Charcoal,Italic"Printed: &amp;D &amp;T</oddFooter>
      </headerFooter>
    </customSheetView>
  </customSheetViews>
  <mergeCells count="1">
    <mergeCell ref="D3:F3"/>
  </mergeCells>
  <phoneticPr fontId="0" type="noConversion"/>
  <printOptions horizontalCentered="1"/>
  <pageMargins left="0.6692913385826772" right="0.6692913385826772" top="0.39370078740157483" bottom="0.9055118110236221" header="0.51181102362204722" footer="0.51181102362204722"/>
  <pageSetup paperSize="9" scale="74" orientation="portrait"/>
  <headerFooter alignWithMargins="0">
    <oddFooter>&amp;L&amp;"Arial,Italic"&amp;8AFC Budget-&amp;F-Production Summary     Printed: &amp;D &amp;T&amp;C&amp;R&amp;"Arial,Bold"&amp;8Page  &amp;P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18"/>
    <pageSetUpPr fitToPage="1"/>
  </sheetPr>
  <dimension ref="A1:R105"/>
  <sheetViews>
    <sheetView workbookViewId="0">
      <pane ySplit="4" topLeftCell="A5" activePane="bottomLeft" state="frozenSplit"/>
      <selection pane="bottomLeft" activeCell="A3" sqref="A3"/>
    </sheetView>
  </sheetViews>
  <sheetFormatPr baseColWidth="10" defaultColWidth="9.140625" defaultRowHeight="12" x14ac:dyDescent="0"/>
  <cols>
    <col min="1" max="1" width="11" style="241" customWidth="1"/>
    <col min="2" max="2" width="32.7109375" style="236" customWidth="1"/>
    <col min="3" max="3" width="32.140625" style="236" customWidth="1"/>
    <col min="4" max="4" width="11.28515625" style="251" customWidth="1"/>
    <col min="5" max="5" width="11.28515625" style="238" customWidth="1"/>
    <col min="6" max="6" width="2.28515625" style="239" customWidth="1"/>
    <col min="7" max="8" width="11.28515625" style="220" customWidth="1"/>
    <col min="9" max="9" width="21.140625" style="480" customWidth="1"/>
    <col min="10" max="16384" width="9.140625" style="236"/>
  </cols>
  <sheetData>
    <row r="1" spans="1:9" s="479" customFormat="1" ht="22.5" customHeight="1">
      <c r="A1" s="493" t="s">
        <v>47</v>
      </c>
      <c r="B1" s="487"/>
      <c r="C1" s="487"/>
      <c r="D1" s="488"/>
      <c r="E1" s="488"/>
      <c r="F1" s="489"/>
      <c r="G1" s="490"/>
      <c r="H1" s="490"/>
      <c r="I1" s="481"/>
    </row>
    <row r="2" spans="1:9" s="221" customFormat="1" ht="24.75" customHeight="1">
      <c r="A2" s="507" t="s">
        <v>95</v>
      </c>
      <c r="C2" s="508" t="str">
        <f>'COVER SHEET'!D3</f>
        <v>"      ..film title ...      "</v>
      </c>
      <c r="D2" s="223"/>
      <c r="E2" s="491"/>
      <c r="F2" s="492"/>
      <c r="G2" s="491"/>
      <c r="H2" s="491"/>
      <c r="I2" s="482" t="s">
        <v>153</v>
      </c>
    </row>
    <row r="3" spans="1:9" ht="16.5" customHeight="1">
      <c r="A3" s="564" t="s">
        <v>1260</v>
      </c>
      <c r="B3" s="225" t="s">
        <v>96</v>
      </c>
      <c r="C3" s="226" t="s">
        <v>1119</v>
      </c>
      <c r="D3" s="596" t="s">
        <v>791</v>
      </c>
      <c r="E3" s="596"/>
      <c r="F3" s="227"/>
      <c r="G3" s="596" t="s">
        <v>215</v>
      </c>
      <c r="H3" s="596"/>
      <c r="I3" s="483" t="s">
        <v>1226</v>
      </c>
    </row>
    <row r="4" spans="1:9" s="221" customFormat="1" ht="16.5" customHeight="1">
      <c r="A4" s="228"/>
      <c r="B4" s="229" t="s">
        <v>105</v>
      </c>
      <c r="C4" s="230" t="str">
        <f>'COVER SHEET'!D70</f>
        <v>………………………………….</v>
      </c>
      <c r="D4" s="231" t="s">
        <v>97</v>
      </c>
      <c r="E4" s="231" t="s">
        <v>98</v>
      </c>
      <c r="F4" s="232"/>
      <c r="G4" s="233" t="s">
        <v>216</v>
      </c>
      <c r="H4" s="219"/>
      <c r="I4" s="484" t="s">
        <v>710</v>
      </c>
    </row>
    <row r="5" spans="1:9" ht="24.75" customHeight="1">
      <c r="A5" s="234" t="s">
        <v>1096</v>
      </c>
      <c r="B5" s="235"/>
      <c r="D5" s="237"/>
      <c r="G5" s="237"/>
      <c r="H5" s="238"/>
      <c r="I5" s="485" t="s">
        <v>1227</v>
      </c>
    </row>
    <row r="6" spans="1:9">
      <c r="A6" s="240" t="str">
        <f>A.1</f>
        <v>A.1</v>
      </c>
      <c r="B6" s="236" t="s">
        <v>1087</v>
      </c>
      <c r="C6" s="236" t="s">
        <v>1204</v>
      </c>
      <c r="D6" s="237">
        <f>BUDGET!M13</f>
        <v>0</v>
      </c>
      <c r="G6" s="237">
        <f>$E6*Currency_XRate</f>
        <v>0</v>
      </c>
      <c r="H6" s="238"/>
      <c r="I6" s="486"/>
    </row>
    <row r="7" spans="1:9">
      <c r="A7" s="240" t="str">
        <f>A.2</f>
        <v>A.2</v>
      </c>
      <c r="B7" s="236" t="s">
        <v>275</v>
      </c>
      <c r="C7" s="236" t="s">
        <v>1204</v>
      </c>
      <c r="D7" s="223">
        <f>BUDGET!M40</f>
        <v>0</v>
      </c>
      <c r="E7" s="238">
        <f>SUM(D6:D7)</f>
        <v>0</v>
      </c>
      <c r="G7" s="223">
        <f>$E7*Currency_XRate</f>
        <v>0</v>
      </c>
      <c r="H7" s="238">
        <f>SUM(G6:G7)</f>
        <v>0</v>
      </c>
      <c r="I7" s="486"/>
    </row>
    <row r="8" spans="1:9">
      <c r="A8" s="240" t="str">
        <f>B.1</f>
        <v>B.1</v>
      </c>
      <c r="B8" s="236" t="s">
        <v>277</v>
      </c>
      <c r="C8" s="236" t="s">
        <v>1204</v>
      </c>
      <c r="D8" s="237">
        <f>BUDGET!M49</f>
        <v>0</v>
      </c>
      <c r="G8" s="237">
        <f>$E8*Currency_XRate</f>
        <v>0</v>
      </c>
      <c r="H8" s="238"/>
      <c r="I8" s="486"/>
    </row>
    <row r="9" spans="1:9">
      <c r="A9" s="240" t="str">
        <f>B.2</f>
        <v>B.2</v>
      </c>
      <c r="B9" s="236" t="s">
        <v>276</v>
      </c>
      <c r="C9" s="236" t="s">
        <v>1204</v>
      </c>
      <c r="D9" s="223">
        <f>BUDGET!M54</f>
        <v>0</v>
      </c>
      <c r="E9" s="238">
        <f>SUM(D8:D9)</f>
        <v>0</v>
      </c>
      <c r="G9" s="223">
        <f>$E9*Currency_XRate</f>
        <v>0</v>
      </c>
      <c r="H9" s="238">
        <f>SUM(G8:G9)</f>
        <v>0</v>
      </c>
      <c r="I9" s="486"/>
    </row>
    <row r="10" spans="1:9">
      <c r="A10" s="240" t="s">
        <v>1033</v>
      </c>
      <c r="B10" s="236" t="str">
        <f>Get_Heading</f>
        <v>PRINCIPAL CAST</v>
      </c>
      <c r="C10" s="236" t="s">
        <v>1204</v>
      </c>
      <c r="D10" s="237"/>
      <c r="E10" s="238">
        <f>BUDGET!M79</f>
        <v>0</v>
      </c>
      <c r="G10" s="237"/>
      <c r="H10" s="238">
        <f>$E10*Currency_XRate</f>
        <v>0</v>
      </c>
      <c r="I10" s="486"/>
    </row>
    <row r="11" spans="1:9">
      <c r="B11" s="222" t="s">
        <v>1205</v>
      </c>
      <c r="C11" s="221"/>
      <c r="D11" s="237"/>
      <c r="E11" s="242">
        <f>SUM(E5:E10)</f>
        <v>0</v>
      </c>
      <c r="G11" s="237"/>
      <c r="H11" s="242">
        <f>SUM(H5:H10)</f>
        <v>0</v>
      </c>
      <c r="I11" s="486">
        <f>BUDGET!M80</f>
        <v>0</v>
      </c>
    </row>
    <row r="12" spans="1:9" ht="24.75" customHeight="1">
      <c r="A12" s="234" t="s">
        <v>1216</v>
      </c>
      <c r="B12" s="235"/>
      <c r="D12" s="237"/>
      <c r="G12" s="237"/>
      <c r="H12" s="238"/>
      <c r="I12" s="486"/>
    </row>
    <row r="13" spans="1:9" ht="20.25" customHeight="1">
      <c r="A13" s="243" t="s">
        <v>580</v>
      </c>
      <c r="B13" s="235"/>
      <c r="D13" s="237"/>
      <c r="G13" s="237"/>
      <c r="H13" s="238"/>
      <c r="I13" s="486"/>
    </row>
    <row r="14" spans="1:9">
      <c r="A14" s="244" t="str">
        <f>C.00</f>
        <v>C.</v>
      </c>
      <c r="B14" s="236" t="str">
        <f t="shared" ref="B14:B81" si="0">Get_Heading</f>
        <v>PRODUCTION UNIT FEES &amp; SALARIES.</v>
      </c>
      <c r="C14" s="236" t="str">
        <f t="shared" ref="C14:C34" si="1">PROPER(Get_Sub_Heading)</f>
        <v/>
      </c>
      <c r="D14" s="237"/>
      <c r="G14" s="237"/>
      <c r="H14" s="238"/>
      <c r="I14" s="486"/>
    </row>
    <row r="15" spans="1:9">
      <c r="A15" s="241" t="str">
        <f>C.01</f>
        <v>C.1</v>
      </c>
      <c r="B15" s="236" t="str">
        <f t="shared" si="0"/>
        <v/>
      </c>
      <c r="C15" s="236" t="str">
        <f t="shared" si="1"/>
        <v>Production Management Crew</v>
      </c>
      <c r="D15" s="237">
        <f>BUDGET!M94</f>
        <v>0</v>
      </c>
      <c r="G15" s="237">
        <f t="shared" ref="G15:G34" si="2">$E15*Currency_XRate</f>
        <v>0</v>
      </c>
      <c r="H15" s="238"/>
      <c r="I15" s="486"/>
    </row>
    <row r="16" spans="1:9">
      <c r="A16" s="241" t="str">
        <f>C.02</f>
        <v>C.2</v>
      </c>
      <c r="B16" s="236" t="str">
        <f t="shared" si="0"/>
        <v/>
      </c>
      <c r="C16" s="236" t="str">
        <f t="shared" si="1"/>
        <v>Production Accountancy Crew</v>
      </c>
      <c r="D16" s="237">
        <f>BUDGET!M101</f>
        <v>0</v>
      </c>
      <c r="G16" s="237">
        <f t="shared" si="2"/>
        <v>0</v>
      </c>
      <c r="H16" s="238"/>
      <c r="I16" s="486"/>
    </row>
    <row r="17" spans="1:9">
      <c r="A17" s="241" t="str">
        <f>C.03</f>
        <v>C.3</v>
      </c>
      <c r="B17" s="236" t="str">
        <f t="shared" si="0"/>
        <v/>
      </c>
      <c r="C17" s="236" t="str">
        <f t="shared" si="1"/>
        <v>Assistant Directors Crew</v>
      </c>
      <c r="D17" s="237">
        <f>BUDGET!M109</f>
        <v>0</v>
      </c>
      <c r="G17" s="237">
        <f t="shared" si="2"/>
        <v>0</v>
      </c>
      <c r="H17" s="238"/>
      <c r="I17" s="486"/>
    </row>
    <row r="18" spans="1:9">
      <c r="A18" s="241" t="str">
        <f>C.04</f>
        <v>C.4</v>
      </c>
      <c r="B18" s="236" t="str">
        <f t="shared" si="0"/>
        <v/>
      </c>
      <c r="C18" s="236" t="str">
        <f t="shared" si="1"/>
        <v>Art Direction And Visual Development Crew</v>
      </c>
      <c r="D18" s="237">
        <f>BUDGET!M122</f>
        <v>0</v>
      </c>
      <c r="G18" s="237">
        <f t="shared" si="2"/>
        <v>0</v>
      </c>
      <c r="H18" s="238"/>
      <c r="I18" s="486"/>
    </row>
    <row r="19" spans="1:9">
      <c r="A19" s="241" t="str">
        <f>C.05</f>
        <v>C.5</v>
      </c>
      <c r="B19" s="236" t="str">
        <f t="shared" si="0"/>
        <v/>
      </c>
      <c r="C19" s="236" t="str">
        <f t="shared" si="1"/>
        <v>Layout And Scene Planning Crew</v>
      </c>
      <c r="D19" s="237">
        <f>BUDGET!M134</f>
        <v>0</v>
      </c>
      <c r="G19" s="237">
        <f t="shared" si="2"/>
        <v>0</v>
      </c>
      <c r="H19" s="238"/>
      <c r="I19" s="486"/>
    </row>
    <row r="20" spans="1:9">
      <c r="A20" s="241" t="str">
        <f>C.06</f>
        <v>C.6</v>
      </c>
      <c r="B20" s="236" t="str">
        <f t="shared" si="0"/>
        <v/>
      </c>
      <c r="C20" s="236" t="str">
        <f t="shared" si="1"/>
        <v>Animation Crew</v>
      </c>
      <c r="D20" s="237">
        <f>BUDGET!M160</f>
        <v>0</v>
      </c>
      <c r="G20" s="237">
        <f t="shared" si="2"/>
        <v>0</v>
      </c>
      <c r="H20" s="238"/>
      <c r="I20" s="486"/>
    </row>
    <row r="21" spans="1:9">
      <c r="A21" s="241" t="str">
        <f>C.07</f>
        <v>C.7</v>
      </c>
      <c r="B21" s="236" t="str">
        <f t="shared" si="0"/>
        <v/>
      </c>
      <c r="C21" s="236" t="str">
        <f t="shared" si="1"/>
        <v>Character Modelling Crew</v>
      </c>
      <c r="D21" s="237">
        <f>BUDGET!M174</f>
        <v>0</v>
      </c>
      <c r="G21" s="237">
        <f t="shared" si="2"/>
        <v>0</v>
      </c>
      <c r="H21" s="238"/>
      <c r="I21" s="486"/>
    </row>
    <row r="22" spans="1:9">
      <c r="A22" s="241" t="str">
        <f>C.08</f>
        <v>C.8</v>
      </c>
      <c r="B22" s="236" t="str">
        <f t="shared" si="0"/>
        <v/>
      </c>
      <c r="C22" s="236" t="str">
        <f t="shared" si="1"/>
        <v>Art Department Crew</v>
      </c>
      <c r="D22" s="237">
        <f>BUDGET!M192</f>
        <v>0</v>
      </c>
      <c r="G22" s="237">
        <f t="shared" si="2"/>
        <v>0</v>
      </c>
      <c r="H22" s="238"/>
      <c r="I22" s="486"/>
    </row>
    <row r="23" spans="1:9">
      <c r="A23" s="241" t="str">
        <f>C.09</f>
        <v>C.9</v>
      </c>
      <c r="B23" s="236" t="str">
        <f t="shared" si="0"/>
        <v/>
      </c>
      <c r="C23" s="236" t="str">
        <f t="shared" si="1"/>
        <v>Camera Crew</v>
      </c>
      <c r="D23" s="237">
        <f>BUDGET!M199</f>
        <v>0</v>
      </c>
      <c r="G23" s="237">
        <f t="shared" si="2"/>
        <v>0</v>
      </c>
      <c r="H23" s="238"/>
      <c r="I23" s="486"/>
    </row>
    <row r="24" spans="1:9">
      <c r="A24" s="241" t="str">
        <f>C.10</f>
        <v>C.10</v>
      </c>
      <c r="B24" s="236" t="str">
        <f t="shared" si="0"/>
        <v/>
      </c>
      <c r="C24" s="236" t="str">
        <f t="shared" si="1"/>
        <v>Scanning Crew</v>
      </c>
      <c r="D24" s="237">
        <f>BUDGET!M208</f>
        <v>0</v>
      </c>
      <c r="G24" s="237">
        <f t="shared" si="2"/>
        <v>0</v>
      </c>
      <c r="H24" s="238"/>
      <c r="I24" s="486"/>
    </row>
    <row r="25" spans="1:9">
      <c r="A25" s="241" t="str">
        <f>C.11</f>
        <v>C.11</v>
      </c>
      <c r="B25" s="236" t="str">
        <f t="shared" si="0"/>
        <v/>
      </c>
      <c r="C25" s="236" t="str">
        <f t="shared" si="1"/>
        <v>Ink &amp; Paint &amp; Render Crew</v>
      </c>
      <c r="D25" s="237">
        <f>BUDGET!M218</f>
        <v>0</v>
      </c>
      <c r="G25" s="237">
        <f t="shared" si="2"/>
        <v>0</v>
      </c>
      <c r="H25" s="238"/>
      <c r="I25" s="486"/>
    </row>
    <row r="26" spans="1:9">
      <c r="A26" s="241" t="str">
        <f>C.12</f>
        <v>C.12</v>
      </c>
      <c r="B26" s="236" t="str">
        <f t="shared" si="0"/>
        <v/>
      </c>
      <c r="C26" s="236" t="str">
        <f t="shared" si="1"/>
        <v>Sound Crew</v>
      </c>
      <c r="D26" s="237">
        <f>BUDGET!M223</f>
        <v>0</v>
      </c>
      <c r="G26" s="237">
        <f t="shared" si="2"/>
        <v>0</v>
      </c>
      <c r="H26" s="238"/>
      <c r="I26" s="486"/>
    </row>
    <row r="27" spans="1:9">
      <c r="A27" s="241" t="str">
        <f>C.13</f>
        <v>C.13</v>
      </c>
      <c r="B27" s="236" t="str">
        <f t="shared" si="0"/>
        <v/>
      </c>
      <c r="C27" s="236" t="str">
        <f t="shared" si="1"/>
        <v>Lighting Crew</v>
      </c>
      <c r="D27" s="237">
        <f>BUDGET!M231</f>
        <v>0</v>
      </c>
      <c r="G27" s="237">
        <f t="shared" si="2"/>
        <v>0</v>
      </c>
      <c r="H27" s="238"/>
      <c r="I27" s="486"/>
    </row>
    <row r="28" spans="1:9">
      <c r="A28" s="241" t="str">
        <f>C.14</f>
        <v>C.14</v>
      </c>
      <c r="B28" s="236" t="str">
        <f t="shared" si="0"/>
        <v/>
      </c>
      <c r="C28" s="236" t="str">
        <f t="shared" si="1"/>
        <v>Grips Crew</v>
      </c>
      <c r="D28" s="237">
        <f>BUDGET!M239</f>
        <v>0</v>
      </c>
      <c r="G28" s="237">
        <f t="shared" si="2"/>
        <v>0</v>
      </c>
      <c r="H28" s="238"/>
      <c r="I28" s="486"/>
    </row>
    <row r="29" spans="1:9">
      <c r="A29" s="241" t="str">
        <f>C.15</f>
        <v>C.15</v>
      </c>
      <c r="B29" s="236" t="str">
        <f t="shared" si="0"/>
        <v/>
      </c>
      <c r="C29" s="236" t="str">
        <f t="shared" si="1"/>
        <v>Costumes Crew</v>
      </c>
      <c r="D29" s="237">
        <f>BUDGET!M245</f>
        <v>0</v>
      </c>
      <c r="G29" s="237">
        <f t="shared" si="2"/>
        <v>0</v>
      </c>
      <c r="H29" s="238"/>
      <c r="I29" s="486"/>
    </row>
    <row r="30" spans="1:9">
      <c r="A30" s="241" t="str">
        <f>C.16</f>
        <v>C.16</v>
      </c>
      <c r="B30" s="236" t="str">
        <f t="shared" si="0"/>
        <v/>
      </c>
      <c r="C30" s="236" t="str">
        <f t="shared" si="1"/>
        <v>Compositing Crew</v>
      </c>
      <c r="D30" s="237">
        <f>BUDGET!M250</f>
        <v>0</v>
      </c>
      <c r="G30" s="237">
        <f t="shared" si="2"/>
        <v>0</v>
      </c>
      <c r="H30" s="238"/>
      <c r="I30" s="486"/>
    </row>
    <row r="31" spans="1:9">
      <c r="A31" s="241" t="str">
        <f>C.17</f>
        <v>C.17</v>
      </c>
      <c r="B31" s="236" t="str">
        <f t="shared" si="0"/>
        <v/>
      </c>
      <c r="C31" s="236" t="str">
        <f t="shared" si="1"/>
        <v>Software &amp; Hardware Management Crew</v>
      </c>
      <c r="D31" s="237">
        <f>BUDGET!M261</f>
        <v>0</v>
      </c>
      <c r="G31" s="237">
        <f t="shared" si="2"/>
        <v>0</v>
      </c>
      <c r="H31" s="238"/>
      <c r="I31" s="486"/>
    </row>
    <row r="32" spans="1:9">
      <c r="A32" s="241" t="str">
        <f>C.18</f>
        <v>C.18</v>
      </c>
      <c r="B32" s="236" t="str">
        <f t="shared" si="0"/>
        <v/>
      </c>
      <c r="C32" s="236" t="str">
        <f t="shared" si="1"/>
        <v>Occupational Health &amp; Safety Crew</v>
      </c>
      <c r="D32" s="237">
        <f>BUDGET!M267</f>
        <v>0</v>
      </c>
      <c r="G32" s="237">
        <f t="shared" si="2"/>
        <v>0</v>
      </c>
      <c r="H32" s="238"/>
      <c r="I32" s="486"/>
    </row>
    <row r="33" spans="1:9">
      <c r="A33" s="241" t="str">
        <f>C.19</f>
        <v>C.19</v>
      </c>
      <c r="B33" s="236" t="str">
        <f t="shared" si="0"/>
        <v/>
      </c>
      <c r="C33" s="236" t="str">
        <f t="shared" si="1"/>
        <v>Second Unit And/Or Overseas Crew</v>
      </c>
      <c r="D33" s="237">
        <f>BUDGET!M273</f>
        <v>0</v>
      </c>
      <c r="G33" s="237">
        <f t="shared" si="2"/>
        <v>0</v>
      </c>
      <c r="H33" s="238"/>
      <c r="I33" s="486"/>
    </row>
    <row r="34" spans="1:9">
      <c r="A34" s="241" t="str">
        <f>C.20</f>
        <v>C.20</v>
      </c>
      <c r="B34" s="236" t="str">
        <f t="shared" si="0"/>
        <v/>
      </c>
      <c r="C34" s="236" t="str">
        <f t="shared" si="1"/>
        <v>Overtime &amp; Loadings</v>
      </c>
      <c r="D34" s="223">
        <f>BUDGET!M279</f>
        <v>0</v>
      </c>
      <c r="G34" s="223">
        <f t="shared" si="2"/>
        <v>0</v>
      </c>
      <c r="H34" s="238"/>
      <c r="I34" s="486"/>
    </row>
    <row r="35" spans="1:9" s="202" customFormat="1" ht="13">
      <c r="A35" s="241"/>
      <c r="B35" s="235"/>
      <c r="C35" s="245" t="s">
        <v>772</v>
      </c>
      <c r="D35" s="237"/>
      <c r="E35" s="238">
        <f>SUM(D14:D34)</f>
        <v>0</v>
      </c>
      <c r="F35" s="239"/>
      <c r="G35" s="237"/>
      <c r="H35" s="238">
        <f>SUM(G14:G34)</f>
        <v>0</v>
      </c>
      <c r="I35" s="486">
        <f>BUDGET!M280</f>
        <v>0</v>
      </c>
    </row>
    <row r="36" spans="1:9">
      <c r="A36" s="240" t="str">
        <f>D.00</f>
        <v>D.</v>
      </c>
      <c r="B36" s="236" t="str">
        <f t="shared" si="0"/>
        <v>FRINGES &amp; WORKERS COMPENSATION</v>
      </c>
      <c r="C36" s="236" t="str">
        <f t="shared" ref="C36:C43" si="3">PROPER(Get_Sub_Heading)</f>
        <v/>
      </c>
      <c r="D36" s="237"/>
      <c r="E36" s="238">
        <f>BUDGET!M321</f>
        <v>0</v>
      </c>
      <c r="G36" s="237"/>
      <c r="H36" s="238">
        <f>$E36*Currency_XRate</f>
        <v>0</v>
      </c>
      <c r="I36" s="486">
        <f>BUDGET!M321</f>
        <v>0</v>
      </c>
    </row>
    <row r="37" spans="1:9">
      <c r="A37" s="240" t="str">
        <f>E_b</f>
        <v>E(b)</v>
      </c>
      <c r="B37" s="236" t="str">
        <f t="shared" si="0"/>
        <v>CAST &amp; CASTING (pls State what agreements you are using…………………………………………………….)</v>
      </c>
      <c r="C37" s="236" t="str">
        <f t="shared" si="3"/>
        <v/>
      </c>
      <c r="D37" s="237"/>
      <c r="E37" s="238">
        <f>BUDGET!M333</f>
        <v>0</v>
      </c>
      <c r="G37" s="237"/>
      <c r="H37" s="238">
        <f>$E37*Currency_XRate</f>
        <v>0</v>
      </c>
      <c r="I37" s="486">
        <f>BUDGET!M333</f>
        <v>0</v>
      </c>
    </row>
    <row r="38" spans="1:9">
      <c r="A38" s="240" t="str">
        <f>F.00</f>
        <v>F.</v>
      </c>
      <c r="B38" s="236" t="str">
        <f t="shared" si="0"/>
        <v>MATERIALS</v>
      </c>
      <c r="C38" s="236" t="str">
        <f t="shared" si="3"/>
        <v/>
      </c>
      <c r="D38" s="237"/>
      <c r="G38" s="237"/>
      <c r="H38" s="238"/>
      <c r="I38" s="486"/>
    </row>
    <row r="39" spans="1:9">
      <c r="A39" s="241" t="str">
        <f>F.01</f>
        <v>F.1</v>
      </c>
      <c r="B39" s="236" t="str">
        <f t="shared" si="0"/>
        <v/>
      </c>
      <c r="C39" s="236" t="str">
        <f t="shared" si="3"/>
        <v>Character Modelling Materials</v>
      </c>
      <c r="D39" s="237">
        <f>BUDGET!M347</f>
        <v>0</v>
      </c>
      <c r="G39" s="237">
        <f>$E39*Currency_XRate</f>
        <v>0</v>
      </c>
      <c r="H39" s="238"/>
      <c r="I39" s="486"/>
    </row>
    <row r="40" spans="1:9">
      <c r="A40" s="241" t="str">
        <f>F.02</f>
        <v>F.2</v>
      </c>
      <c r="B40" s="236" t="str">
        <f t="shared" si="0"/>
        <v/>
      </c>
      <c r="C40" s="236" t="str">
        <f t="shared" si="3"/>
        <v>Costume Materials</v>
      </c>
      <c r="D40" s="237">
        <f>BUDGET!M352</f>
        <v>0</v>
      </c>
      <c r="G40" s="237">
        <f>$E40*Currency_XRate</f>
        <v>0</v>
      </c>
      <c r="H40" s="238"/>
      <c r="I40" s="486"/>
    </row>
    <row r="41" spans="1:9">
      <c r="A41" s="241" t="str">
        <f>F.03</f>
        <v>F.3</v>
      </c>
      <c r="B41" s="236" t="str">
        <f t="shared" si="0"/>
        <v/>
      </c>
      <c r="C41" s="236" t="str">
        <f t="shared" si="3"/>
        <v>Art Department Materials</v>
      </c>
      <c r="D41" s="237">
        <f>BUDGET!M362</f>
        <v>0</v>
      </c>
      <c r="G41" s="237">
        <f>$E41*Currency_XRate</f>
        <v>0</v>
      </c>
      <c r="H41" s="238"/>
      <c r="I41" s="486"/>
    </row>
    <row r="42" spans="1:9">
      <c r="A42" s="241" t="str">
        <f>F.04</f>
        <v>F.4</v>
      </c>
      <c r="B42" s="236" t="str">
        <f t="shared" si="0"/>
        <v/>
      </c>
      <c r="C42" s="236" t="str">
        <f t="shared" si="3"/>
        <v>Animation Materials</v>
      </c>
      <c r="D42" s="237">
        <f>BUDGET!M370</f>
        <v>0</v>
      </c>
      <c r="G42" s="237">
        <f>$E42*Currency_XRate</f>
        <v>0</v>
      </c>
      <c r="H42" s="238"/>
      <c r="I42" s="486"/>
    </row>
    <row r="43" spans="1:9">
      <c r="A43" s="241" t="str">
        <f>F.05</f>
        <v>F.5</v>
      </c>
      <c r="B43" s="236" t="str">
        <f t="shared" si="0"/>
        <v/>
      </c>
      <c r="C43" s="236" t="str">
        <f t="shared" si="3"/>
        <v>Archival Stock Footage</v>
      </c>
      <c r="D43" s="223">
        <f>BUDGET!M377</f>
        <v>0</v>
      </c>
      <c r="G43" s="223">
        <f>$E43*Currency_XRate</f>
        <v>0</v>
      </c>
      <c r="H43" s="238"/>
      <c r="I43" s="486"/>
    </row>
    <row r="44" spans="1:9" s="202" customFormat="1" ht="13">
      <c r="A44" s="241"/>
      <c r="B44" s="235"/>
      <c r="C44" s="235" t="s">
        <v>773</v>
      </c>
      <c r="D44" s="237"/>
      <c r="E44" s="238">
        <f>SUM(D38:D43)</f>
        <v>0</v>
      </c>
      <c r="F44" s="239"/>
      <c r="G44" s="237"/>
      <c r="H44" s="238">
        <f>SUM(G39:G43)</f>
        <v>0</v>
      </c>
      <c r="I44" s="486">
        <f>BUDGET!L378</f>
        <v>0</v>
      </c>
    </row>
    <row r="45" spans="1:9">
      <c r="A45" s="240" t="str">
        <f>G.00</f>
        <v>G.</v>
      </c>
      <c r="B45" s="236" t="str">
        <f t="shared" si="0"/>
        <v>LOCATIONS, STUDIO &amp; WORKSHOPS</v>
      </c>
      <c r="C45" s="236" t="str">
        <f>PROPER(Get_Sub_Heading)</f>
        <v/>
      </c>
      <c r="D45" s="237"/>
      <c r="G45" s="237"/>
      <c r="H45" s="238"/>
      <c r="I45" s="486"/>
    </row>
    <row r="46" spans="1:9">
      <c r="A46" s="241" t="str">
        <f>G.02</f>
        <v>G.1</v>
      </c>
      <c r="B46" s="236" t="str">
        <f t="shared" si="0"/>
        <v/>
      </c>
      <c r="C46" s="236" t="str">
        <f>PROPER(Get_Sub_Heading)</f>
        <v>Studio &amp; Workshop Rentals</v>
      </c>
      <c r="D46" s="223">
        <f>BUDGET!M389</f>
        <v>0</v>
      </c>
      <c r="G46" s="223">
        <f>$E46*Currency_XRate</f>
        <v>0</v>
      </c>
      <c r="H46" s="238"/>
      <c r="I46" s="486"/>
    </row>
    <row r="47" spans="1:9" s="202" customFormat="1" ht="13">
      <c r="A47" s="241"/>
      <c r="B47" s="236"/>
      <c r="C47" s="235" t="s">
        <v>774</v>
      </c>
      <c r="D47" s="237"/>
      <c r="E47" s="238">
        <f>SUM(D45:D46)</f>
        <v>0</v>
      </c>
      <c r="F47" s="239"/>
      <c r="G47" s="237"/>
      <c r="H47" s="238">
        <f>SUM(G46:G46)</f>
        <v>0</v>
      </c>
      <c r="I47" s="486">
        <f>BUDGET!L390</f>
        <v>0</v>
      </c>
    </row>
    <row r="48" spans="1:9">
      <c r="A48" s="240" t="str">
        <f>H.</f>
        <v>H.</v>
      </c>
      <c r="B48" s="236" t="str">
        <f t="shared" si="0"/>
        <v>COMPUTERS - SOFTWARE &amp; HARDWARE</v>
      </c>
      <c r="C48" s="236" t="str">
        <f>PROPER(Get_Sub_Heading)</f>
        <v/>
      </c>
      <c r="D48" s="237"/>
      <c r="G48" s="237">
        <f>$E48*Currency_XRate</f>
        <v>0</v>
      </c>
      <c r="H48" s="238"/>
      <c r="I48" s="486"/>
    </row>
    <row r="49" spans="1:9">
      <c r="A49" s="241" t="str">
        <f>H.01</f>
        <v>H.1</v>
      </c>
      <c r="B49" s="236" t="str">
        <f t="shared" si="0"/>
        <v/>
      </c>
      <c r="C49" s="236" t="str">
        <f>PROPER(Get_Sub_Heading)</f>
        <v>Software</v>
      </c>
      <c r="D49" s="237">
        <f>BUDGET!M398</f>
        <v>0</v>
      </c>
      <c r="G49" s="237">
        <f>$E49*Currency_XRate</f>
        <v>0</v>
      </c>
      <c r="H49" s="238"/>
      <c r="I49" s="486"/>
    </row>
    <row r="50" spans="1:9">
      <c r="A50" s="241" t="str">
        <f>H.02</f>
        <v>H.2</v>
      </c>
      <c r="B50" s="236" t="str">
        <f t="shared" si="0"/>
        <v/>
      </c>
      <c r="C50" s="236" t="str">
        <f>PROPER(Get_Sub_Heading)</f>
        <v>Computer Hardware</v>
      </c>
      <c r="D50" s="223">
        <f>BUDGET!M415</f>
        <v>0</v>
      </c>
      <c r="G50" s="223">
        <f>$E50*Currency_XRate</f>
        <v>0</v>
      </c>
      <c r="H50" s="238"/>
      <c r="I50" s="486"/>
    </row>
    <row r="51" spans="1:9" s="202" customFormat="1" ht="13">
      <c r="A51" s="241"/>
      <c r="B51" s="236"/>
      <c r="C51" s="235" t="s">
        <v>268</v>
      </c>
      <c r="D51" s="237"/>
      <c r="E51" s="238">
        <f>SUM(D48:D50)</f>
        <v>0</v>
      </c>
      <c r="F51" s="239"/>
      <c r="G51" s="237"/>
      <c r="H51" s="238">
        <f>SUM(G48:G50)</f>
        <v>0</v>
      </c>
      <c r="I51" s="486">
        <f>BUDGET!L416</f>
        <v>0</v>
      </c>
    </row>
    <row r="52" spans="1:9" ht="13">
      <c r="A52" s="240" t="str">
        <f>I.00</f>
        <v>I.</v>
      </c>
      <c r="B52" s="593" t="str">
        <f t="shared" si="0"/>
        <v>IMAGE CAPTURE - FILM &amp; LAB.- SHOOTING + TRANSFERS + RUSHES</v>
      </c>
      <c r="C52" s="595"/>
      <c r="D52" s="237"/>
      <c r="E52" s="238">
        <f>BUDGET!M436</f>
        <v>0</v>
      </c>
      <c r="G52" s="237"/>
      <c r="H52" s="238">
        <f>$E52*Currency_XRate</f>
        <v>0</v>
      </c>
      <c r="I52" s="486"/>
    </row>
    <row r="53" spans="1:9" ht="13">
      <c r="A53" s="240" t="str">
        <f>J.00</f>
        <v>J.</v>
      </c>
      <c r="B53" s="593" t="str">
        <f t="shared" si="0"/>
        <v>IMAGE CAPTURE- DIGITAL &amp; HD SHOOTING, TRANSFERS &amp; RUSHES</v>
      </c>
      <c r="C53" s="595"/>
      <c r="D53" s="237"/>
      <c r="E53" s="238">
        <f>BUDGET!M450</f>
        <v>0</v>
      </c>
      <c r="G53" s="237"/>
      <c r="H53" s="238">
        <f>$E53*Currency_XRate</f>
        <v>0</v>
      </c>
      <c r="I53" s="486"/>
    </row>
    <row r="54" spans="1:9">
      <c r="A54" s="240" t="str">
        <f>K.00</f>
        <v>K.</v>
      </c>
      <c r="B54" s="236" t="str">
        <f t="shared" si="0"/>
        <v>EQUIPMENT &amp; STORES</v>
      </c>
      <c r="C54" s="236" t="str">
        <f t="shared" ref="C54:C62" si="4">PROPER(Get_Sub_Heading)</f>
        <v/>
      </c>
      <c r="D54" s="237"/>
      <c r="G54" s="237"/>
      <c r="H54" s="238"/>
      <c r="I54" s="486"/>
    </row>
    <row r="55" spans="1:9">
      <c r="A55" s="241" t="str">
        <f>K.01</f>
        <v>K.1</v>
      </c>
      <c r="B55" s="236" t="str">
        <f t="shared" si="0"/>
        <v/>
      </c>
      <c r="C55" s="236" t="str">
        <f t="shared" si="4"/>
        <v xml:space="preserve">Camera Equipment &amp; Stores </v>
      </c>
      <c r="D55" s="237">
        <f>BUDGET!M465</f>
        <v>0</v>
      </c>
      <c r="G55" s="237">
        <f t="shared" ref="G55:G62" si="5">$E55*Currency_XRate</f>
        <v>0</v>
      </c>
      <c r="H55" s="238"/>
      <c r="I55" s="486"/>
    </row>
    <row r="56" spans="1:9">
      <c r="A56" s="241" t="str">
        <f>K.02</f>
        <v>K.2</v>
      </c>
      <c r="B56" s="236" t="str">
        <f t="shared" si="0"/>
        <v/>
      </c>
      <c r="C56" s="236" t="str">
        <f t="shared" si="4"/>
        <v>Animation Equipment &amp; Stores</v>
      </c>
      <c r="D56" s="237">
        <f>BUDGET!M477</f>
        <v>0</v>
      </c>
      <c r="G56" s="237">
        <f t="shared" si="5"/>
        <v>0</v>
      </c>
      <c r="H56" s="238"/>
      <c r="I56" s="486"/>
    </row>
    <row r="57" spans="1:9">
      <c r="A57" s="241" t="str">
        <f>K.03</f>
        <v>K.3</v>
      </c>
      <c r="B57" s="236" t="str">
        <f t="shared" si="0"/>
        <v/>
      </c>
      <c r="C57" s="236" t="str">
        <f t="shared" si="4"/>
        <v>Character Modelling Equipment &amp; Stores</v>
      </c>
      <c r="D57" s="237">
        <f>BUDGET!M485</f>
        <v>0</v>
      </c>
      <c r="G57" s="237">
        <f t="shared" si="5"/>
        <v>0</v>
      </c>
      <c r="H57" s="238"/>
      <c r="I57" s="486"/>
    </row>
    <row r="58" spans="1:9">
      <c r="A58" s="241" t="str">
        <f>K.04</f>
        <v>K.4</v>
      </c>
      <c r="B58" s="236" t="str">
        <f t="shared" si="0"/>
        <v/>
      </c>
      <c r="C58" s="236" t="str">
        <f t="shared" si="4"/>
        <v>Art Department Equipment &amp; Stores</v>
      </c>
      <c r="D58" s="237">
        <f>BUDGET!M491</f>
        <v>0</v>
      </c>
      <c r="G58" s="237">
        <f t="shared" si="5"/>
        <v>0</v>
      </c>
      <c r="H58" s="238"/>
      <c r="I58" s="486"/>
    </row>
    <row r="59" spans="1:9">
      <c r="A59" s="241" t="str">
        <f>K.05</f>
        <v>K.5</v>
      </c>
      <c r="B59" s="236" t="str">
        <f t="shared" si="0"/>
        <v/>
      </c>
      <c r="C59" s="236" t="str">
        <f t="shared" si="4"/>
        <v>Sound Equipment &amp; Stores</v>
      </c>
      <c r="D59" s="237">
        <f>BUDGET!M497</f>
        <v>0</v>
      </c>
      <c r="G59" s="237">
        <f t="shared" si="5"/>
        <v>0</v>
      </c>
      <c r="H59" s="238"/>
      <c r="I59" s="486"/>
    </row>
    <row r="60" spans="1:9">
      <c r="A60" s="241" t="str">
        <f>K.06</f>
        <v>K.6</v>
      </c>
      <c r="B60" s="236" t="str">
        <f t="shared" si="0"/>
        <v/>
      </c>
      <c r="C60" s="236" t="str">
        <f t="shared" si="4"/>
        <v>Lighting Equipment &amp; Stores</v>
      </c>
      <c r="D60" s="237">
        <f>BUDGET!M505</f>
        <v>0</v>
      </c>
      <c r="G60" s="237">
        <f t="shared" si="5"/>
        <v>0</v>
      </c>
      <c r="H60" s="238"/>
      <c r="I60" s="486"/>
    </row>
    <row r="61" spans="1:9">
      <c r="A61" s="241" t="str">
        <f>K.07</f>
        <v>K.7</v>
      </c>
      <c r="B61" s="236" t="str">
        <f t="shared" si="0"/>
        <v/>
      </c>
      <c r="C61" s="236" t="str">
        <f t="shared" si="4"/>
        <v>Grips Equipment &amp; Stores</v>
      </c>
      <c r="D61" s="237">
        <f>BUDGET!M513</f>
        <v>0</v>
      </c>
      <c r="G61" s="237">
        <f t="shared" si="5"/>
        <v>0</v>
      </c>
      <c r="H61" s="238"/>
      <c r="I61" s="486"/>
    </row>
    <row r="62" spans="1:9">
      <c r="A62" s="241" t="str">
        <f>K.08</f>
        <v>K.8</v>
      </c>
      <c r="B62" s="236" t="str">
        <f t="shared" si="0"/>
        <v/>
      </c>
      <c r="C62" s="236" t="str">
        <f t="shared" si="4"/>
        <v>Safety Equipment &amp; Stores</v>
      </c>
      <c r="D62" s="223">
        <f>BUDGET!M523</f>
        <v>0</v>
      </c>
      <c r="G62" s="223">
        <f t="shared" si="5"/>
        <v>0</v>
      </c>
      <c r="H62" s="238"/>
      <c r="I62" s="486"/>
    </row>
    <row r="63" spans="1:9" s="202" customFormat="1" ht="13">
      <c r="A63" s="241"/>
      <c r="B63" s="236"/>
      <c r="C63" s="235" t="s">
        <v>775</v>
      </c>
      <c r="D63" s="237"/>
      <c r="E63" s="238">
        <f>SUM(D54:D62)</f>
        <v>0</v>
      </c>
      <c r="F63" s="239"/>
      <c r="G63" s="237"/>
      <c r="H63" s="238">
        <f>SUM(G55:G62)</f>
        <v>0</v>
      </c>
      <c r="I63" s="486">
        <f>BUDGET!L524</f>
        <v>0</v>
      </c>
    </row>
    <row r="64" spans="1:9">
      <c r="A64" s="240" t="str">
        <f>L.00</f>
        <v>L.</v>
      </c>
      <c r="B64" s="236" t="str">
        <f t="shared" si="0"/>
        <v>RENTALS &amp; STORAGE</v>
      </c>
      <c r="C64" s="236" t="str">
        <f t="shared" ref="C64:C69" si="6">PROPER(Get_Sub_Heading)</f>
        <v/>
      </c>
      <c r="D64" s="237"/>
      <c r="E64" s="238">
        <f>BUDGET!M532</f>
        <v>0</v>
      </c>
      <c r="G64" s="237"/>
      <c r="H64" s="238">
        <f t="shared" ref="H64:H69" si="7">$E64*Currency_XRate</f>
        <v>0</v>
      </c>
      <c r="I64" s="486"/>
    </row>
    <row r="65" spans="1:18">
      <c r="A65" s="240" t="str">
        <f>M.00</f>
        <v>M.</v>
      </c>
      <c r="B65" s="236" t="str">
        <f t="shared" si="0"/>
        <v xml:space="preserve">TRAVEL &amp; TRANSPORT </v>
      </c>
      <c r="C65" s="236" t="str">
        <f t="shared" si="6"/>
        <v/>
      </c>
      <c r="D65" s="237"/>
      <c r="E65" s="238">
        <f>BUDGET!M558</f>
        <v>0</v>
      </c>
      <c r="G65" s="237"/>
      <c r="H65" s="238">
        <f t="shared" si="7"/>
        <v>0</v>
      </c>
      <c r="I65" s="486"/>
    </row>
    <row r="66" spans="1:18">
      <c r="A66" s="240" t="str">
        <f>N.00</f>
        <v>N.</v>
      </c>
      <c r="B66" s="236" t="str">
        <f t="shared" si="0"/>
        <v xml:space="preserve">ACCOMMODATION, LIVING, CATERING </v>
      </c>
      <c r="C66" s="236" t="str">
        <f t="shared" si="6"/>
        <v/>
      </c>
      <c r="D66" s="237"/>
      <c r="E66" s="238">
        <f>BUDGET!M574</f>
        <v>0</v>
      </c>
      <c r="G66" s="237"/>
      <c r="H66" s="238">
        <f t="shared" si="7"/>
        <v>0</v>
      </c>
      <c r="I66" s="486"/>
    </row>
    <row r="67" spans="1:18">
      <c r="A67" s="240" t="str">
        <f>O.00</f>
        <v>O.</v>
      </c>
      <c r="B67" s="236" t="str">
        <f t="shared" si="0"/>
        <v xml:space="preserve">INSURANCES </v>
      </c>
      <c r="C67" s="236" t="str">
        <f t="shared" si="6"/>
        <v/>
      </c>
      <c r="D67" s="237"/>
      <c r="E67" s="238">
        <f>BUDGET!M593</f>
        <v>0</v>
      </c>
      <c r="G67" s="237"/>
      <c r="H67" s="238">
        <f t="shared" si="7"/>
        <v>0</v>
      </c>
      <c r="I67" s="486"/>
    </row>
    <row r="68" spans="1:18">
      <c r="A68" s="240" t="str">
        <f>P.00</f>
        <v>P.</v>
      </c>
      <c r="B68" s="236" t="str">
        <f t="shared" si="0"/>
        <v>OFFICE EXPENSES</v>
      </c>
      <c r="C68" s="236" t="str">
        <f t="shared" si="6"/>
        <v/>
      </c>
      <c r="D68" s="237"/>
      <c r="E68" s="238">
        <f>BUDGET!M610</f>
        <v>0</v>
      </c>
      <c r="G68" s="237"/>
      <c r="H68" s="238">
        <f t="shared" si="7"/>
        <v>0</v>
      </c>
      <c r="I68" s="486"/>
    </row>
    <row r="69" spans="1:18">
      <c r="A69" s="240" t="str">
        <f>Q.00</f>
        <v>Q.</v>
      </c>
      <c r="B69" s="236" t="str">
        <f t="shared" si="0"/>
        <v>OFFSHORE ANIMATION</v>
      </c>
      <c r="C69" s="236" t="str">
        <f t="shared" si="6"/>
        <v/>
      </c>
      <c r="D69" s="237"/>
      <c r="E69" s="238">
        <f>BUDGET!M613</f>
        <v>0</v>
      </c>
      <c r="G69" s="237"/>
      <c r="H69" s="238">
        <f t="shared" si="7"/>
        <v>0</v>
      </c>
      <c r="I69" s="486"/>
    </row>
    <row r="70" spans="1:18" s="202" customFormat="1" ht="13">
      <c r="A70" s="241"/>
      <c r="B70" s="243" t="s">
        <v>406</v>
      </c>
      <c r="C70" s="236"/>
      <c r="D70" s="237"/>
      <c r="E70" s="242">
        <f>SUM(E12:E69)</f>
        <v>0</v>
      </c>
      <c r="F70" s="239"/>
      <c r="G70" s="237"/>
      <c r="H70" s="242">
        <f>SUM(H14:H69)</f>
        <v>0</v>
      </c>
      <c r="I70" s="486">
        <f>BUDGET!M614</f>
        <v>0</v>
      </c>
    </row>
    <row r="71" spans="1:18" s="202" customFormat="1" ht="13">
      <c r="A71" s="241"/>
      <c r="B71" s="243"/>
      <c r="C71" s="236"/>
      <c r="D71" s="237"/>
      <c r="E71" s="238"/>
      <c r="F71" s="239"/>
      <c r="G71" s="237"/>
      <c r="H71" s="238"/>
      <c r="I71" s="486"/>
    </row>
    <row r="72" spans="1:18" ht="20.25" customHeight="1">
      <c r="A72" s="246" t="s">
        <v>771</v>
      </c>
      <c r="C72" s="236" t="str">
        <f t="shared" ref="C72:C81" si="8">PROPER(Get_Sub_Heading)</f>
        <v/>
      </c>
      <c r="D72" s="237"/>
      <c r="G72" s="237"/>
      <c r="H72" s="238"/>
      <c r="I72" s="486"/>
    </row>
    <row r="73" spans="1:18">
      <c r="A73" s="240" t="str">
        <f>R.00</f>
        <v>R.</v>
      </c>
      <c r="B73" s="236" t="str">
        <f t="shared" si="0"/>
        <v>POST-PRODUCTION CREW</v>
      </c>
      <c r="C73" s="236" t="str">
        <f t="shared" si="8"/>
        <v/>
      </c>
      <c r="D73" s="237"/>
      <c r="E73" s="238">
        <f>BUDGET!M650</f>
        <v>0</v>
      </c>
      <c r="G73" s="237"/>
      <c r="H73" s="238">
        <f>$E73*Currency_XRate</f>
        <v>0</v>
      </c>
      <c r="I73" s="486"/>
    </row>
    <row r="74" spans="1:18" ht="13">
      <c r="A74" s="240" t="str">
        <f>S.00</f>
        <v>S</v>
      </c>
      <c r="B74" s="593" t="str">
        <f t="shared" si="0"/>
        <v>POST-PRODUCTION RENTALS &amp; OFFICE EXPENSES</v>
      </c>
      <c r="C74" s="594"/>
      <c r="D74" s="237"/>
      <c r="E74" s="238">
        <f>BUDGET!M671</f>
        <v>0</v>
      </c>
      <c r="G74" s="237"/>
      <c r="H74" s="238">
        <f>$E74*Currency_XRate</f>
        <v>0</v>
      </c>
      <c r="I74" s="486"/>
      <c r="R74" s="238">
        <f>SUM(G50:G57)</f>
        <v>0</v>
      </c>
    </row>
    <row r="75" spans="1:18" ht="13">
      <c r="A75" s="240" t="str">
        <f>T.00</f>
        <v>T</v>
      </c>
      <c r="B75" s="593" t="str">
        <f t="shared" si="0"/>
        <v>POST-PRODUCTION TRAVEL &amp;  ACCOMMODATION</v>
      </c>
      <c r="C75" s="595"/>
      <c r="D75" s="237"/>
      <c r="E75" s="238">
        <f>BUDGET!M687</f>
        <v>0</v>
      </c>
      <c r="G75" s="237"/>
      <c r="H75" s="238">
        <f>$E75*Currency_XRate</f>
        <v>0</v>
      </c>
      <c r="I75" s="486"/>
    </row>
    <row r="76" spans="1:18">
      <c r="A76" s="240" t="str">
        <f>U.00</f>
        <v>U.</v>
      </c>
      <c r="B76" s="236" t="str">
        <f t="shared" si="0"/>
        <v>LAB. COSTS - EDITING</v>
      </c>
      <c r="C76" s="236" t="str">
        <f t="shared" si="8"/>
        <v/>
      </c>
      <c r="D76" s="237"/>
      <c r="G76" s="237"/>
      <c r="H76" s="238"/>
      <c r="I76" s="486"/>
    </row>
    <row r="77" spans="1:18">
      <c r="A77" s="241" t="str">
        <f>U.01</f>
        <v>U.1</v>
      </c>
      <c r="B77" s="236" t="str">
        <f t="shared" si="0"/>
        <v/>
      </c>
      <c r="C77" s="236" t="str">
        <f t="shared" si="8"/>
        <v>Film Laboratory</v>
      </c>
      <c r="D77" s="237">
        <f>BUDGET!M718</f>
        <v>0</v>
      </c>
      <c r="G77" s="237">
        <f>$E77*Currency_XRate</f>
        <v>0</v>
      </c>
      <c r="H77" s="238"/>
      <c r="I77" s="486"/>
    </row>
    <row r="78" spans="1:18">
      <c r="A78" s="241" t="str">
        <f>U.02</f>
        <v>U.2</v>
      </c>
      <c r="B78" s="236" t="str">
        <f t="shared" si="0"/>
        <v/>
      </c>
      <c r="C78" s="236" t="str">
        <f t="shared" si="8"/>
        <v>Kine</v>
      </c>
      <c r="D78" s="237">
        <f>BUDGET!M736</f>
        <v>0</v>
      </c>
      <c r="G78" s="237">
        <f>$E78*Currency_XRate</f>
        <v>0</v>
      </c>
      <c r="H78" s="238"/>
      <c r="I78" s="486"/>
    </row>
    <row r="79" spans="1:18">
      <c r="A79" s="241" t="str">
        <f>U.03</f>
        <v>U.3</v>
      </c>
      <c r="B79" s="236" t="str">
        <f t="shared" si="0"/>
        <v/>
      </c>
      <c r="C79" s="236" t="str">
        <f t="shared" si="8"/>
        <v>Video Masters &amp; Dubs</v>
      </c>
      <c r="D79" s="237">
        <f>BUDGET!M746</f>
        <v>0</v>
      </c>
      <c r="G79" s="237">
        <f>$E79*Currency_XRate</f>
        <v>0</v>
      </c>
      <c r="H79" s="238"/>
      <c r="I79" s="486"/>
    </row>
    <row r="80" spans="1:18">
      <c r="A80" s="241" t="str">
        <f>U.04</f>
        <v>U.4</v>
      </c>
      <c r="B80" s="236" t="str">
        <f t="shared" si="0"/>
        <v/>
      </c>
      <c r="C80" s="236" t="str">
        <f t="shared" si="8"/>
        <v>Trailer And/Or Making Of Documentary</v>
      </c>
      <c r="D80" s="237">
        <f>BUDGET!M754</f>
        <v>0</v>
      </c>
      <c r="G80" s="237">
        <f>$E80*Currency_XRate</f>
        <v>0</v>
      </c>
      <c r="H80" s="238"/>
      <c r="I80" s="486"/>
    </row>
    <row r="81" spans="1:9">
      <c r="A81" s="241" t="str">
        <f>U.05</f>
        <v>U.5</v>
      </c>
      <c r="B81" s="236" t="str">
        <f t="shared" si="0"/>
        <v/>
      </c>
      <c r="C81" s="236" t="str">
        <f t="shared" si="8"/>
        <v>Test Screenings</v>
      </c>
      <c r="D81" s="223">
        <f>BUDGET!M762</f>
        <v>0</v>
      </c>
      <c r="G81" s="223">
        <f>$E81*Currency_XRate</f>
        <v>0</v>
      </c>
      <c r="H81" s="238"/>
      <c r="I81" s="486"/>
    </row>
    <row r="82" spans="1:9" s="202" customFormat="1" ht="13">
      <c r="A82" s="241"/>
      <c r="B82" s="236"/>
      <c r="C82" s="235" t="s">
        <v>706</v>
      </c>
      <c r="D82" s="237"/>
      <c r="E82" s="238">
        <f>SUM(D76:D81)</f>
        <v>0</v>
      </c>
      <c r="F82" s="239"/>
      <c r="G82" s="237"/>
      <c r="H82" s="238">
        <f>SUM(G77:G81)</f>
        <v>0</v>
      </c>
      <c r="I82" s="486">
        <f>BUDGET!L763</f>
        <v>0</v>
      </c>
    </row>
    <row r="83" spans="1:9">
      <c r="A83" s="240" t="str">
        <f>V.00</f>
        <v>V</v>
      </c>
      <c r="B83" s="236" t="str">
        <f t="shared" ref="B83:B95" si="9">Get_Heading</f>
        <v>SOUND - POST PRODUCTION</v>
      </c>
      <c r="C83" s="236" t="str">
        <f>PROPER(Get_Sub_Heading)</f>
        <v/>
      </c>
      <c r="D83" s="237"/>
      <c r="E83" s="238">
        <f>BUDGET!M802</f>
        <v>0</v>
      </c>
      <c r="G83" s="237"/>
      <c r="H83" s="238">
        <f>$E83*Currency_XRate</f>
        <v>0</v>
      </c>
      <c r="I83" s="486"/>
    </row>
    <row r="84" spans="1:9">
      <c r="A84" s="240" t="str">
        <f>W.00</f>
        <v>W</v>
      </c>
      <c r="B84" s="236" t="str">
        <f t="shared" si="9"/>
        <v>MUSIC</v>
      </c>
      <c r="C84" s="236" t="str">
        <f>PROPER(Get_Sub_Heading)</f>
        <v/>
      </c>
      <c r="D84" s="237"/>
      <c r="E84" s="238">
        <f>BUDGET!M828</f>
        <v>0</v>
      </c>
      <c r="G84" s="237"/>
      <c r="H84" s="238">
        <f>$E84*Currency_XRate</f>
        <v>0</v>
      </c>
      <c r="I84" s="486"/>
    </row>
    <row r="85" spans="1:9">
      <c r="A85" s="240" t="str">
        <f>X.00</f>
        <v>X.</v>
      </c>
      <c r="B85" s="236" t="str">
        <f t="shared" si="9"/>
        <v>MARKETING &amp; DELIVERY</v>
      </c>
      <c r="C85" s="236" t="str">
        <f>PROPER(Get_Sub_Heading)</f>
        <v/>
      </c>
      <c r="D85" s="237"/>
      <c r="G85" s="237"/>
      <c r="H85" s="238"/>
      <c r="I85" s="486"/>
    </row>
    <row r="86" spans="1:9">
      <c r="A86" s="241" t="str">
        <f>X.01</f>
        <v>X.1</v>
      </c>
      <c r="B86" s="236" t="str">
        <f t="shared" si="9"/>
        <v/>
      </c>
      <c r="C86" s="236" t="str">
        <f>PROPER(Get_Sub_Heading)</f>
        <v>Marketing Publicity &amp; Stills - Production &amp; Post Prodn.</v>
      </c>
      <c r="D86" s="237">
        <f>BUDGET!M833</f>
        <v>0</v>
      </c>
      <c r="G86" s="237">
        <f>$E86*Currency_XRate</f>
        <v>0</v>
      </c>
      <c r="H86" s="238"/>
      <c r="I86" s="486"/>
    </row>
    <row r="87" spans="1:9">
      <c r="A87" s="247" t="str">
        <f>X.02</f>
        <v>X.2</v>
      </c>
      <c r="B87" s="236" t="str">
        <f t="shared" si="9"/>
        <v/>
      </c>
      <c r="C87" s="236" t="str">
        <f>PROPER(Get_Sub_Heading)</f>
        <v>Delivery Requirements</v>
      </c>
      <c r="D87" s="223">
        <f>BUDGET!M837</f>
        <v>0</v>
      </c>
      <c r="G87" s="223">
        <f>$E87*Currency_XRate</f>
        <v>0</v>
      </c>
      <c r="H87" s="238"/>
      <c r="I87" s="486"/>
    </row>
    <row r="88" spans="1:9" s="202" customFormat="1" ht="13">
      <c r="A88" s="241"/>
      <c r="B88" s="236"/>
      <c r="C88" s="235" t="s">
        <v>708</v>
      </c>
      <c r="D88" s="237"/>
      <c r="E88" s="238">
        <f>SUM(D85:D87)</f>
        <v>0</v>
      </c>
      <c r="F88" s="239"/>
      <c r="G88" s="237"/>
      <c r="H88" s="238">
        <f>SUM(G86:G87)</f>
        <v>0</v>
      </c>
      <c r="I88" s="486">
        <f>BUDGET!L838</f>
        <v>0</v>
      </c>
    </row>
    <row r="89" spans="1:9" s="202" customFormat="1" ht="13">
      <c r="A89" s="241"/>
      <c r="B89" s="235" t="s">
        <v>769</v>
      </c>
      <c r="C89" s="236"/>
      <c r="D89" s="237"/>
      <c r="E89" s="248">
        <f>SUM(E72:E88)</f>
        <v>0</v>
      </c>
      <c r="F89" s="239"/>
      <c r="G89" s="237"/>
      <c r="H89" s="248">
        <f>SUM(H72:H88)</f>
        <v>0</v>
      </c>
      <c r="I89" s="486">
        <f>BUDGET!M840</f>
        <v>0</v>
      </c>
    </row>
    <row r="90" spans="1:9" s="202" customFormat="1" ht="13">
      <c r="A90" s="241"/>
      <c r="B90" s="235"/>
      <c r="C90" s="236"/>
      <c r="D90" s="237"/>
      <c r="E90" s="249"/>
      <c r="F90" s="239"/>
      <c r="G90" s="237"/>
      <c r="H90" s="249"/>
      <c r="I90" s="486"/>
    </row>
    <row r="91" spans="1:9" s="202" customFormat="1" ht="13">
      <c r="A91" s="241"/>
      <c r="B91" s="222" t="s">
        <v>770</v>
      </c>
      <c r="C91" s="221"/>
      <c r="D91" s="237"/>
      <c r="E91" s="242">
        <f>E70+E89</f>
        <v>0</v>
      </c>
      <c r="F91" s="239"/>
      <c r="G91" s="237"/>
      <c r="H91" s="242">
        <f>H70+H89</f>
        <v>0</v>
      </c>
      <c r="I91" s="486">
        <f>BUDGET!M842</f>
        <v>0</v>
      </c>
    </row>
    <row r="92" spans="1:9" s="202" customFormat="1" ht="13">
      <c r="A92" s="241"/>
      <c r="B92" s="141"/>
      <c r="C92" s="144"/>
      <c r="D92" s="237"/>
      <c r="E92" s="238"/>
      <c r="F92" s="239"/>
      <c r="G92" s="237"/>
      <c r="H92" s="238"/>
      <c r="I92" s="486"/>
    </row>
    <row r="93" spans="1:9" s="202" customFormat="1" ht="13">
      <c r="A93" s="250" t="s">
        <v>881</v>
      </c>
      <c r="B93" s="235"/>
      <c r="C93" s="236"/>
      <c r="D93" s="237"/>
      <c r="E93" s="238"/>
      <c r="F93" s="239"/>
      <c r="G93" s="237"/>
      <c r="H93" s="238"/>
      <c r="I93" s="486"/>
    </row>
    <row r="94" spans="1:9">
      <c r="A94" s="240" t="str">
        <f>Y.00</f>
        <v>Y</v>
      </c>
      <c r="B94" s="236" t="str">
        <f t="shared" si="9"/>
        <v>LEGAL &amp; BUSINESS</v>
      </c>
      <c r="C94" s="236" t="str">
        <f>PROPER(Get_Sub_Heading)</f>
        <v/>
      </c>
      <c r="D94" s="237"/>
      <c r="E94" s="238">
        <f>BUDGET!M852</f>
        <v>0</v>
      </c>
      <c r="G94" s="237"/>
      <c r="H94" s="238">
        <f>$E94*Currency_XRate</f>
        <v>0</v>
      </c>
      <c r="I94" s="486"/>
    </row>
    <row r="95" spans="1:9">
      <c r="A95" s="240" t="str">
        <f>Z.00</f>
        <v>Z</v>
      </c>
      <c r="B95" s="236" t="str">
        <f t="shared" si="9"/>
        <v>OVERHEADS</v>
      </c>
      <c r="C95" s="236" t="str">
        <f>PROPER(Get_Sub_Heading)</f>
        <v/>
      </c>
      <c r="D95" s="237"/>
      <c r="E95" s="238">
        <f>BUDGET!M857</f>
        <v>0</v>
      </c>
      <c r="G95" s="237"/>
      <c r="H95" s="238">
        <f>$E95*Currency_XRate</f>
        <v>0</v>
      </c>
      <c r="I95" s="486"/>
    </row>
    <row r="96" spans="1:9">
      <c r="B96" s="222" t="s">
        <v>1168</v>
      </c>
      <c r="C96" s="221"/>
      <c r="E96" s="242">
        <f>SUM(E94:E95)</f>
        <v>0</v>
      </c>
      <c r="G96" s="251"/>
      <c r="H96" s="242">
        <f>SUM(H94:H95)</f>
        <v>0</v>
      </c>
      <c r="I96" s="486">
        <f>BUDGET!M858</f>
        <v>0</v>
      </c>
    </row>
    <row r="97" spans="1:9">
      <c r="B97" s="141"/>
      <c r="C97" s="144"/>
      <c r="E97" s="249"/>
      <c r="G97" s="251"/>
      <c r="H97" s="249"/>
      <c r="I97" s="486"/>
    </row>
    <row r="98" spans="1:9">
      <c r="A98" s="243" t="s">
        <v>1196</v>
      </c>
      <c r="B98" s="235"/>
      <c r="C98" s="235"/>
      <c r="D98" s="220"/>
      <c r="E98" s="242">
        <f>E11+E91+E96</f>
        <v>0</v>
      </c>
      <c r="H98" s="242">
        <f>H11+H91+H96</f>
        <v>0</v>
      </c>
      <c r="I98" s="486">
        <f>BUDGET!M860</f>
        <v>0</v>
      </c>
    </row>
    <row r="99" spans="1:9">
      <c r="A99" s="224"/>
      <c r="B99" s="235" t="s">
        <v>1028</v>
      </c>
      <c r="E99" s="238">
        <f>BUDGET!L861</f>
        <v>0</v>
      </c>
      <c r="G99" s="251"/>
      <c r="H99" s="238">
        <f>$E99*Currency_XRate</f>
        <v>0</v>
      </c>
      <c r="I99" s="486"/>
    </row>
    <row r="100" spans="1:9">
      <c r="A100" s="224"/>
      <c r="B100" s="235" t="s">
        <v>884</v>
      </c>
      <c r="E100" s="238">
        <f>BUDGET!L863</f>
        <v>0</v>
      </c>
      <c r="G100" s="251"/>
      <c r="H100" s="238">
        <f>$E100*Currency_XRate</f>
        <v>0</v>
      </c>
      <c r="I100" s="486"/>
    </row>
    <row r="101" spans="1:9">
      <c r="A101" s="224"/>
      <c r="B101" s="235" t="s">
        <v>1215</v>
      </c>
      <c r="E101" s="238">
        <f>BUDGET!M866</f>
        <v>0</v>
      </c>
      <c r="G101" s="251"/>
      <c r="H101" s="238">
        <f>$E101*Currency_XRate</f>
        <v>0</v>
      </c>
      <c r="I101" s="486"/>
    </row>
    <row r="102" spans="1:9">
      <c r="A102" s="224"/>
      <c r="B102" s="235" t="s">
        <v>1056</v>
      </c>
      <c r="E102" s="238">
        <f>BUDGET!M868</f>
        <v>0</v>
      </c>
      <c r="G102" s="251"/>
      <c r="H102" s="238">
        <f>$E102*Currency_XRate</f>
        <v>0</v>
      </c>
      <c r="I102" s="486"/>
    </row>
    <row r="103" spans="1:9">
      <c r="A103" s="243"/>
      <c r="B103" s="235" t="s">
        <v>1214</v>
      </c>
      <c r="E103" s="238">
        <f>BUDGET!M870</f>
        <v>0</v>
      </c>
      <c r="G103" s="251"/>
      <c r="H103" s="238">
        <f>$E103*Currency_XRate</f>
        <v>0</v>
      </c>
      <c r="I103" s="486"/>
    </row>
    <row r="104" spans="1:9" ht="13" thickBot="1">
      <c r="A104" s="243"/>
      <c r="B104" s="235"/>
      <c r="G104" s="251"/>
      <c r="H104" s="238"/>
      <c r="I104" s="486"/>
    </row>
    <row r="105" spans="1:9" ht="13" thickBot="1">
      <c r="A105" s="252" t="s">
        <v>99</v>
      </c>
      <c r="B105" s="222"/>
      <c r="C105" s="221"/>
      <c r="E105" s="253">
        <f>E98+SUM(E99:E103)</f>
        <v>0</v>
      </c>
      <c r="G105" s="251"/>
      <c r="H105" s="253">
        <f>SUM(H98:H103)</f>
        <v>0</v>
      </c>
      <c r="I105" s="486">
        <f>BUDGET!M872</f>
        <v>0</v>
      </c>
    </row>
  </sheetData>
  <customSheetViews>
    <customSheetView guid="{0D8E3C55-0134-4E5A-B3C8-FD57177BB8FB}" showPageBreaks="1" fitToPage="1" printArea="1" showRuler="0" topLeftCell="A38">
      <selection activeCell="B62" sqref="B62"/>
      <rowBreaks count="2" manualBreakCount="2">
        <brk id="2" min="1" max="6" man="1"/>
        <brk id="74" min="1" max="6" man="1"/>
      </rowBreaks>
      <colBreaks count="2" manualBreakCount="2">
        <brk id="3" min="1" max="95" man="1"/>
        <brk id="5" max="1048575" man="1"/>
      </colBreaks>
      <pageSetup paperSize="9" scale="62" fitToHeight="4" orientation="portrait"/>
      <headerFooter alignWithMargins="0">
        <oddFooter>&amp;L&amp;"Charcoal,Italic"&amp;8&amp;F-Budget Summary-&amp;D&amp;R&amp;"Charcoal,Italic"&amp;8Page &amp;P/&amp;N</oddFooter>
      </headerFooter>
    </customSheetView>
  </customSheetViews>
  <mergeCells count="6">
    <mergeCell ref="B74:C74"/>
    <mergeCell ref="B75:C75"/>
    <mergeCell ref="G3:H3"/>
    <mergeCell ref="D3:E3"/>
    <mergeCell ref="B52:C52"/>
    <mergeCell ref="B53:C53"/>
  </mergeCells>
  <phoneticPr fontId="0" type="noConversion"/>
  <pageMargins left="0.70866141732283472" right="0.31496062992125984" top="0.51181102362204722" bottom="0.82677165354330717" header="0.39370078740157483" footer="0.35433070866141736"/>
  <pageSetup paperSize="9" scale="95" fitToHeight="4" orientation="portrait" horizontalDpi="300" verticalDpi="300"/>
  <headerFooter alignWithMargins="0">
    <oddFooter>&amp;L&amp;"Charcoal,Italic"&amp;8&amp;F-Budget Summary-&amp;D&amp;R&amp;"Charcoal,Italic"&amp;8Page &amp;P/&amp;N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34"/>
    <pageSetUpPr fitToPage="1"/>
  </sheetPr>
  <dimension ref="A1:BP1884"/>
  <sheetViews>
    <sheetView zoomScale="150" workbookViewId="0">
      <pane ySplit="4" topLeftCell="A861" activePane="bottomLeft" state="frozenSplit"/>
      <selection activeCell="C78" sqref="C78"/>
      <selection pane="bottomLeft"/>
    </sheetView>
  </sheetViews>
  <sheetFormatPr baseColWidth="10" defaultColWidth="11.42578125" defaultRowHeight="11" x14ac:dyDescent="0"/>
  <cols>
    <col min="1" max="1" width="4.7109375" style="9" customWidth="1"/>
    <col min="2" max="2" width="5.42578125" style="9" customWidth="1"/>
    <col min="3" max="3" width="1.85546875" style="9" customWidth="1"/>
    <col min="4" max="4" width="38.7109375" style="9" customWidth="1"/>
    <col min="5" max="5" width="7" style="24" customWidth="1"/>
    <col min="6" max="6" width="4.42578125" style="6" customWidth="1"/>
    <col min="7" max="7" width="10.7109375" style="10" customWidth="1"/>
    <col min="8" max="8" width="3.85546875" style="6" customWidth="1"/>
    <col min="9" max="9" width="10.7109375" style="10" customWidth="1"/>
    <col min="10" max="10" width="4.28515625" style="6" customWidth="1"/>
    <col min="11" max="13" width="10.7109375" style="10" customWidth="1"/>
    <col min="14" max="14" width="76.140625" style="274" customWidth="1"/>
    <col min="15" max="15" width="11.85546875" style="131" customWidth="1"/>
    <col min="16" max="33" width="11.42578125" style="131" customWidth="1"/>
    <col min="34" max="68" width="11.42578125" style="6" customWidth="1"/>
    <col min="69" max="16384" width="11.42578125" style="9"/>
  </cols>
  <sheetData>
    <row r="1" spans="1:68" s="2" customFormat="1">
      <c r="A1" s="2" t="s">
        <v>1260</v>
      </c>
      <c r="B1" s="599" t="str">
        <f>'COVER SHEET'!D3</f>
        <v>"      ..film title ...      "</v>
      </c>
      <c r="C1" s="599"/>
      <c r="D1" s="599"/>
      <c r="E1" s="217"/>
      <c r="F1" s="5" t="s">
        <v>1012</v>
      </c>
      <c r="G1" s="18"/>
      <c r="H1" s="5" t="s">
        <v>294</v>
      </c>
      <c r="I1" s="18"/>
      <c r="J1" s="5" t="s">
        <v>1013</v>
      </c>
      <c r="K1" s="18"/>
      <c r="L1" s="8" t="s">
        <v>1244</v>
      </c>
      <c r="M1" s="8" t="s">
        <v>1083</v>
      </c>
      <c r="N1" s="272" t="s">
        <v>320</v>
      </c>
      <c r="O1" s="282"/>
      <c r="P1" s="283"/>
      <c r="Q1" s="283"/>
      <c r="R1" s="283"/>
      <c r="S1" s="283"/>
      <c r="T1" s="283"/>
      <c r="U1" s="283"/>
      <c r="V1" s="283"/>
      <c r="W1" s="283"/>
      <c r="X1" s="283"/>
      <c r="Y1" s="283"/>
      <c r="Z1" s="283"/>
      <c r="AA1" s="283"/>
      <c r="AB1" s="283"/>
      <c r="AC1" s="283"/>
      <c r="AD1" s="283"/>
      <c r="AE1" s="283"/>
      <c r="AF1" s="283"/>
      <c r="AG1" s="283"/>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row>
    <row r="2" spans="1:68" s="283" customFormat="1" ht="40.5" customHeight="1">
      <c r="A2" s="12" t="s">
        <v>629</v>
      </c>
      <c r="B2" s="193"/>
      <c r="C2" s="193"/>
      <c r="D2" s="193" t="s">
        <v>8</v>
      </c>
      <c r="E2" s="194" t="s">
        <v>1115</v>
      </c>
      <c r="F2" s="190" t="s">
        <v>1084</v>
      </c>
      <c r="G2" s="195" t="s">
        <v>1085</v>
      </c>
      <c r="H2" s="190" t="s">
        <v>1084</v>
      </c>
      <c r="I2" s="195" t="s">
        <v>1085</v>
      </c>
      <c r="J2" s="190" t="s">
        <v>1084</v>
      </c>
      <c r="K2" s="195" t="s">
        <v>1085</v>
      </c>
      <c r="L2" s="14"/>
      <c r="M2" s="14"/>
      <c r="N2" s="273" t="s">
        <v>1095</v>
      </c>
      <c r="O2" s="130"/>
    </row>
    <row r="3" spans="1:68" s="283" customFormat="1">
      <c r="A3" s="350"/>
      <c r="B3" s="351"/>
      <c r="C3" s="352"/>
      <c r="D3" s="359" t="s">
        <v>662</v>
      </c>
      <c r="E3" s="353">
        <f>'COVER SHEET'!N25</f>
        <v>0</v>
      </c>
      <c r="F3" s="354"/>
      <c r="G3" s="355"/>
      <c r="H3" s="354"/>
      <c r="I3" s="355"/>
      <c r="J3" s="354"/>
      <c r="K3" s="355"/>
      <c r="L3" s="356"/>
      <c r="M3" s="357"/>
      <c r="N3" s="274"/>
      <c r="O3" s="130"/>
    </row>
    <row r="4" spans="1:68" s="283" customFormat="1">
      <c r="A4" s="358"/>
      <c r="B4" s="351"/>
      <c r="C4" s="352"/>
      <c r="D4" s="359" t="s">
        <v>1104</v>
      </c>
      <c r="E4" s="353">
        <f>'COVER SHEET'!N26</f>
        <v>0</v>
      </c>
      <c r="F4" s="354"/>
      <c r="G4" s="355"/>
      <c r="H4" s="354"/>
      <c r="I4" s="355"/>
      <c r="J4" s="354"/>
      <c r="K4" s="355"/>
      <c r="L4" s="360" t="s">
        <v>1220</v>
      </c>
      <c r="M4" s="361">
        <f>M872</f>
        <v>0</v>
      </c>
      <c r="N4" s="278" t="s">
        <v>63</v>
      </c>
      <c r="O4" s="130"/>
    </row>
    <row r="5" spans="1:68" s="285" customFormat="1" ht="28.5" customHeight="1" thickBot="1">
      <c r="A5" s="462"/>
      <c r="B5" s="476" t="s">
        <v>853</v>
      </c>
      <c r="C5" s="164"/>
      <c r="D5" s="186"/>
      <c r="E5" s="200"/>
      <c r="F5" s="131"/>
      <c r="G5" s="199"/>
      <c r="H5" s="131"/>
      <c r="I5" s="199"/>
      <c r="J5" s="131"/>
      <c r="K5" s="199"/>
      <c r="L5" s="199"/>
      <c r="M5" s="199"/>
      <c r="N5" s="274"/>
      <c r="O5" s="284"/>
    </row>
    <row r="6" spans="1:68" s="131" customFormat="1" ht="20" customHeight="1">
      <c r="A6" s="9"/>
      <c r="B6" s="2" t="s">
        <v>1086</v>
      </c>
      <c r="C6" s="2" t="s">
        <v>1087</v>
      </c>
      <c r="D6" s="9"/>
      <c r="E6" s="24"/>
      <c r="F6" s="6"/>
      <c r="G6" s="10"/>
      <c r="H6" s="6"/>
      <c r="I6" s="10"/>
      <c r="J6" s="6"/>
      <c r="K6" s="10"/>
      <c r="L6" s="10"/>
      <c r="M6" s="10"/>
      <c r="N6" s="275" t="s">
        <v>1193</v>
      </c>
      <c r="O6" s="130"/>
    </row>
    <row r="7" spans="1:68" s="131" customFormat="1" ht="12.75" customHeight="1" thickBot="1">
      <c r="A7" s="9"/>
      <c r="B7" s="2"/>
      <c r="C7" s="2"/>
      <c r="D7" s="9" t="s">
        <v>1097</v>
      </c>
      <c r="E7" s="10"/>
      <c r="F7" s="6"/>
      <c r="G7" s="10">
        <f>E7*F7</f>
        <v>0</v>
      </c>
      <c r="H7" s="6"/>
      <c r="I7" s="10"/>
      <c r="J7" s="6"/>
      <c r="K7" s="10"/>
      <c r="L7" s="10">
        <f>G7+I7+K7</f>
        <v>0</v>
      </c>
      <c r="M7" s="10"/>
      <c r="N7" s="276" t="s">
        <v>1192</v>
      </c>
      <c r="O7" s="130"/>
    </row>
    <row r="8" spans="1:68" s="131" customFormat="1">
      <c r="A8" s="9"/>
      <c r="B8" s="2"/>
      <c r="C8" s="2"/>
      <c r="D8" s="9" t="s">
        <v>1098</v>
      </c>
      <c r="E8" s="10"/>
      <c r="F8" s="6"/>
      <c r="G8" s="10">
        <f>E8*F8</f>
        <v>0</v>
      </c>
      <c r="H8" s="6"/>
      <c r="I8" s="10"/>
      <c r="J8" s="6"/>
      <c r="K8" s="10"/>
      <c r="L8" s="10">
        <f>G8+I8+K8</f>
        <v>0</v>
      </c>
      <c r="M8" s="10"/>
      <c r="N8" s="522"/>
      <c r="O8" s="286"/>
    </row>
    <row r="9" spans="1:68" s="131" customFormat="1">
      <c r="A9" s="9"/>
      <c r="B9" s="2"/>
      <c r="C9" s="2"/>
      <c r="D9" s="9" t="s">
        <v>1099</v>
      </c>
      <c r="E9" s="10"/>
      <c r="F9" s="6"/>
      <c r="G9" s="10">
        <f>E9*F9</f>
        <v>0</v>
      </c>
      <c r="H9" s="6"/>
      <c r="I9" s="10"/>
      <c r="J9" s="6"/>
      <c r="K9" s="10"/>
      <c r="L9" s="10">
        <f>G9+I9+K9</f>
        <v>0</v>
      </c>
      <c r="M9" s="10"/>
      <c r="N9" s="274"/>
      <c r="O9" s="286"/>
    </row>
    <row r="10" spans="1:68" s="131" customFormat="1">
      <c r="A10" s="9"/>
      <c r="B10" s="2"/>
      <c r="C10" s="2"/>
      <c r="D10" s="186" t="s">
        <v>30</v>
      </c>
      <c r="E10" s="10"/>
      <c r="F10" s="6"/>
      <c r="G10" s="10">
        <f>E10*F10</f>
        <v>0</v>
      </c>
      <c r="H10" s="6"/>
      <c r="I10" s="10"/>
      <c r="J10" s="6"/>
      <c r="K10" s="10"/>
      <c r="L10" s="10">
        <f>G10+I10+K10</f>
        <v>0</v>
      </c>
      <c r="M10" s="10"/>
      <c r="N10" s="274"/>
      <c r="O10" s="286"/>
    </row>
    <row r="11" spans="1:68" s="131" customFormat="1">
      <c r="A11" s="9"/>
      <c r="B11" s="2"/>
      <c r="C11" s="2"/>
      <c r="D11" s="186" t="s">
        <v>31</v>
      </c>
      <c r="E11" s="10"/>
      <c r="F11" s="6"/>
      <c r="G11" s="10">
        <f>E11*F11</f>
        <v>0</v>
      </c>
      <c r="H11" s="6"/>
      <c r="I11" s="10"/>
      <c r="J11" s="6"/>
      <c r="K11" s="10"/>
      <c r="L11" s="10">
        <f>G11+I11+K11</f>
        <v>0</v>
      </c>
      <c r="M11" s="10"/>
      <c r="N11" s="274"/>
      <c r="O11" s="286"/>
    </row>
    <row r="12" spans="1:68" s="131" customFormat="1">
      <c r="A12" s="9"/>
      <c r="B12" s="2"/>
      <c r="C12" s="2"/>
      <c r="D12" s="9"/>
      <c r="E12" s="10"/>
      <c r="F12" s="6"/>
      <c r="G12" s="10"/>
      <c r="H12" s="6"/>
      <c r="I12" s="10"/>
      <c r="J12" s="6"/>
      <c r="K12" s="10"/>
      <c r="L12" s="10"/>
      <c r="M12" s="10"/>
      <c r="N12" s="274"/>
      <c r="O12" s="286"/>
    </row>
    <row r="13" spans="1:68" s="131" customFormat="1">
      <c r="A13" s="9"/>
      <c r="B13" s="2"/>
      <c r="C13" s="2" t="s">
        <v>1088</v>
      </c>
      <c r="D13" s="13"/>
      <c r="E13" s="24"/>
      <c r="F13" s="6"/>
      <c r="G13" s="14">
        <f>SUM(G6:G12)</f>
        <v>0</v>
      </c>
      <c r="H13" s="6"/>
      <c r="I13" s="14">
        <f>SUM(I6:I12)</f>
        <v>0</v>
      </c>
      <c r="J13" s="6"/>
      <c r="K13" s="14">
        <f>SUM(K6:K12)</f>
        <v>0</v>
      </c>
      <c r="L13" s="14">
        <f>G13+I13+K13</f>
        <v>0</v>
      </c>
      <c r="M13" s="14">
        <f>SUM(L6:L12)</f>
        <v>0</v>
      </c>
      <c r="N13" s="278"/>
      <c r="O13" s="130"/>
    </row>
    <row r="14" spans="1:68" s="131" customFormat="1" ht="20" customHeight="1">
      <c r="A14" s="9"/>
      <c r="B14" s="2" t="s">
        <v>1089</v>
      </c>
      <c r="C14" s="2" t="s">
        <v>402</v>
      </c>
      <c r="D14" s="9"/>
      <c r="E14" s="24"/>
      <c r="F14" s="6"/>
      <c r="G14" s="10"/>
      <c r="H14" s="6"/>
      <c r="I14" s="10"/>
      <c r="J14" s="6"/>
      <c r="K14" s="10"/>
      <c r="L14" s="10"/>
      <c r="M14" s="10"/>
      <c r="N14" s="522"/>
      <c r="O14" s="130"/>
    </row>
    <row r="15" spans="1:68" s="131" customFormat="1" ht="12">
      <c r="A15" s="9"/>
      <c r="B15" s="2"/>
      <c r="C15" s="2" t="s">
        <v>52</v>
      </c>
      <c r="D15" s="9"/>
      <c r="E15" s="10"/>
      <c r="F15" s="6"/>
      <c r="G15" s="10"/>
      <c r="H15" s="6"/>
      <c r="I15" s="10"/>
      <c r="J15" s="6"/>
      <c r="K15" s="10"/>
      <c r="L15" s="10"/>
      <c r="M15" s="10"/>
      <c r="N15" s="279"/>
      <c r="O15" s="130"/>
    </row>
    <row r="16" spans="1:68" s="131" customFormat="1">
      <c r="A16" s="9"/>
      <c r="B16" s="2"/>
      <c r="C16" s="2"/>
      <c r="D16" s="189" t="s">
        <v>1100</v>
      </c>
      <c r="E16" s="10"/>
      <c r="F16" s="6"/>
      <c r="G16" s="10">
        <f t="shared" ref="G16:G32" si="0">E16*F16</f>
        <v>0</v>
      </c>
      <c r="H16" s="6"/>
      <c r="I16" s="10"/>
      <c r="J16" s="6"/>
      <c r="K16" s="10"/>
      <c r="L16" s="10">
        <f t="shared" ref="L16:L22" si="1">G16+I16+K16</f>
        <v>0</v>
      </c>
      <c r="M16" s="10"/>
      <c r="N16" s="274"/>
      <c r="O16" s="130"/>
    </row>
    <row r="17" spans="2:15">
      <c r="B17" s="2"/>
      <c r="C17" s="2"/>
      <c r="D17" s="189" t="s">
        <v>1101</v>
      </c>
      <c r="E17" s="10"/>
      <c r="G17" s="10">
        <f t="shared" si="0"/>
        <v>0</v>
      </c>
      <c r="L17" s="10">
        <f t="shared" si="1"/>
        <v>0</v>
      </c>
      <c r="N17" s="274" t="s">
        <v>44</v>
      </c>
      <c r="O17" s="130"/>
    </row>
    <row r="18" spans="2:15" ht="13.5" customHeight="1">
      <c r="B18" s="2"/>
      <c r="C18" s="2"/>
      <c r="D18" s="189" t="s">
        <v>1102</v>
      </c>
      <c r="E18" s="10"/>
      <c r="G18" s="10">
        <f t="shared" si="0"/>
        <v>0</v>
      </c>
      <c r="L18" s="10">
        <f t="shared" si="1"/>
        <v>0</v>
      </c>
      <c r="O18" s="130"/>
    </row>
    <row r="19" spans="2:15" ht="13.5" customHeight="1">
      <c r="B19" s="2"/>
      <c r="C19" s="2"/>
      <c r="D19" s="189" t="s">
        <v>1103</v>
      </c>
      <c r="E19" s="10"/>
      <c r="G19" s="10">
        <f t="shared" si="0"/>
        <v>0</v>
      </c>
      <c r="L19" s="10">
        <f t="shared" si="1"/>
        <v>0</v>
      </c>
      <c r="N19" s="274" t="s">
        <v>44</v>
      </c>
      <c r="O19" s="130"/>
    </row>
    <row r="20" spans="2:15" ht="13.5" customHeight="1">
      <c r="B20" s="2"/>
      <c r="C20" s="2" t="s">
        <v>53</v>
      </c>
      <c r="E20" s="10"/>
      <c r="O20" s="130"/>
    </row>
    <row r="21" spans="2:15" ht="13.5" customHeight="1">
      <c r="B21" s="2"/>
      <c r="C21" s="2"/>
      <c r="D21" s="189" t="s">
        <v>1124</v>
      </c>
      <c r="E21" s="10"/>
      <c r="G21" s="10">
        <f t="shared" si="0"/>
        <v>0</v>
      </c>
      <c r="L21" s="10">
        <f t="shared" si="1"/>
        <v>0</v>
      </c>
      <c r="O21" s="130"/>
    </row>
    <row r="22" spans="2:15" ht="13.5" customHeight="1">
      <c r="B22" s="2"/>
      <c r="C22" s="2"/>
      <c r="D22" s="189" t="s">
        <v>1074</v>
      </c>
      <c r="E22" s="10"/>
      <c r="G22" s="10">
        <f t="shared" si="0"/>
        <v>0</v>
      </c>
      <c r="L22" s="10">
        <f t="shared" si="1"/>
        <v>0</v>
      </c>
      <c r="N22" s="274" t="s">
        <v>44</v>
      </c>
      <c r="O22" s="130"/>
    </row>
    <row r="23" spans="2:15">
      <c r="B23" s="2"/>
      <c r="C23" s="2"/>
      <c r="D23" s="9" t="s">
        <v>308</v>
      </c>
      <c r="E23" s="10"/>
      <c r="G23" s="10">
        <f t="shared" si="0"/>
        <v>0</v>
      </c>
      <c r="L23" s="10">
        <f>G23+I23+K23</f>
        <v>0</v>
      </c>
      <c r="O23" s="130"/>
    </row>
    <row r="24" spans="2:15">
      <c r="B24" s="2"/>
      <c r="C24" s="2"/>
      <c r="D24" s="9" t="s">
        <v>1075</v>
      </c>
      <c r="E24" s="10"/>
      <c r="G24" s="10">
        <f t="shared" si="0"/>
        <v>0</v>
      </c>
      <c r="L24" s="10">
        <f>G24+I24+K24</f>
        <v>0</v>
      </c>
      <c r="O24" s="130"/>
    </row>
    <row r="25" spans="2:15">
      <c r="B25" s="2"/>
      <c r="C25" s="2"/>
      <c r="D25" s="9" t="s">
        <v>1076</v>
      </c>
      <c r="E25" s="10"/>
      <c r="G25" s="10">
        <f t="shared" si="0"/>
        <v>0</v>
      </c>
      <c r="L25" s="10">
        <f t="shared" ref="L25:L38" si="2">G25+I25+K25</f>
        <v>0</v>
      </c>
      <c r="O25" s="130"/>
    </row>
    <row r="26" spans="2:15">
      <c r="B26" s="2"/>
      <c r="C26" s="2"/>
      <c r="D26" s="9" t="s">
        <v>1077</v>
      </c>
      <c r="E26" s="10"/>
      <c r="G26" s="10">
        <f t="shared" si="0"/>
        <v>0</v>
      </c>
      <c r="L26" s="10">
        <f t="shared" si="2"/>
        <v>0</v>
      </c>
      <c r="O26" s="130"/>
    </row>
    <row r="27" spans="2:15">
      <c r="B27" s="2"/>
      <c r="C27" s="2"/>
      <c r="D27" s="9" t="s">
        <v>968</v>
      </c>
      <c r="E27" s="10"/>
      <c r="G27" s="10">
        <f t="shared" si="0"/>
        <v>0</v>
      </c>
      <c r="L27" s="10">
        <f t="shared" si="2"/>
        <v>0</v>
      </c>
      <c r="O27" s="130"/>
    </row>
    <row r="28" spans="2:15">
      <c r="B28" s="2"/>
      <c r="C28" s="2"/>
      <c r="D28" s="9" t="s">
        <v>1126</v>
      </c>
      <c r="E28" s="10"/>
      <c r="G28" s="10">
        <f t="shared" si="0"/>
        <v>0</v>
      </c>
      <c r="L28" s="10">
        <f t="shared" si="2"/>
        <v>0</v>
      </c>
      <c r="O28" s="130"/>
    </row>
    <row r="29" spans="2:15">
      <c r="B29" s="2"/>
      <c r="C29" s="2"/>
      <c r="D29" s="9" t="s">
        <v>1127</v>
      </c>
      <c r="E29" s="10"/>
      <c r="G29" s="10">
        <f t="shared" si="0"/>
        <v>0</v>
      </c>
      <c r="L29" s="10">
        <f t="shared" si="2"/>
        <v>0</v>
      </c>
      <c r="O29" s="130"/>
    </row>
    <row r="30" spans="2:15">
      <c r="B30" s="2"/>
      <c r="C30" s="2"/>
      <c r="D30" s="9" t="s">
        <v>1128</v>
      </c>
      <c r="E30" s="10"/>
      <c r="G30" s="10">
        <f t="shared" si="0"/>
        <v>0</v>
      </c>
      <c r="L30" s="10">
        <f t="shared" si="2"/>
        <v>0</v>
      </c>
      <c r="N30" s="274" t="s">
        <v>1116</v>
      </c>
      <c r="O30" s="130"/>
    </row>
    <row r="31" spans="2:15">
      <c r="B31" s="2"/>
      <c r="C31" s="2"/>
      <c r="D31" s="9" t="s">
        <v>1129</v>
      </c>
      <c r="E31" s="10"/>
      <c r="G31" s="10">
        <f t="shared" si="0"/>
        <v>0</v>
      </c>
      <c r="L31" s="10">
        <f t="shared" si="2"/>
        <v>0</v>
      </c>
      <c r="O31" s="130"/>
    </row>
    <row r="32" spans="2:15">
      <c r="B32" s="2"/>
      <c r="C32" s="2"/>
      <c r="D32" s="9" t="s">
        <v>1130</v>
      </c>
      <c r="E32" s="10"/>
      <c r="G32" s="10">
        <f t="shared" si="0"/>
        <v>0</v>
      </c>
      <c r="L32" s="10">
        <f t="shared" si="2"/>
        <v>0</v>
      </c>
      <c r="O32" s="130"/>
    </row>
    <row r="33" spans="1:15">
      <c r="B33" s="2"/>
      <c r="C33" s="2" t="s">
        <v>54</v>
      </c>
      <c r="D33" s="2"/>
      <c r="E33" s="10"/>
      <c r="O33" s="130"/>
    </row>
    <row r="34" spans="1:15">
      <c r="B34" s="2"/>
      <c r="C34" s="2"/>
      <c r="D34" s="9" t="s">
        <v>424</v>
      </c>
      <c r="E34" s="10"/>
      <c r="G34" s="10">
        <f>E34*F34</f>
        <v>0</v>
      </c>
      <c r="L34" s="10">
        <f t="shared" si="2"/>
        <v>0</v>
      </c>
      <c r="O34" s="130"/>
    </row>
    <row r="35" spans="1:15">
      <c r="B35" s="2"/>
      <c r="C35" s="2"/>
      <c r="D35" s="9" t="s">
        <v>425</v>
      </c>
      <c r="E35" s="10"/>
      <c r="G35" s="10">
        <f>E35*F35</f>
        <v>0</v>
      </c>
      <c r="L35" s="10">
        <f t="shared" si="2"/>
        <v>0</v>
      </c>
      <c r="O35" s="130"/>
    </row>
    <row r="36" spans="1:15">
      <c r="B36" s="2"/>
      <c r="C36" s="2"/>
      <c r="D36" s="9" t="s">
        <v>670</v>
      </c>
      <c r="E36" s="10"/>
      <c r="G36" s="10">
        <f>E36*F36</f>
        <v>0</v>
      </c>
      <c r="L36" s="10">
        <f t="shared" si="2"/>
        <v>0</v>
      </c>
      <c r="O36" s="130"/>
    </row>
    <row r="37" spans="1:15">
      <c r="B37" s="2"/>
      <c r="C37" s="2"/>
      <c r="D37" s="9" t="s">
        <v>426</v>
      </c>
      <c r="E37" s="10"/>
      <c r="G37" s="10">
        <f>E37*F37</f>
        <v>0</v>
      </c>
      <c r="L37" s="10">
        <f t="shared" si="2"/>
        <v>0</v>
      </c>
      <c r="O37" s="130"/>
    </row>
    <row r="38" spans="1:15">
      <c r="B38" s="2"/>
      <c r="C38" s="2"/>
      <c r="D38" s="9" t="s">
        <v>599</v>
      </c>
      <c r="E38" s="10"/>
      <c r="G38" s="10">
        <f>E38*F38</f>
        <v>0</v>
      </c>
      <c r="L38" s="10">
        <f t="shared" si="2"/>
        <v>0</v>
      </c>
      <c r="O38" s="130"/>
    </row>
    <row r="39" spans="1:15">
      <c r="B39" s="2"/>
      <c r="C39" s="2"/>
      <c r="E39" s="10"/>
      <c r="O39" s="130"/>
    </row>
    <row r="40" spans="1:15">
      <c r="B40" s="2"/>
      <c r="C40" s="2" t="s">
        <v>1088</v>
      </c>
      <c r="D40" s="13"/>
      <c r="G40" s="14">
        <f>SUM(G15:G39)</f>
        <v>0</v>
      </c>
      <c r="I40" s="14">
        <f>SUM(I15:I39)</f>
        <v>0</v>
      </c>
      <c r="K40" s="14">
        <f>SUM(K15:K39)</f>
        <v>0</v>
      </c>
      <c r="L40" s="14">
        <f>G40+I40+K40</f>
        <v>0</v>
      </c>
      <c r="M40" s="14">
        <f>SUM(L15:L39)</f>
        <v>0</v>
      </c>
      <c r="O40" s="130"/>
    </row>
    <row r="41" spans="1:15" ht="20" customHeight="1">
      <c r="B41" s="1" t="s">
        <v>1090</v>
      </c>
      <c r="C41" s="1" t="s">
        <v>1091</v>
      </c>
      <c r="D41" s="1"/>
      <c r="E41" s="23"/>
      <c r="F41" s="5"/>
      <c r="G41" s="4"/>
      <c r="H41" s="5"/>
      <c r="I41" s="4"/>
      <c r="J41" s="5"/>
      <c r="K41" s="4"/>
      <c r="M41" s="3"/>
      <c r="N41" s="277" t="s">
        <v>674</v>
      </c>
      <c r="O41" s="130"/>
    </row>
    <row r="42" spans="1:15">
      <c r="B42" s="2"/>
      <c r="C42" s="2"/>
      <c r="D42" s="2" t="s">
        <v>1131</v>
      </c>
      <c r="E42" s="10"/>
      <c r="N42" s="274" t="s">
        <v>1229</v>
      </c>
      <c r="O42" s="130"/>
    </row>
    <row r="43" spans="1:15">
      <c r="B43" s="2"/>
      <c r="C43" s="2"/>
      <c r="D43" s="9" t="s">
        <v>1167</v>
      </c>
      <c r="E43" s="10"/>
      <c r="G43" s="10">
        <f>E43*F43</f>
        <v>0</v>
      </c>
      <c r="I43" s="10">
        <f>H43*E43</f>
        <v>0</v>
      </c>
      <c r="K43" s="10">
        <f>J43*E43</f>
        <v>0</v>
      </c>
      <c r="L43" s="10">
        <f t="shared" ref="L43:L49" si="3">G43+I43+K43</f>
        <v>0</v>
      </c>
      <c r="N43" s="522" t="s">
        <v>191</v>
      </c>
      <c r="O43" s="130"/>
    </row>
    <row r="44" spans="1:15">
      <c r="B44" s="2"/>
      <c r="C44" s="2"/>
      <c r="D44" s="9" t="s">
        <v>1146</v>
      </c>
      <c r="E44" s="10"/>
      <c r="G44" s="10">
        <f>E44*F44</f>
        <v>0</v>
      </c>
      <c r="I44" s="10">
        <f>H44*E44</f>
        <v>0</v>
      </c>
      <c r="K44" s="10">
        <f>J44*E44</f>
        <v>0</v>
      </c>
      <c r="L44" s="10">
        <f t="shared" si="3"/>
        <v>0</v>
      </c>
      <c r="O44" s="130"/>
    </row>
    <row r="45" spans="1:15" s="283" customFormat="1" ht="13.5" customHeight="1">
      <c r="A45" s="2"/>
      <c r="B45" s="2"/>
      <c r="C45" s="2"/>
      <c r="D45" s="9" t="s">
        <v>1169</v>
      </c>
      <c r="E45" s="10"/>
      <c r="F45" s="6"/>
      <c r="G45" s="10">
        <f>E45*F45</f>
        <v>0</v>
      </c>
      <c r="H45" s="6"/>
      <c r="I45" s="10">
        <f>H45*E45</f>
        <v>0</v>
      </c>
      <c r="J45" s="6"/>
      <c r="K45" s="10">
        <f>J45*E45</f>
        <v>0</v>
      </c>
      <c r="L45" s="10">
        <f t="shared" si="3"/>
        <v>0</v>
      </c>
      <c r="M45" s="10"/>
      <c r="N45" s="274"/>
      <c r="O45" s="130"/>
    </row>
    <row r="46" spans="1:15">
      <c r="B46" s="2"/>
      <c r="C46" s="2"/>
      <c r="D46" s="9" t="s">
        <v>996</v>
      </c>
      <c r="E46" s="10"/>
      <c r="G46" s="10">
        <f>E46*F46</f>
        <v>0</v>
      </c>
      <c r="I46" s="10">
        <f>H46*E46</f>
        <v>0</v>
      </c>
      <c r="K46" s="10">
        <f>J46*E46</f>
        <v>0</v>
      </c>
      <c r="L46" s="10">
        <f t="shared" si="3"/>
        <v>0</v>
      </c>
      <c r="O46" s="130"/>
    </row>
    <row r="47" spans="1:15">
      <c r="B47" s="2"/>
      <c r="C47" s="2"/>
      <c r="D47" s="9" t="s">
        <v>991</v>
      </c>
      <c r="E47" s="10"/>
      <c r="G47" s="10">
        <f>E47*F47</f>
        <v>0</v>
      </c>
      <c r="I47" s="10">
        <f>H47*E47</f>
        <v>0</v>
      </c>
      <c r="K47" s="10">
        <f>J47*E47</f>
        <v>0</v>
      </c>
      <c r="L47" s="10">
        <f t="shared" si="3"/>
        <v>0</v>
      </c>
      <c r="O47" s="130"/>
    </row>
    <row r="48" spans="1:15">
      <c r="B48" s="2"/>
      <c r="C48" s="2"/>
      <c r="E48" s="199"/>
      <c r="F48" s="131"/>
      <c r="G48" s="199"/>
      <c r="H48" s="131"/>
      <c r="I48" s="199"/>
      <c r="J48" s="131"/>
      <c r="K48" s="199"/>
      <c r="L48" s="199"/>
      <c r="M48" s="199"/>
      <c r="O48" s="130"/>
    </row>
    <row r="49" spans="2:15">
      <c r="B49" s="2"/>
      <c r="C49" s="2" t="s">
        <v>1088</v>
      </c>
      <c r="D49" s="13"/>
      <c r="E49" s="200"/>
      <c r="F49" s="131"/>
      <c r="G49" s="201">
        <f>SUM(G41:G48)</f>
        <v>0</v>
      </c>
      <c r="H49" s="131"/>
      <c r="I49" s="201">
        <f>SUM(I41:I48)</f>
        <v>0</v>
      </c>
      <c r="J49" s="131"/>
      <c r="K49" s="201">
        <f>SUM(K41:K48)</f>
        <v>0</v>
      </c>
      <c r="L49" s="201">
        <f t="shared" si="3"/>
        <v>0</v>
      </c>
      <c r="M49" s="201">
        <f>SUM(L41:L48)</f>
        <v>0</v>
      </c>
      <c r="O49" s="130"/>
    </row>
    <row r="50" spans="2:15" ht="20" customHeight="1">
      <c r="B50" s="2" t="s">
        <v>1092</v>
      </c>
      <c r="C50" s="2" t="s">
        <v>1093</v>
      </c>
      <c r="N50" s="277" t="s">
        <v>674</v>
      </c>
      <c r="O50" s="130"/>
    </row>
    <row r="51" spans="2:15">
      <c r="B51" s="2"/>
      <c r="C51" s="2"/>
      <c r="D51" s="2" t="s">
        <v>1131</v>
      </c>
      <c r="E51" s="10"/>
      <c r="N51" s="274" t="s">
        <v>1229</v>
      </c>
      <c r="O51" s="130"/>
    </row>
    <row r="52" spans="2:15">
      <c r="B52" s="2"/>
      <c r="C52" s="2"/>
      <c r="D52" s="9" t="s">
        <v>671</v>
      </c>
      <c r="E52" s="10"/>
      <c r="G52" s="10">
        <f>E52*F52</f>
        <v>0</v>
      </c>
      <c r="I52" s="10">
        <f>H52*E52</f>
        <v>0</v>
      </c>
      <c r="K52" s="10">
        <f>J52*E52</f>
        <v>0</v>
      </c>
      <c r="L52" s="10">
        <f>G52+I52+K52</f>
        <v>0</v>
      </c>
      <c r="N52" s="274" t="s">
        <v>817</v>
      </c>
      <c r="O52" s="130"/>
    </row>
    <row r="53" spans="2:15">
      <c r="B53" s="2"/>
      <c r="C53" s="2"/>
      <c r="E53" s="10"/>
      <c r="O53" s="130"/>
    </row>
    <row r="54" spans="2:15">
      <c r="B54" s="2"/>
      <c r="C54" s="2" t="s">
        <v>1088</v>
      </c>
      <c r="G54" s="14">
        <f>SUM(G50:G53)</f>
        <v>0</v>
      </c>
      <c r="I54" s="14">
        <f>SUM(I50:I53)</f>
        <v>0</v>
      </c>
      <c r="K54" s="14">
        <f>SUM(K50:K53)</f>
        <v>0</v>
      </c>
      <c r="L54" s="14">
        <f>G54+I54+K54</f>
        <v>0</v>
      </c>
      <c r="M54" s="14">
        <f>SUM(L50:L53)</f>
        <v>0</v>
      </c>
      <c r="O54" s="130"/>
    </row>
    <row r="55" spans="2:15" ht="18" customHeight="1">
      <c r="B55" s="20" t="s">
        <v>1033</v>
      </c>
      <c r="C55" s="20" t="s">
        <v>192</v>
      </c>
      <c r="D55" s="19"/>
      <c r="E55" s="166"/>
      <c r="O55" s="130"/>
    </row>
    <row r="56" spans="2:15" ht="20" customHeight="1">
      <c r="B56" s="2" t="s">
        <v>1200</v>
      </c>
      <c r="C56" s="2"/>
      <c r="D56" s="2" t="s">
        <v>483</v>
      </c>
      <c r="E56" s="10"/>
      <c r="N56" s="522" t="s">
        <v>319</v>
      </c>
      <c r="O56" s="130"/>
    </row>
    <row r="57" spans="2:15">
      <c r="B57" s="2"/>
      <c r="C57" s="2"/>
      <c r="D57" s="2" t="s">
        <v>802</v>
      </c>
      <c r="E57" s="10"/>
      <c r="N57" s="277" t="s">
        <v>821</v>
      </c>
      <c r="O57" s="130"/>
    </row>
    <row r="58" spans="2:15">
      <c r="B58" s="2"/>
      <c r="C58" s="2"/>
      <c r="D58" s="9" t="s">
        <v>310</v>
      </c>
      <c r="E58" s="10"/>
      <c r="G58" s="10">
        <f t="shared" ref="G58:G65" si="4">E58*F58</f>
        <v>0</v>
      </c>
      <c r="I58" s="10">
        <f>H58*E58</f>
        <v>0</v>
      </c>
      <c r="K58" s="10">
        <f t="shared" ref="K58:K66" si="5">J58*E58</f>
        <v>0</v>
      </c>
      <c r="L58" s="10">
        <f t="shared" ref="L58:L77" si="6">G58+I58+K58</f>
        <v>0</v>
      </c>
      <c r="O58" s="130"/>
    </row>
    <row r="59" spans="2:15">
      <c r="B59" s="2"/>
      <c r="C59" s="2"/>
      <c r="E59" s="10"/>
      <c r="G59" s="10">
        <f t="shared" si="4"/>
        <v>0</v>
      </c>
      <c r="I59" s="10">
        <f>H59*E59</f>
        <v>0</v>
      </c>
      <c r="K59" s="10">
        <f t="shared" si="5"/>
        <v>0</v>
      </c>
      <c r="L59" s="10">
        <f t="shared" si="6"/>
        <v>0</v>
      </c>
      <c r="O59" s="130"/>
    </row>
    <row r="60" spans="2:15">
      <c r="B60" s="2"/>
      <c r="C60" s="2"/>
      <c r="D60" s="9" t="s">
        <v>311</v>
      </c>
      <c r="E60" s="10"/>
      <c r="G60" s="10">
        <f t="shared" si="4"/>
        <v>0</v>
      </c>
      <c r="I60" s="10">
        <f>H60*E60</f>
        <v>0</v>
      </c>
      <c r="K60" s="10">
        <f t="shared" si="5"/>
        <v>0</v>
      </c>
      <c r="L60" s="10">
        <f t="shared" si="6"/>
        <v>0</v>
      </c>
      <c r="O60" s="130"/>
    </row>
    <row r="61" spans="2:15">
      <c r="B61" s="2"/>
      <c r="C61" s="2"/>
      <c r="D61" s="2" t="s">
        <v>614</v>
      </c>
      <c r="E61" s="10"/>
      <c r="N61" s="274" t="s">
        <v>700</v>
      </c>
      <c r="O61" s="130"/>
    </row>
    <row r="62" spans="2:15">
      <c r="B62" s="2"/>
      <c r="C62" s="2"/>
      <c r="D62" s="9" t="s">
        <v>312</v>
      </c>
      <c r="E62" s="10"/>
      <c r="G62" s="10">
        <f t="shared" si="4"/>
        <v>0</v>
      </c>
      <c r="I62" s="10">
        <f>H62*E62</f>
        <v>0</v>
      </c>
      <c r="K62" s="10">
        <f t="shared" si="5"/>
        <v>0</v>
      </c>
      <c r="L62" s="10">
        <f t="shared" si="6"/>
        <v>0</v>
      </c>
      <c r="O62" s="130"/>
    </row>
    <row r="63" spans="2:15">
      <c r="B63" s="2"/>
      <c r="C63" s="2"/>
      <c r="D63" s="9" t="s">
        <v>313</v>
      </c>
      <c r="E63" s="10"/>
      <c r="G63" s="10">
        <f t="shared" si="4"/>
        <v>0</v>
      </c>
      <c r="I63" s="10">
        <f>H63*E63</f>
        <v>0</v>
      </c>
      <c r="K63" s="10">
        <f t="shared" si="5"/>
        <v>0</v>
      </c>
      <c r="L63" s="10">
        <f t="shared" si="6"/>
        <v>0</v>
      </c>
      <c r="O63" s="130"/>
    </row>
    <row r="64" spans="2:15">
      <c r="B64" s="2"/>
      <c r="C64" s="2"/>
      <c r="D64" s="9" t="s">
        <v>314</v>
      </c>
      <c r="E64" s="10"/>
      <c r="G64" s="10">
        <f t="shared" si="4"/>
        <v>0</v>
      </c>
      <c r="I64" s="10">
        <f>H64*E64</f>
        <v>0</v>
      </c>
      <c r="K64" s="10">
        <f t="shared" si="5"/>
        <v>0</v>
      </c>
      <c r="L64" s="10">
        <f t="shared" si="6"/>
        <v>0</v>
      </c>
      <c r="O64" s="286"/>
    </row>
    <row r="65" spans="1:68">
      <c r="B65" s="2"/>
      <c r="C65" s="2"/>
      <c r="D65" s="9" t="s">
        <v>315</v>
      </c>
      <c r="E65" s="10"/>
      <c r="G65" s="10">
        <f t="shared" si="4"/>
        <v>0</v>
      </c>
      <c r="I65" s="10">
        <f>H65*E65</f>
        <v>0</v>
      </c>
      <c r="K65" s="10">
        <f t="shared" si="5"/>
        <v>0</v>
      </c>
      <c r="L65" s="10">
        <f t="shared" si="6"/>
        <v>0</v>
      </c>
      <c r="O65" s="286"/>
    </row>
    <row r="66" spans="1:68">
      <c r="B66" s="2"/>
      <c r="C66" s="2"/>
      <c r="D66" s="9" t="s">
        <v>316</v>
      </c>
      <c r="E66" s="10"/>
      <c r="G66" s="10">
        <f>E66*F66</f>
        <v>0</v>
      </c>
      <c r="I66" s="10">
        <f>H66*E66</f>
        <v>0</v>
      </c>
      <c r="K66" s="10">
        <f t="shared" si="5"/>
        <v>0</v>
      </c>
      <c r="L66" s="10">
        <f>G66+I66+K66</f>
        <v>0</v>
      </c>
      <c r="O66" s="286"/>
    </row>
    <row r="67" spans="1:68">
      <c r="B67" s="2"/>
      <c r="C67" s="2"/>
      <c r="E67" s="10"/>
      <c r="O67" s="130"/>
    </row>
    <row r="68" spans="1:68" ht="20" customHeight="1">
      <c r="B68" s="2" t="s">
        <v>1199</v>
      </c>
      <c r="C68" s="2"/>
      <c r="D68" s="2" t="s">
        <v>992</v>
      </c>
      <c r="E68" s="10"/>
      <c r="N68" s="522"/>
      <c r="O68" s="286"/>
    </row>
    <row r="69" spans="1:68">
      <c r="B69" s="2"/>
      <c r="C69" s="2"/>
      <c r="D69" s="2" t="s">
        <v>1131</v>
      </c>
      <c r="E69" s="10"/>
      <c r="O69" s="130"/>
    </row>
    <row r="70" spans="1:68">
      <c r="B70" s="2"/>
      <c r="C70" s="2"/>
      <c r="D70" s="9" t="s">
        <v>310</v>
      </c>
      <c r="E70" s="10"/>
      <c r="G70" s="10">
        <f>E70*F70</f>
        <v>0</v>
      </c>
      <c r="I70" s="10">
        <f>H70*E70</f>
        <v>0</v>
      </c>
      <c r="K70" s="10">
        <f>J70*E70</f>
        <v>0</v>
      </c>
      <c r="L70" s="10">
        <f t="shared" si="6"/>
        <v>0</v>
      </c>
      <c r="N70" s="453"/>
      <c r="O70" s="286"/>
    </row>
    <row r="71" spans="1:68">
      <c r="B71" s="2"/>
      <c r="C71" s="2"/>
      <c r="E71" s="10"/>
      <c r="G71" s="10">
        <f t="shared" ref="G71:G77" si="7">E71*F71</f>
        <v>0</v>
      </c>
      <c r="I71" s="10">
        <f>H71*E71</f>
        <v>0</v>
      </c>
      <c r="K71" s="10">
        <f t="shared" ref="K71:K77" si="8">J71*E71</f>
        <v>0</v>
      </c>
      <c r="L71" s="10">
        <f t="shared" si="6"/>
        <v>0</v>
      </c>
      <c r="N71" s="278"/>
      <c r="O71" s="286"/>
    </row>
    <row r="72" spans="1:68" s="131" customFormat="1">
      <c r="A72" s="9"/>
      <c r="B72" s="2"/>
      <c r="C72" s="2"/>
      <c r="D72" s="2" t="s">
        <v>614</v>
      </c>
      <c r="E72" s="10"/>
      <c r="F72" s="6"/>
      <c r="G72" s="10"/>
      <c r="H72" s="6"/>
      <c r="I72" s="10"/>
      <c r="J72" s="6"/>
      <c r="K72" s="10"/>
      <c r="L72" s="10"/>
      <c r="M72" s="10"/>
      <c r="N72" s="274" t="s">
        <v>700</v>
      </c>
      <c r="O72" s="130"/>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row>
    <row r="73" spans="1:68" s="131" customFormat="1">
      <c r="A73" s="9"/>
      <c r="B73" s="2"/>
      <c r="C73" s="2"/>
      <c r="D73" s="9" t="s">
        <v>312</v>
      </c>
      <c r="E73" s="10"/>
      <c r="F73" s="6"/>
      <c r="G73" s="10">
        <f t="shared" si="7"/>
        <v>0</v>
      </c>
      <c r="H73" s="6"/>
      <c r="I73" s="10">
        <f>H73*E73</f>
        <v>0</v>
      </c>
      <c r="J73" s="6"/>
      <c r="K73" s="10">
        <f t="shared" si="8"/>
        <v>0</v>
      </c>
      <c r="L73" s="10">
        <f t="shared" si="6"/>
        <v>0</v>
      </c>
      <c r="M73" s="10"/>
      <c r="N73" s="274"/>
      <c r="O73" s="287"/>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row>
    <row r="74" spans="1:68" s="131" customFormat="1">
      <c r="A74" s="9"/>
      <c r="B74" s="2"/>
      <c r="C74" s="2"/>
      <c r="D74" s="9" t="s">
        <v>313</v>
      </c>
      <c r="E74" s="10"/>
      <c r="F74" s="6"/>
      <c r="G74" s="10">
        <f t="shared" si="7"/>
        <v>0</v>
      </c>
      <c r="H74" s="6"/>
      <c r="I74" s="10">
        <f>H74*E74</f>
        <v>0</v>
      </c>
      <c r="J74" s="6"/>
      <c r="K74" s="10">
        <f t="shared" si="8"/>
        <v>0</v>
      </c>
      <c r="L74" s="10">
        <f t="shared" si="6"/>
        <v>0</v>
      </c>
      <c r="M74" s="10"/>
      <c r="N74" s="278"/>
      <c r="O74" s="130"/>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row>
    <row r="75" spans="1:68" s="131" customFormat="1">
      <c r="A75" s="9"/>
      <c r="B75" s="2"/>
      <c r="C75" s="2"/>
      <c r="D75" s="9" t="s">
        <v>314</v>
      </c>
      <c r="E75" s="10"/>
      <c r="F75" s="6"/>
      <c r="G75" s="10">
        <f t="shared" si="7"/>
        <v>0</v>
      </c>
      <c r="H75" s="6"/>
      <c r="I75" s="10">
        <f>H75*E75</f>
        <v>0</v>
      </c>
      <c r="J75" s="6"/>
      <c r="K75" s="10">
        <f t="shared" si="8"/>
        <v>0</v>
      </c>
      <c r="L75" s="10">
        <f t="shared" si="6"/>
        <v>0</v>
      </c>
      <c r="M75" s="10"/>
      <c r="N75" s="274"/>
      <c r="O75" s="130"/>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row>
    <row r="76" spans="1:68" s="131" customFormat="1">
      <c r="A76" s="9"/>
      <c r="B76" s="2"/>
      <c r="C76" s="2"/>
      <c r="D76" s="9" t="s">
        <v>315</v>
      </c>
      <c r="E76" s="10"/>
      <c r="F76" s="6"/>
      <c r="G76" s="10">
        <f t="shared" si="7"/>
        <v>0</v>
      </c>
      <c r="H76" s="6"/>
      <c r="I76" s="10">
        <f>H76*E76</f>
        <v>0</v>
      </c>
      <c r="J76" s="6"/>
      <c r="K76" s="10">
        <f t="shared" si="8"/>
        <v>0</v>
      </c>
      <c r="L76" s="10">
        <f t="shared" si="6"/>
        <v>0</v>
      </c>
      <c r="M76" s="10"/>
      <c r="N76" s="274"/>
      <c r="O76" s="130"/>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row>
    <row r="77" spans="1:68" s="131" customFormat="1">
      <c r="A77" s="9"/>
      <c r="B77" s="2"/>
      <c r="C77" s="2"/>
      <c r="D77" s="9" t="s">
        <v>316</v>
      </c>
      <c r="E77" s="10"/>
      <c r="F77" s="6"/>
      <c r="G77" s="10">
        <f t="shared" si="7"/>
        <v>0</v>
      </c>
      <c r="H77" s="6"/>
      <c r="I77" s="10">
        <f>H77*E77</f>
        <v>0</v>
      </c>
      <c r="J77" s="6"/>
      <c r="K77" s="10">
        <f t="shared" si="8"/>
        <v>0</v>
      </c>
      <c r="L77" s="10">
        <f t="shared" si="6"/>
        <v>0</v>
      </c>
      <c r="M77" s="10"/>
      <c r="N77" s="602" t="s">
        <v>835</v>
      </c>
      <c r="O77" s="130"/>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row>
    <row r="78" spans="1:68" s="131" customFormat="1">
      <c r="A78" s="9"/>
      <c r="B78" s="2"/>
      <c r="C78" s="2"/>
      <c r="D78" s="9"/>
      <c r="E78" s="10"/>
      <c r="F78" s="6"/>
      <c r="G78" s="10"/>
      <c r="H78" s="6"/>
      <c r="I78" s="10"/>
      <c r="J78" s="6"/>
      <c r="K78" s="10"/>
      <c r="L78" s="10"/>
      <c r="M78" s="10"/>
      <c r="N78" s="602"/>
      <c r="O78" s="130"/>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row>
    <row r="79" spans="1:68" s="131" customFormat="1">
      <c r="A79" s="9"/>
      <c r="B79" s="2"/>
      <c r="C79" s="2" t="s">
        <v>1088</v>
      </c>
      <c r="D79" s="13"/>
      <c r="E79" s="166"/>
      <c r="F79" s="6"/>
      <c r="G79" s="14">
        <f>SUM(G55:G78)</f>
        <v>0</v>
      </c>
      <c r="H79" s="6"/>
      <c r="I79" s="14">
        <f>SUM(I55:I78)</f>
        <v>0</v>
      </c>
      <c r="J79" s="6"/>
      <c r="K79" s="14">
        <f>SUM(K55:K78)</f>
        <v>0</v>
      </c>
      <c r="L79" s="14">
        <f>G79+I79+K79</f>
        <v>0</v>
      </c>
      <c r="M79" s="14">
        <f>SUM(L55:L78)</f>
        <v>0</v>
      </c>
      <c r="N79" s="522" t="s">
        <v>67</v>
      </c>
      <c r="O79" s="130"/>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row>
    <row r="80" spans="1:68" s="131" customFormat="1" ht="25.5" customHeight="1">
      <c r="A80" s="9"/>
      <c r="B80" s="20"/>
      <c r="C80" s="464" t="s">
        <v>266</v>
      </c>
      <c r="D80" s="19"/>
      <c r="E80" s="105"/>
      <c r="F80" s="21"/>
      <c r="G80" s="106"/>
      <c r="H80" s="21"/>
      <c r="I80" s="106"/>
      <c r="J80" s="21"/>
      <c r="K80" s="106"/>
      <c r="L80" s="106"/>
      <c r="M80" s="465">
        <f>SUM(M6:M79)</f>
        <v>0</v>
      </c>
      <c r="N80" s="274"/>
      <c r="O80" s="130"/>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row>
    <row r="81" spans="1:68" s="285" customFormat="1" ht="33" customHeight="1">
      <c r="A81" s="462"/>
      <c r="B81" s="475" t="s">
        <v>854</v>
      </c>
      <c r="C81" s="164"/>
      <c r="D81" s="186"/>
      <c r="E81" s="200"/>
      <c r="F81" s="131"/>
      <c r="G81" s="199"/>
      <c r="H81" s="131"/>
      <c r="I81" s="199"/>
      <c r="J81" s="131"/>
      <c r="K81" s="199"/>
      <c r="L81" s="199"/>
      <c r="M81" s="199"/>
      <c r="N81" s="274"/>
      <c r="O81" s="284"/>
    </row>
    <row r="82" spans="1:68" s="131" customFormat="1" ht="20" customHeight="1">
      <c r="A82" s="9"/>
      <c r="B82" s="218" t="s">
        <v>587</v>
      </c>
      <c r="C82" s="2"/>
      <c r="D82" s="9"/>
      <c r="E82" s="24"/>
      <c r="F82" s="6"/>
      <c r="G82" s="10"/>
      <c r="H82" s="6"/>
      <c r="I82" s="10"/>
      <c r="J82" s="6"/>
      <c r="K82" s="10"/>
      <c r="L82" s="10"/>
      <c r="M82" s="10"/>
      <c r="N82" s="274"/>
      <c r="O82" s="130"/>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row>
    <row r="83" spans="1:68" s="131" customFormat="1" ht="20" customHeight="1">
      <c r="A83" s="9"/>
      <c r="B83" s="2" t="s">
        <v>1208</v>
      </c>
      <c r="C83" s="2" t="s">
        <v>491</v>
      </c>
      <c r="D83" s="9"/>
      <c r="E83" s="24"/>
      <c r="F83" s="6"/>
      <c r="G83" s="10"/>
      <c r="H83" s="6"/>
      <c r="I83" s="10"/>
      <c r="J83" s="6"/>
      <c r="K83" s="10"/>
      <c r="L83" s="10"/>
      <c r="M83" s="10"/>
      <c r="N83" s="277" t="s">
        <v>920</v>
      </c>
      <c r="O83" s="130"/>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row>
    <row r="84" spans="1:68" s="46" customFormat="1" ht="20" customHeight="1">
      <c r="A84" s="19"/>
      <c r="B84" s="2" t="s">
        <v>1209</v>
      </c>
      <c r="C84" s="2" t="s">
        <v>540</v>
      </c>
      <c r="D84" s="9"/>
      <c r="E84" s="10"/>
      <c r="F84" s="6"/>
      <c r="G84" s="10"/>
      <c r="H84" s="6"/>
      <c r="I84" s="10"/>
      <c r="J84" s="6"/>
      <c r="K84" s="10"/>
      <c r="L84" s="10"/>
      <c r="M84" s="10"/>
      <c r="N84" s="277" t="s">
        <v>674</v>
      </c>
      <c r="O84" s="288"/>
    </row>
    <row r="85" spans="1:68" s="131" customFormat="1">
      <c r="A85" s="9"/>
      <c r="B85" s="2"/>
      <c r="C85" s="2"/>
      <c r="D85" s="9" t="s">
        <v>895</v>
      </c>
      <c r="E85" s="10"/>
      <c r="F85" s="6"/>
      <c r="G85" s="10">
        <f>E85*F85</f>
        <v>0</v>
      </c>
      <c r="H85" s="6"/>
      <c r="I85" s="10">
        <f t="shared" ref="I85:I92" si="9">H85*E85</f>
        <v>0</v>
      </c>
      <c r="J85" s="6"/>
      <c r="K85" s="10">
        <f>J85*E85</f>
        <v>0</v>
      </c>
      <c r="L85" s="10">
        <f t="shared" ref="L85:L92" si="10">G85+I85+K85</f>
        <v>0</v>
      </c>
      <c r="M85" s="10"/>
      <c r="N85" s="522" t="s">
        <v>417</v>
      </c>
      <c r="O85" s="130"/>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row>
    <row r="86" spans="1:68" s="131" customFormat="1">
      <c r="A86" s="9"/>
      <c r="B86" s="2"/>
      <c r="C86" s="2"/>
      <c r="D86" s="9" t="s">
        <v>1210</v>
      </c>
      <c r="E86" s="10"/>
      <c r="F86" s="6"/>
      <c r="G86" s="10">
        <f t="shared" ref="G86:G92" si="11">E86*F86</f>
        <v>0</v>
      </c>
      <c r="H86" s="6"/>
      <c r="I86" s="10">
        <f t="shared" si="9"/>
        <v>0</v>
      </c>
      <c r="J86" s="6"/>
      <c r="K86" s="10">
        <f t="shared" ref="K86:K92" si="12">J86*E86</f>
        <v>0</v>
      </c>
      <c r="L86" s="10">
        <f t="shared" si="10"/>
        <v>0</v>
      </c>
      <c r="M86" s="10"/>
      <c r="N86" s="522"/>
      <c r="O86" s="130"/>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row>
    <row r="87" spans="1:68" s="131" customFormat="1">
      <c r="A87" s="9"/>
      <c r="B87" s="2"/>
      <c r="C87" s="2"/>
      <c r="D87" s="9" t="s">
        <v>993</v>
      </c>
      <c r="E87" s="10"/>
      <c r="F87" s="6"/>
      <c r="G87" s="10">
        <f t="shared" si="11"/>
        <v>0</v>
      </c>
      <c r="H87" s="6"/>
      <c r="I87" s="10">
        <f t="shared" si="9"/>
        <v>0</v>
      </c>
      <c r="J87" s="6"/>
      <c r="K87" s="10">
        <f t="shared" si="12"/>
        <v>0</v>
      </c>
      <c r="L87" s="10">
        <f t="shared" si="10"/>
        <v>0</v>
      </c>
      <c r="M87" s="10"/>
      <c r="N87" s="522"/>
      <c r="O87" s="130"/>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row>
    <row r="88" spans="1:68" s="131" customFormat="1">
      <c r="A88" s="9"/>
      <c r="B88" s="2"/>
      <c r="C88" s="2"/>
      <c r="D88" s="9" t="s">
        <v>994</v>
      </c>
      <c r="E88" s="10"/>
      <c r="F88" s="6"/>
      <c r="G88" s="10">
        <f t="shared" si="11"/>
        <v>0</v>
      </c>
      <c r="H88" s="6"/>
      <c r="I88" s="10">
        <f t="shared" si="9"/>
        <v>0</v>
      </c>
      <c r="J88" s="6"/>
      <c r="K88" s="10">
        <f t="shared" si="12"/>
        <v>0</v>
      </c>
      <c r="L88" s="10">
        <f t="shared" si="10"/>
        <v>0</v>
      </c>
      <c r="M88" s="10"/>
      <c r="N88" s="274"/>
      <c r="O88" s="130"/>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row>
    <row r="89" spans="1:68" s="131" customFormat="1">
      <c r="A89" s="9"/>
      <c r="B89" s="2"/>
      <c r="C89" s="2"/>
      <c r="D89" s="9" t="s">
        <v>995</v>
      </c>
      <c r="E89" s="10"/>
      <c r="F89" s="6"/>
      <c r="G89" s="10">
        <f t="shared" si="11"/>
        <v>0</v>
      </c>
      <c r="H89" s="6"/>
      <c r="I89" s="10">
        <f t="shared" si="9"/>
        <v>0</v>
      </c>
      <c r="J89" s="6"/>
      <c r="K89" s="10">
        <f t="shared" si="12"/>
        <v>0</v>
      </c>
      <c r="L89" s="10">
        <f t="shared" si="10"/>
        <v>0</v>
      </c>
      <c r="M89" s="10"/>
      <c r="N89" s="274"/>
      <c r="O89" s="130"/>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row>
    <row r="90" spans="1:68" s="131" customFormat="1">
      <c r="A90" s="9"/>
      <c r="B90" s="2"/>
      <c r="C90" s="2"/>
      <c r="D90" s="9" t="s">
        <v>1137</v>
      </c>
      <c r="E90" s="10"/>
      <c r="F90" s="6"/>
      <c r="G90" s="10">
        <f t="shared" si="11"/>
        <v>0</v>
      </c>
      <c r="H90" s="6"/>
      <c r="I90" s="10">
        <f t="shared" si="9"/>
        <v>0</v>
      </c>
      <c r="J90" s="6"/>
      <c r="K90" s="10">
        <f t="shared" si="12"/>
        <v>0</v>
      </c>
      <c r="L90" s="10">
        <f t="shared" si="10"/>
        <v>0</v>
      </c>
      <c r="M90" s="10"/>
      <c r="N90" s="274"/>
      <c r="O90" s="130"/>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row>
    <row r="91" spans="1:68" s="131" customFormat="1">
      <c r="A91" s="9"/>
      <c r="B91" s="2"/>
      <c r="C91" s="2"/>
      <c r="D91" s="9" t="s">
        <v>55</v>
      </c>
      <c r="E91" s="10"/>
      <c r="F91" s="6"/>
      <c r="G91" s="10">
        <f t="shared" si="11"/>
        <v>0</v>
      </c>
      <c r="H91" s="6"/>
      <c r="I91" s="10">
        <f t="shared" si="9"/>
        <v>0</v>
      </c>
      <c r="J91" s="6"/>
      <c r="K91" s="10">
        <f t="shared" si="12"/>
        <v>0</v>
      </c>
      <c r="L91" s="10">
        <f t="shared" si="10"/>
        <v>0</v>
      </c>
      <c r="M91" s="10"/>
      <c r="N91" s="274"/>
      <c r="O91" s="130"/>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row>
    <row r="92" spans="1:68" s="131" customFormat="1">
      <c r="A92" s="9"/>
      <c r="B92" s="2"/>
      <c r="C92" s="2"/>
      <c r="D92" s="9" t="s">
        <v>864</v>
      </c>
      <c r="E92" s="10"/>
      <c r="F92" s="6"/>
      <c r="G92" s="10">
        <f t="shared" si="11"/>
        <v>0</v>
      </c>
      <c r="H92" s="6"/>
      <c r="I92" s="10">
        <f t="shared" si="9"/>
        <v>0</v>
      </c>
      <c r="J92" s="6"/>
      <c r="K92" s="10">
        <f t="shared" si="12"/>
        <v>0</v>
      </c>
      <c r="L92" s="10">
        <f t="shared" si="10"/>
        <v>0</v>
      </c>
      <c r="M92" s="10"/>
      <c r="N92" s="522"/>
      <c r="O92" s="130"/>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row>
    <row r="93" spans="1:68" s="131" customFormat="1" ht="12.75" customHeight="1">
      <c r="A93" s="9"/>
      <c r="B93" s="2"/>
      <c r="C93" s="2"/>
      <c r="D93" s="9"/>
      <c r="E93" s="10"/>
      <c r="F93" s="6"/>
      <c r="G93" s="10"/>
      <c r="H93" s="6"/>
      <c r="I93" s="10"/>
      <c r="J93" s="6"/>
      <c r="K93" s="10"/>
      <c r="L93" s="10"/>
      <c r="M93" s="10"/>
      <c r="N93" s="274"/>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row>
    <row r="94" spans="1:68" s="131" customFormat="1" ht="12.75" customHeight="1">
      <c r="A94" s="9"/>
      <c r="B94" s="2"/>
      <c r="C94" s="2" t="s">
        <v>1088</v>
      </c>
      <c r="D94" s="13"/>
      <c r="E94" s="24"/>
      <c r="F94" s="6"/>
      <c r="G94" s="14">
        <f>SUM(G85:G93)</f>
        <v>0</v>
      </c>
      <c r="H94" s="6"/>
      <c r="I94" s="14">
        <f>SUM(I85:I93)</f>
        <v>0</v>
      </c>
      <c r="J94" s="6"/>
      <c r="K94" s="14">
        <f>SUM(K85:K93)</f>
        <v>0</v>
      </c>
      <c r="L94" s="14">
        <f>G94+I94+K94</f>
        <v>0</v>
      </c>
      <c r="M94" s="14">
        <f>SUM(L85:L93)</f>
        <v>0</v>
      </c>
      <c r="N94" s="274"/>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row>
    <row r="95" spans="1:68" ht="20" customHeight="1">
      <c r="B95" s="2" t="s">
        <v>149</v>
      </c>
      <c r="C95" s="2" t="s">
        <v>541</v>
      </c>
      <c r="E95" s="10"/>
      <c r="N95" s="522"/>
    </row>
    <row r="96" spans="1:68" ht="12.75" customHeight="1">
      <c r="B96" s="2"/>
      <c r="C96" s="2"/>
      <c r="D96" s="9" t="s">
        <v>418</v>
      </c>
      <c r="E96" s="10"/>
      <c r="G96" s="10">
        <f>F96*E96</f>
        <v>0</v>
      </c>
      <c r="I96" s="10">
        <f>H96*E96</f>
        <v>0</v>
      </c>
      <c r="K96" s="10">
        <f>J96*E96</f>
        <v>0</v>
      </c>
      <c r="L96" s="10">
        <f>G96+I96+K96</f>
        <v>0</v>
      </c>
      <c r="N96" s="522" t="s">
        <v>417</v>
      </c>
    </row>
    <row r="97" spans="2:14" ht="12.75" customHeight="1">
      <c r="B97" s="2"/>
      <c r="C97" s="2"/>
      <c r="D97" s="9" t="s">
        <v>972</v>
      </c>
      <c r="E97" s="10"/>
      <c r="G97" s="10">
        <f>F97*E97</f>
        <v>0</v>
      </c>
      <c r="I97" s="10">
        <f>H97*E97</f>
        <v>0</v>
      </c>
      <c r="K97" s="10">
        <f>J97*E97</f>
        <v>0</v>
      </c>
      <c r="L97" s="10">
        <f>G97+I97+K97</f>
        <v>0</v>
      </c>
    </row>
    <row r="98" spans="2:14" ht="12.75" customHeight="1">
      <c r="B98" s="2"/>
      <c r="C98" s="2"/>
      <c r="D98" s="9" t="s">
        <v>419</v>
      </c>
      <c r="E98" s="10"/>
      <c r="G98" s="10">
        <f>F98*E98</f>
        <v>0</v>
      </c>
      <c r="I98" s="10">
        <f>H98*E98</f>
        <v>0</v>
      </c>
      <c r="K98" s="10">
        <f>J98*E98</f>
        <v>0</v>
      </c>
      <c r="L98" s="10">
        <f>G98+I98+K98</f>
        <v>0</v>
      </c>
    </row>
    <row r="99" spans="2:14" ht="12.75" customHeight="1">
      <c r="B99" s="2"/>
      <c r="C99" s="2"/>
      <c r="D99" s="9" t="s">
        <v>300</v>
      </c>
      <c r="E99" s="10"/>
      <c r="G99" s="10">
        <f>F99*E99</f>
        <v>0</v>
      </c>
      <c r="I99" s="10">
        <f>H99*E99</f>
        <v>0</v>
      </c>
      <c r="K99" s="10">
        <f>J99*E99</f>
        <v>0</v>
      </c>
      <c r="L99" s="10">
        <f>G99+I99+K99</f>
        <v>0</v>
      </c>
      <c r="N99" s="522" t="s">
        <v>415</v>
      </c>
    </row>
    <row r="100" spans="2:14" ht="12.75" customHeight="1">
      <c r="B100" s="2"/>
      <c r="C100" s="2"/>
      <c r="E100" s="10"/>
    </row>
    <row r="101" spans="2:14" ht="12.75" customHeight="1">
      <c r="B101" s="2"/>
      <c r="C101" s="2" t="s">
        <v>1088</v>
      </c>
      <c r="D101" s="13"/>
      <c r="G101" s="14">
        <f>SUM(G96:G100)</f>
        <v>0</v>
      </c>
      <c r="I101" s="14">
        <f>SUM(I96:I100)</f>
        <v>0</v>
      </c>
      <c r="K101" s="14">
        <f>SUM(K95:K100)</f>
        <v>0</v>
      </c>
      <c r="L101" s="14">
        <f>G101+I101+K101</f>
        <v>0</v>
      </c>
      <c r="M101" s="14">
        <f>SUM(L96:L100)</f>
        <v>0</v>
      </c>
    </row>
    <row r="102" spans="2:14" ht="20" customHeight="1">
      <c r="B102" s="2" t="s">
        <v>1213</v>
      </c>
      <c r="C102" s="2" t="s">
        <v>542</v>
      </c>
      <c r="N102" s="278"/>
    </row>
    <row r="103" spans="2:14" ht="12.75" customHeight="1">
      <c r="B103" s="2"/>
      <c r="C103" s="2"/>
      <c r="D103" s="9" t="s">
        <v>865</v>
      </c>
      <c r="E103" s="10"/>
      <c r="G103" s="10">
        <f>E103*F103</f>
        <v>0</v>
      </c>
      <c r="I103" s="10">
        <f>H103*E103</f>
        <v>0</v>
      </c>
      <c r="K103" s="10">
        <f>J103*E103</f>
        <v>0</v>
      </c>
      <c r="L103" s="10">
        <f>G103+I103+K103</f>
        <v>0</v>
      </c>
      <c r="N103" s="522" t="s">
        <v>417</v>
      </c>
    </row>
    <row r="104" spans="2:14" ht="12.75" customHeight="1">
      <c r="B104" s="2"/>
      <c r="C104" s="2"/>
      <c r="D104" s="9" t="s">
        <v>456</v>
      </c>
      <c r="E104" s="10"/>
      <c r="G104" s="10">
        <f>E104*F104</f>
        <v>0</v>
      </c>
      <c r="I104" s="10">
        <f>H104*E104</f>
        <v>0</v>
      </c>
      <c r="K104" s="10">
        <f>J104*E104</f>
        <v>0</v>
      </c>
      <c r="L104" s="10">
        <f>G104+I104+K104</f>
        <v>0</v>
      </c>
      <c r="N104" s="522"/>
    </row>
    <row r="105" spans="2:14" ht="12.75" customHeight="1">
      <c r="B105" s="2"/>
      <c r="C105" s="2"/>
      <c r="D105" s="9" t="s">
        <v>896</v>
      </c>
      <c r="E105" s="10"/>
      <c r="G105" s="10">
        <f>E105*F105</f>
        <v>0</v>
      </c>
      <c r="I105" s="10">
        <f>H105*E105</f>
        <v>0</v>
      </c>
      <c r="K105" s="10">
        <f>J105*E105</f>
        <v>0</v>
      </c>
      <c r="L105" s="10">
        <f>G105+I105+K105</f>
        <v>0</v>
      </c>
      <c r="N105" s="522"/>
    </row>
    <row r="106" spans="2:14" ht="12.75" customHeight="1">
      <c r="B106" s="2"/>
      <c r="C106" s="2"/>
      <c r="D106" s="9" t="s">
        <v>455</v>
      </c>
      <c r="E106" s="10"/>
      <c r="G106" s="10">
        <f>E106*F106</f>
        <v>0</v>
      </c>
      <c r="I106" s="10">
        <f>H106*E106</f>
        <v>0</v>
      </c>
      <c r="K106" s="10">
        <f>J106*E106</f>
        <v>0</v>
      </c>
      <c r="L106" s="10">
        <f>G106+I106+K106</f>
        <v>0</v>
      </c>
      <c r="N106" s="522"/>
    </row>
    <row r="107" spans="2:14" ht="12.75" customHeight="1">
      <c r="B107" s="2"/>
      <c r="C107" s="2"/>
      <c r="D107" s="9" t="s">
        <v>454</v>
      </c>
      <c r="E107" s="10"/>
      <c r="G107" s="10">
        <f>E107*F107</f>
        <v>0</v>
      </c>
      <c r="I107" s="10">
        <f>H107*E107</f>
        <v>0</v>
      </c>
      <c r="K107" s="10">
        <f>J107*E107</f>
        <v>0</v>
      </c>
      <c r="L107" s="10">
        <f>G107+I107+K107</f>
        <v>0</v>
      </c>
    </row>
    <row r="108" spans="2:14" ht="12.75" customHeight="1">
      <c r="B108" s="2"/>
      <c r="C108" s="2"/>
      <c r="E108" s="10"/>
    </row>
    <row r="109" spans="2:14" ht="12.75" customHeight="1">
      <c r="B109" s="2"/>
      <c r="C109" s="2" t="s">
        <v>1088</v>
      </c>
      <c r="D109" s="13"/>
      <c r="G109" s="14">
        <f>SUM(G103:G108)</f>
        <v>0</v>
      </c>
      <c r="I109" s="14">
        <f>SUM(I103:I108)</f>
        <v>0</v>
      </c>
      <c r="K109" s="14">
        <f>SUM(K103:K108)</f>
        <v>0</v>
      </c>
      <c r="L109" s="14">
        <f>G109+I109+K109</f>
        <v>0</v>
      </c>
      <c r="M109" s="14">
        <f>SUM(L103:L108)</f>
        <v>0</v>
      </c>
    </row>
    <row r="110" spans="2:14" ht="20" customHeight="1">
      <c r="B110" s="2" t="s">
        <v>1162</v>
      </c>
      <c r="C110" s="2" t="s">
        <v>543</v>
      </c>
      <c r="E110" s="10"/>
      <c r="N110" s="274" t="s">
        <v>943</v>
      </c>
    </row>
    <row r="111" spans="2:14" ht="12.75" customHeight="1">
      <c r="B111" s="2"/>
      <c r="C111" s="2"/>
      <c r="D111" s="9" t="s">
        <v>673</v>
      </c>
      <c r="E111" s="10"/>
      <c r="G111" s="10">
        <f>F111*E111</f>
        <v>0</v>
      </c>
      <c r="I111" s="10">
        <f>H111*E111</f>
        <v>0</v>
      </c>
      <c r="K111" s="10">
        <f t="shared" ref="K111:K120" si="13">J111*E111</f>
        <v>0</v>
      </c>
      <c r="L111" s="10">
        <f>G111+I111+K111</f>
        <v>0</v>
      </c>
    </row>
    <row r="112" spans="2:14" ht="12.75" customHeight="1">
      <c r="B112" s="2"/>
      <c r="C112" s="2"/>
      <c r="D112" s="9" t="s">
        <v>728</v>
      </c>
      <c r="E112" s="10"/>
      <c r="G112" s="10">
        <f>F112*E112</f>
        <v>0</v>
      </c>
      <c r="I112" s="10">
        <f>H112*E112</f>
        <v>0</v>
      </c>
      <c r="K112" s="10">
        <f t="shared" si="13"/>
        <v>0</v>
      </c>
      <c r="L112" s="10">
        <f>G112+I112+K112</f>
        <v>0</v>
      </c>
    </row>
    <row r="113" spans="2:14" ht="12.75" customHeight="1">
      <c r="B113" s="2"/>
      <c r="C113" s="2"/>
      <c r="D113" s="9" t="s">
        <v>457</v>
      </c>
      <c r="E113" s="10"/>
      <c r="G113" s="10">
        <f>F113*E113</f>
        <v>0</v>
      </c>
      <c r="I113" s="10">
        <f>H113*E113</f>
        <v>0</v>
      </c>
      <c r="K113" s="10">
        <f t="shared" si="13"/>
        <v>0</v>
      </c>
      <c r="L113" s="10">
        <f t="shared" ref="L113:L120" si="14">G113+I113+K113</f>
        <v>0</v>
      </c>
    </row>
    <row r="114" spans="2:14" ht="12.75" customHeight="1">
      <c r="B114" s="2"/>
      <c r="C114" s="2"/>
      <c r="D114" s="9" t="s">
        <v>466</v>
      </c>
      <c r="E114" s="10"/>
      <c r="G114" s="10">
        <f t="shared" ref="G114:G120" si="15">F114*E114</f>
        <v>0</v>
      </c>
      <c r="I114" s="10">
        <f t="shared" ref="I114:I120" si="16">H114*E114</f>
        <v>0</v>
      </c>
      <c r="K114" s="10">
        <f t="shared" si="13"/>
        <v>0</v>
      </c>
      <c r="L114" s="10">
        <f t="shared" si="14"/>
        <v>0</v>
      </c>
    </row>
    <row r="115" spans="2:14">
      <c r="B115" s="2"/>
      <c r="C115" s="2"/>
      <c r="D115" s="9" t="s">
        <v>458</v>
      </c>
      <c r="E115" s="10"/>
      <c r="G115" s="10">
        <f t="shared" si="15"/>
        <v>0</v>
      </c>
      <c r="I115" s="10">
        <f t="shared" si="16"/>
        <v>0</v>
      </c>
      <c r="K115" s="10">
        <f t="shared" si="13"/>
        <v>0</v>
      </c>
      <c r="L115" s="10">
        <f t="shared" si="14"/>
        <v>0</v>
      </c>
    </row>
    <row r="116" spans="2:14" ht="12.75" customHeight="1">
      <c r="B116" s="2"/>
      <c r="C116" s="2"/>
      <c r="D116" s="9" t="s">
        <v>459</v>
      </c>
      <c r="E116" s="10"/>
      <c r="G116" s="10">
        <f t="shared" si="15"/>
        <v>0</v>
      </c>
      <c r="I116" s="10">
        <f t="shared" si="16"/>
        <v>0</v>
      </c>
      <c r="K116" s="10">
        <f t="shared" si="13"/>
        <v>0</v>
      </c>
      <c r="L116" s="10">
        <f t="shared" si="14"/>
        <v>0</v>
      </c>
    </row>
    <row r="117" spans="2:14" ht="12.75" customHeight="1">
      <c r="B117" s="2"/>
      <c r="C117" s="2"/>
      <c r="D117" s="9" t="s">
        <v>464</v>
      </c>
      <c r="E117" s="10"/>
      <c r="G117" s="10">
        <f t="shared" si="15"/>
        <v>0</v>
      </c>
      <c r="I117" s="10">
        <f t="shared" si="16"/>
        <v>0</v>
      </c>
      <c r="K117" s="10">
        <f t="shared" si="13"/>
        <v>0</v>
      </c>
      <c r="L117" s="10">
        <f t="shared" si="14"/>
        <v>0</v>
      </c>
    </row>
    <row r="118" spans="2:14" ht="12.75" customHeight="1">
      <c r="B118" s="2"/>
      <c r="C118" s="2"/>
      <c r="D118" s="9" t="s">
        <v>420</v>
      </c>
      <c r="E118" s="10"/>
      <c r="G118" s="10">
        <f t="shared" si="15"/>
        <v>0</v>
      </c>
      <c r="I118" s="10">
        <f t="shared" si="16"/>
        <v>0</v>
      </c>
      <c r="K118" s="10">
        <f t="shared" si="13"/>
        <v>0</v>
      </c>
      <c r="L118" s="10">
        <f>G118+I118+K118</f>
        <v>0</v>
      </c>
    </row>
    <row r="119" spans="2:14" ht="12.75" customHeight="1">
      <c r="B119" s="2"/>
      <c r="C119" s="2"/>
      <c r="D119" s="9" t="s">
        <v>396</v>
      </c>
      <c r="E119" s="10"/>
      <c r="G119" s="10">
        <f t="shared" si="15"/>
        <v>0</v>
      </c>
      <c r="I119" s="10">
        <f t="shared" si="16"/>
        <v>0</v>
      </c>
      <c r="K119" s="10">
        <f t="shared" si="13"/>
        <v>0</v>
      </c>
      <c r="L119" s="10">
        <f t="shared" si="14"/>
        <v>0</v>
      </c>
    </row>
    <row r="120" spans="2:14" ht="12.75" customHeight="1">
      <c r="B120" s="2"/>
      <c r="C120" s="2"/>
      <c r="D120" s="9" t="s">
        <v>465</v>
      </c>
      <c r="E120" s="10"/>
      <c r="G120" s="10">
        <f t="shared" si="15"/>
        <v>0</v>
      </c>
      <c r="I120" s="10">
        <f t="shared" si="16"/>
        <v>0</v>
      </c>
      <c r="K120" s="10">
        <f t="shared" si="13"/>
        <v>0</v>
      </c>
      <c r="L120" s="10">
        <f t="shared" si="14"/>
        <v>0</v>
      </c>
    </row>
    <row r="121" spans="2:14" ht="12.75" customHeight="1">
      <c r="B121" s="2"/>
      <c r="C121" s="2"/>
      <c r="E121" s="10"/>
    </row>
    <row r="122" spans="2:14" ht="12.75" customHeight="1">
      <c r="B122" s="2"/>
      <c r="C122" s="2" t="s">
        <v>1088</v>
      </c>
      <c r="D122" s="13"/>
      <c r="G122" s="14">
        <f>SUM(G111:G121)</f>
        <v>0</v>
      </c>
      <c r="I122" s="14">
        <f>SUM(I111:I121)</f>
        <v>0</v>
      </c>
      <c r="K122" s="14">
        <f>SUM(K111:K121)</f>
        <v>0</v>
      </c>
      <c r="L122" s="14">
        <f>G122+I122+K122</f>
        <v>0</v>
      </c>
      <c r="M122" s="14">
        <f>SUM(L111:L121)</f>
        <v>0</v>
      </c>
    </row>
    <row r="123" spans="2:14" ht="20" customHeight="1">
      <c r="B123" s="2" t="s">
        <v>1163</v>
      </c>
      <c r="C123" s="2" t="s">
        <v>544</v>
      </c>
      <c r="E123" s="10"/>
      <c r="N123" s="274" t="s">
        <v>943</v>
      </c>
    </row>
    <row r="124" spans="2:14" ht="12.75" customHeight="1">
      <c r="B124" s="2"/>
      <c r="C124" s="2"/>
      <c r="D124" s="9" t="s">
        <v>318</v>
      </c>
      <c r="E124" s="10"/>
      <c r="G124" s="10">
        <f>F124*E124</f>
        <v>0</v>
      </c>
      <c r="I124" s="10">
        <f t="shared" ref="I124:I131" si="17">H124*E124</f>
        <v>0</v>
      </c>
      <c r="K124" s="10">
        <f t="shared" ref="K124:K132" si="18">J124*E124</f>
        <v>0</v>
      </c>
      <c r="L124" s="10">
        <f t="shared" ref="L124:L131" si="19">G124+I124+K124</f>
        <v>0</v>
      </c>
    </row>
    <row r="125" spans="2:14" ht="12.75" customHeight="1">
      <c r="B125" s="2"/>
      <c r="C125" s="2"/>
      <c r="D125" s="9" t="s">
        <v>484</v>
      </c>
      <c r="E125" s="10"/>
      <c r="G125" s="10">
        <f t="shared" ref="G125:G131" si="20">F125*E125</f>
        <v>0</v>
      </c>
      <c r="I125" s="10">
        <f t="shared" si="17"/>
        <v>0</v>
      </c>
      <c r="K125" s="10">
        <f t="shared" si="18"/>
        <v>0</v>
      </c>
      <c r="L125" s="10">
        <f>G125+I125+K125</f>
        <v>0</v>
      </c>
    </row>
    <row r="126" spans="2:14" ht="12.75" customHeight="1">
      <c r="B126" s="2"/>
      <c r="C126" s="2"/>
      <c r="D126" s="9" t="s">
        <v>309</v>
      </c>
      <c r="E126" s="10"/>
      <c r="G126" s="10">
        <f t="shared" si="20"/>
        <v>0</v>
      </c>
      <c r="I126" s="10">
        <f t="shared" si="17"/>
        <v>0</v>
      </c>
      <c r="K126" s="10">
        <f t="shared" si="18"/>
        <v>0</v>
      </c>
      <c r="L126" s="10">
        <f>G126+I126+K126</f>
        <v>0</v>
      </c>
    </row>
    <row r="127" spans="2:14" ht="12.75" customHeight="1">
      <c r="B127" s="2"/>
      <c r="C127" s="2"/>
      <c r="D127" s="9" t="s">
        <v>467</v>
      </c>
      <c r="E127" s="10"/>
      <c r="G127" s="10">
        <f t="shared" si="20"/>
        <v>0</v>
      </c>
      <c r="I127" s="10">
        <f t="shared" si="17"/>
        <v>0</v>
      </c>
      <c r="K127" s="10">
        <f t="shared" si="18"/>
        <v>0</v>
      </c>
      <c r="L127" s="10">
        <f t="shared" si="19"/>
        <v>0</v>
      </c>
    </row>
    <row r="128" spans="2:14" ht="12.75" customHeight="1">
      <c r="B128" s="2"/>
      <c r="C128" s="2"/>
      <c r="D128" s="9" t="s">
        <v>468</v>
      </c>
      <c r="E128" s="10"/>
      <c r="G128" s="10">
        <f t="shared" si="20"/>
        <v>0</v>
      </c>
      <c r="I128" s="10">
        <f t="shared" si="17"/>
        <v>0</v>
      </c>
      <c r="K128" s="10">
        <f t="shared" si="18"/>
        <v>0</v>
      </c>
      <c r="L128" s="10">
        <f t="shared" si="19"/>
        <v>0</v>
      </c>
    </row>
    <row r="129" spans="2:14" ht="12.75" customHeight="1">
      <c r="B129" s="2"/>
      <c r="C129" s="2"/>
      <c r="D129" s="9" t="s">
        <v>469</v>
      </c>
      <c r="E129" s="10"/>
      <c r="G129" s="10">
        <f t="shared" si="20"/>
        <v>0</v>
      </c>
      <c r="I129" s="10">
        <f t="shared" si="17"/>
        <v>0</v>
      </c>
      <c r="K129" s="10">
        <f t="shared" si="18"/>
        <v>0</v>
      </c>
      <c r="L129" s="10">
        <f t="shared" si="19"/>
        <v>0</v>
      </c>
    </row>
    <row r="130" spans="2:14" ht="12.75" customHeight="1">
      <c r="B130" s="2"/>
      <c r="C130" s="2"/>
      <c r="D130" s="9" t="s">
        <v>470</v>
      </c>
      <c r="E130" s="10"/>
      <c r="G130" s="10">
        <f t="shared" si="20"/>
        <v>0</v>
      </c>
      <c r="I130" s="10">
        <f t="shared" si="17"/>
        <v>0</v>
      </c>
      <c r="K130" s="10">
        <f t="shared" si="18"/>
        <v>0</v>
      </c>
      <c r="L130" s="10">
        <f>G130+I130+K130</f>
        <v>0</v>
      </c>
    </row>
    <row r="131" spans="2:14" ht="12.75" customHeight="1">
      <c r="B131" s="2"/>
      <c r="C131" s="2"/>
      <c r="D131" s="9" t="s">
        <v>556</v>
      </c>
      <c r="E131" s="10"/>
      <c r="G131" s="10">
        <f t="shared" si="20"/>
        <v>0</v>
      </c>
      <c r="I131" s="10">
        <f t="shared" si="17"/>
        <v>0</v>
      </c>
      <c r="K131" s="10">
        <f t="shared" si="18"/>
        <v>0</v>
      </c>
      <c r="L131" s="10">
        <f t="shared" si="19"/>
        <v>0</v>
      </c>
    </row>
    <row r="132" spans="2:14" ht="12.75" customHeight="1">
      <c r="B132" s="2"/>
      <c r="C132" s="2"/>
      <c r="D132" s="9" t="s">
        <v>740</v>
      </c>
      <c r="E132" s="10"/>
      <c r="G132" s="10">
        <f>F132*E132</f>
        <v>0</v>
      </c>
      <c r="I132" s="10">
        <f>H132*E132</f>
        <v>0</v>
      </c>
      <c r="K132" s="10">
        <f t="shared" si="18"/>
        <v>0</v>
      </c>
      <c r="L132" s="10">
        <f>G132+I132+K132</f>
        <v>0</v>
      </c>
    </row>
    <row r="133" spans="2:14" ht="12.75" customHeight="1">
      <c r="B133" s="2"/>
      <c r="C133" s="2"/>
      <c r="E133" s="10"/>
    </row>
    <row r="134" spans="2:14" ht="12.75" customHeight="1">
      <c r="B134" s="164"/>
      <c r="C134" s="164" t="s">
        <v>1088</v>
      </c>
      <c r="D134" s="13"/>
      <c r="G134" s="14">
        <f>SUM(G124:G133)</f>
        <v>0</v>
      </c>
      <c r="I134" s="14">
        <f>SUM(I124:I133)</f>
        <v>0</v>
      </c>
      <c r="K134" s="14">
        <f>SUM(K124:K133)</f>
        <v>0</v>
      </c>
      <c r="L134" s="14">
        <f>G134+I134+K134</f>
        <v>0</v>
      </c>
      <c r="M134" s="14">
        <f>SUM(L124:L133)</f>
        <v>0</v>
      </c>
    </row>
    <row r="135" spans="2:14" ht="20" customHeight="1">
      <c r="B135" s="164" t="s">
        <v>1164</v>
      </c>
      <c r="C135" s="164" t="s">
        <v>434</v>
      </c>
      <c r="E135" s="10"/>
      <c r="M135" s="162"/>
      <c r="N135" s="274" t="s">
        <v>943</v>
      </c>
    </row>
    <row r="136" spans="2:14" ht="12.75" customHeight="1">
      <c r="B136" s="164"/>
      <c r="D136" s="164" t="s">
        <v>435</v>
      </c>
      <c r="E136" s="10"/>
      <c r="M136" s="7"/>
    </row>
    <row r="137" spans="2:14" ht="12.75" customHeight="1">
      <c r="B137" s="164"/>
      <c r="C137" s="164"/>
      <c r="D137" s="192" t="s">
        <v>463</v>
      </c>
      <c r="E137" s="10"/>
      <c r="G137" s="10">
        <f t="shared" ref="G137:G143" si="21">F137*E137</f>
        <v>0</v>
      </c>
      <c r="I137" s="10">
        <f t="shared" ref="I137:I143" si="22">H137*E137</f>
        <v>0</v>
      </c>
      <c r="K137" s="10">
        <f t="shared" ref="K137:K158" si="23">J137*E137</f>
        <v>0</v>
      </c>
      <c r="L137" s="10">
        <f t="shared" ref="L137:L143" si="24">G137+I137+K137</f>
        <v>0</v>
      </c>
      <c r="M137" s="7"/>
    </row>
    <row r="138" spans="2:14" ht="12.75" customHeight="1">
      <c r="B138" s="164"/>
      <c r="C138" s="164"/>
      <c r="D138" s="192" t="s">
        <v>474</v>
      </c>
      <c r="E138" s="10"/>
      <c r="G138" s="10">
        <f t="shared" si="21"/>
        <v>0</v>
      </c>
      <c r="I138" s="10">
        <f t="shared" si="22"/>
        <v>0</v>
      </c>
      <c r="K138" s="10">
        <f t="shared" si="23"/>
        <v>0</v>
      </c>
      <c r="L138" s="10">
        <f t="shared" si="24"/>
        <v>0</v>
      </c>
    </row>
    <row r="139" spans="2:14" ht="12.75" customHeight="1">
      <c r="B139" s="164"/>
      <c r="C139" s="164"/>
      <c r="D139" s="192" t="s">
        <v>500</v>
      </c>
      <c r="E139" s="10"/>
      <c r="G139" s="10">
        <f t="shared" si="21"/>
        <v>0</v>
      </c>
      <c r="I139" s="10">
        <f t="shared" si="22"/>
        <v>0</v>
      </c>
      <c r="K139" s="10">
        <f t="shared" si="23"/>
        <v>0</v>
      </c>
      <c r="L139" s="10">
        <f t="shared" si="24"/>
        <v>0</v>
      </c>
    </row>
    <row r="140" spans="2:14" ht="12.75" customHeight="1">
      <c r="B140" s="164"/>
      <c r="C140" s="164"/>
      <c r="D140" s="192" t="s">
        <v>475</v>
      </c>
      <c r="E140" s="10"/>
      <c r="G140" s="10">
        <f t="shared" si="21"/>
        <v>0</v>
      </c>
      <c r="I140" s="10">
        <f t="shared" si="22"/>
        <v>0</v>
      </c>
      <c r="K140" s="10">
        <f t="shared" si="23"/>
        <v>0</v>
      </c>
      <c r="L140" s="10">
        <f t="shared" si="24"/>
        <v>0</v>
      </c>
    </row>
    <row r="141" spans="2:14" ht="12.75" customHeight="1">
      <c r="B141" s="164"/>
      <c r="C141" s="164"/>
      <c r="D141" s="192" t="s">
        <v>460</v>
      </c>
      <c r="E141" s="10"/>
      <c r="G141" s="10">
        <f t="shared" si="21"/>
        <v>0</v>
      </c>
      <c r="I141" s="10">
        <f t="shared" si="22"/>
        <v>0</v>
      </c>
      <c r="K141" s="10">
        <f t="shared" si="23"/>
        <v>0</v>
      </c>
      <c r="L141" s="10">
        <f t="shared" si="24"/>
        <v>0</v>
      </c>
    </row>
    <row r="142" spans="2:14" ht="12.75" customHeight="1">
      <c r="B142" s="164"/>
      <c r="C142" s="164"/>
      <c r="D142" s="192" t="s">
        <v>461</v>
      </c>
      <c r="E142" s="10"/>
      <c r="G142" s="10">
        <f t="shared" si="21"/>
        <v>0</v>
      </c>
      <c r="I142" s="10">
        <f t="shared" si="22"/>
        <v>0</v>
      </c>
      <c r="K142" s="10">
        <f t="shared" si="23"/>
        <v>0</v>
      </c>
      <c r="L142" s="10">
        <f t="shared" si="24"/>
        <v>0</v>
      </c>
    </row>
    <row r="143" spans="2:14" ht="12.75" customHeight="1">
      <c r="B143" s="164"/>
      <c r="C143" s="164"/>
      <c r="D143" s="192" t="s">
        <v>462</v>
      </c>
      <c r="E143" s="10"/>
      <c r="G143" s="10">
        <f t="shared" si="21"/>
        <v>0</v>
      </c>
      <c r="I143" s="10">
        <f t="shared" si="22"/>
        <v>0</v>
      </c>
      <c r="K143" s="10">
        <f t="shared" si="23"/>
        <v>0</v>
      </c>
      <c r="L143" s="10">
        <f t="shared" si="24"/>
        <v>0</v>
      </c>
    </row>
    <row r="144" spans="2:14" ht="12.75" customHeight="1">
      <c r="B144" s="164"/>
      <c r="D144" s="164" t="s">
        <v>679</v>
      </c>
      <c r="E144" s="10"/>
    </row>
    <row r="145" spans="2:13" ht="12.75" customHeight="1">
      <c r="B145" s="164"/>
      <c r="C145" s="164"/>
      <c r="D145" s="192" t="s">
        <v>474</v>
      </c>
      <c r="E145" s="10"/>
      <c r="G145" s="10">
        <f>F145*E145</f>
        <v>0</v>
      </c>
      <c r="I145" s="10">
        <f>H145*E145</f>
        <v>0</v>
      </c>
      <c r="K145" s="10">
        <f t="shared" si="23"/>
        <v>0</v>
      </c>
      <c r="L145" s="10">
        <f>G145+I145+K145</f>
        <v>0</v>
      </c>
    </row>
    <row r="146" spans="2:13" ht="12.75" customHeight="1">
      <c r="B146" s="164"/>
      <c r="C146" s="164"/>
      <c r="D146" s="192" t="s">
        <v>500</v>
      </c>
      <c r="E146" s="10"/>
      <c r="G146" s="10">
        <f>F146*E146</f>
        <v>0</v>
      </c>
      <c r="I146" s="10">
        <f>H146*E146</f>
        <v>0</v>
      </c>
      <c r="K146" s="10">
        <f t="shared" si="23"/>
        <v>0</v>
      </c>
      <c r="L146" s="10">
        <f>G146+I146+K146</f>
        <v>0</v>
      </c>
    </row>
    <row r="147" spans="2:13" ht="12.75" customHeight="1">
      <c r="B147" s="164"/>
      <c r="C147" s="164"/>
      <c r="D147" s="192" t="s">
        <v>561</v>
      </c>
      <c r="E147" s="10"/>
      <c r="G147" s="10">
        <f>F147*E147</f>
        <v>0</v>
      </c>
      <c r="I147" s="10">
        <f>H147*E147</f>
        <v>0</v>
      </c>
      <c r="K147" s="10">
        <f t="shared" si="23"/>
        <v>0</v>
      </c>
      <c r="L147" s="10">
        <f>G147+I147+K147</f>
        <v>0</v>
      </c>
    </row>
    <row r="148" spans="2:13" ht="12.75" customHeight="1">
      <c r="B148" s="164"/>
      <c r="C148" s="164"/>
      <c r="D148" s="192" t="s">
        <v>432</v>
      </c>
      <c r="E148" s="10"/>
      <c r="G148" s="10">
        <f>F148*E148</f>
        <v>0</v>
      </c>
      <c r="I148" s="10">
        <f>H148*E148</f>
        <v>0</v>
      </c>
      <c r="K148" s="10">
        <f t="shared" si="23"/>
        <v>0</v>
      </c>
      <c r="L148" s="10">
        <f>G148+I148+K148</f>
        <v>0</v>
      </c>
    </row>
    <row r="149" spans="2:13" ht="12.75" customHeight="1">
      <c r="B149" s="164"/>
      <c r="D149" s="164" t="s">
        <v>433</v>
      </c>
      <c r="E149" s="10"/>
    </row>
    <row r="150" spans="2:13" ht="12.75" customHeight="1">
      <c r="B150" s="164"/>
      <c r="C150" s="164"/>
      <c r="D150" s="192" t="s">
        <v>463</v>
      </c>
      <c r="E150" s="10"/>
      <c r="G150" s="10">
        <f t="shared" ref="G150:G156" si="25">F150*E150</f>
        <v>0</v>
      </c>
      <c r="I150" s="10">
        <f t="shared" ref="I150:I158" si="26">H150*E150</f>
        <v>0</v>
      </c>
      <c r="K150" s="10">
        <f t="shared" si="23"/>
        <v>0</v>
      </c>
      <c r="L150" s="10">
        <f t="shared" ref="L150:L155" si="27">G150+I150+K150</f>
        <v>0</v>
      </c>
    </row>
    <row r="151" spans="2:13">
      <c r="B151" s="164"/>
      <c r="C151" s="164"/>
      <c r="D151" s="192" t="s">
        <v>476</v>
      </c>
      <c r="E151" s="10"/>
      <c r="G151" s="10">
        <f t="shared" si="25"/>
        <v>0</v>
      </c>
      <c r="I151" s="10">
        <f t="shared" si="26"/>
        <v>0</v>
      </c>
      <c r="K151" s="10">
        <f t="shared" si="23"/>
        <v>0</v>
      </c>
      <c r="L151" s="10">
        <f t="shared" si="27"/>
        <v>0</v>
      </c>
    </row>
    <row r="152" spans="2:13">
      <c r="B152" s="2"/>
      <c r="C152" s="2"/>
      <c r="D152" s="192" t="s">
        <v>471</v>
      </c>
      <c r="E152" s="10"/>
      <c r="G152" s="10">
        <f t="shared" si="25"/>
        <v>0</v>
      </c>
      <c r="I152" s="10">
        <f t="shared" si="26"/>
        <v>0</v>
      </c>
      <c r="K152" s="10">
        <f t="shared" si="23"/>
        <v>0</v>
      </c>
      <c r="L152" s="10">
        <f t="shared" si="27"/>
        <v>0</v>
      </c>
    </row>
    <row r="153" spans="2:13">
      <c r="B153" s="2"/>
      <c r="C153" s="2"/>
      <c r="D153" s="192" t="s">
        <v>472</v>
      </c>
      <c r="E153" s="10"/>
      <c r="G153" s="10">
        <f t="shared" si="25"/>
        <v>0</v>
      </c>
      <c r="I153" s="10">
        <f t="shared" si="26"/>
        <v>0</v>
      </c>
      <c r="K153" s="10">
        <f t="shared" si="23"/>
        <v>0</v>
      </c>
      <c r="L153" s="10">
        <f t="shared" si="27"/>
        <v>0</v>
      </c>
    </row>
    <row r="154" spans="2:13">
      <c r="B154" s="2"/>
      <c r="C154" s="2"/>
      <c r="D154" s="192" t="s">
        <v>473</v>
      </c>
      <c r="E154" s="10"/>
      <c r="G154" s="10">
        <f t="shared" si="25"/>
        <v>0</v>
      </c>
      <c r="I154" s="10">
        <f t="shared" si="26"/>
        <v>0</v>
      </c>
      <c r="K154" s="10">
        <f t="shared" si="23"/>
        <v>0</v>
      </c>
      <c r="L154" s="10">
        <f t="shared" si="27"/>
        <v>0</v>
      </c>
    </row>
    <row r="155" spans="2:13">
      <c r="B155" s="2"/>
      <c r="C155" s="2"/>
      <c r="D155" s="192" t="s">
        <v>477</v>
      </c>
      <c r="E155" s="10"/>
      <c r="G155" s="10">
        <f t="shared" si="25"/>
        <v>0</v>
      </c>
      <c r="I155" s="10">
        <f t="shared" si="26"/>
        <v>0</v>
      </c>
      <c r="K155" s="10">
        <f t="shared" si="23"/>
        <v>0</v>
      </c>
      <c r="L155" s="10">
        <f t="shared" si="27"/>
        <v>0</v>
      </c>
    </row>
    <row r="156" spans="2:13">
      <c r="B156" s="2"/>
      <c r="C156" s="2"/>
      <c r="D156" s="192" t="s">
        <v>529</v>
      </c>
      <c r="E156" s="10"/>
      <c r="G156" s="10">
        <f t="shared" si="25"/>
        <v>0</v>
      </c>
      <c r="I156" s="10">
        <f t="shared" si="26"/>
        <v>0</v>
      </c>
      <c r="K156" s="10">
        <f t="shared" si="23"/>
        <v>0</v>
      </c>
      <c r="L156" s="10">
        <f>G156+I156+K156</f>
        <v>0</v>
      </c>
    </row>
    <row r="157" spans="2:13">
      <c r="B157" s="2"/>
      <c r="C157" s="2"/>
      <c r="D157" s="192" t="s">
        <v>475</v>
      </c>
      <c r="E157" s="10"/>
      <c r="G157" s="10">
        <f>F157*E157</f>
        <v>0</v>
      </c>
      <c r="I157" s="10">
        <f t="shared" si="26"/>
        <v>0</v>
      </c>
      <c r="K157" s="10">
        <f t="shared" si="23"/>
        <v>0</v>
      </c>
      <c r="L157" s="10">
        <f>G157+I157+K157</f>
        <v>0</v>
      </c>
    </row>
    <row r="158" spans="2:13">
      <c r="B158" s="2"/>
      <c r="C158" s="2"/>
      <c r="D158" s="192" t="s">
        <v>461</v>
      </c>
      <c r="E158" s="10"/>
      <c r="G158" s="10">
        <f>F158*E158</f>
        <v>0</v>
      </c>
      <c r="I158" s="10">
        <f t="shared" si="26"/>
        <v>0</v>
      </c>
      <c r="K158" s="10">
        <f t="shared" si="23"/>
        <v>0</v>
      </c>
      <c r="L158" s="10">
        <f>G158+I158+K158</f>
        <v>0</v>
      </c>
    </row>
    <row r="159" spans="2:13" ht="12.75" customHeight="1">
      <c r="B159" s="164"/>
      <c r="C159" s="164"/>
      <c r="D159" s="192"/>
      <c r="E159" s="10"/>
    </row>
    <row r="160" spans="2:13" ht="12.75" customHeight="1">
      <c r="B160" s="164"/>
      <c r="C160" s="164" t="s">
        <v>1088</v>
      </c>
      <c r="D160" s="13"/>
      <c r="G160" s="14">
        <f>SUM(G135:G159)</f>
        <v>0</v>
      </c>
      <c r="I160" s="14">
        <f>SUM(I135:I159)</f>
        <v>0</v>
      </c>
      <c r="K160" s="14">
        <f>SUM(K135:K159)</f>
        <v>0</v>
      </c>
      <c r="L160" s="14">
        <f>G160+I160+K160</f>
        <v>0</v>
      </c>
      <c r="M160" s="14">
        <f>SUM(L135:L159)</f>
        <v>0</v>
      </c>
    </row>
    <row r="161" spans="2:14" ht="20" customHeight="1">
      <c r="B161" s="2" t="s">
        <v>1165</v>
      </c>
      <c r="C161" s="2" t="s">
        <v>545</v>
      </c>
      <c r="E161" s="10"/>
      <c r="N161" s="274" t="s">
        <v>943</v>
      </c>
    </row>
    <row r="162" spans="2:14">
      <c r="B162" s="2"/>
      <c r="C162" s="2"/>
      <c r="D162" s="9" t="s">
        <v>727</v>
      </c>
      <c r="E162" s="10"/>
      <c r="G162" s="10">
        <f>F162*E162</f>
        <v>0</v>
      </c>
      <c r="I162" s="10">
        <f t="shared" ref="I162:I172" si="28">H162*E162</f>
        <v>0</v>
      </c>
      <c r="K162" s="10">
        <f t="shared" ref="K162:K172" si="29">E162*J162</f>
        <v>0</v>
      </c>
      <c r="L162" s="10">
        <f>G162+I162+K162</f>
        <v>0</v>
      </c>
      <c r="N162" s="278"/>
    </row>
    <row r="163" spans="2:14" ht="12.75" customHeight="1">
      <c r="B163" s="2"/>
      <c r="C163" s="2"/>
      <c r="D163" s="9" t="s">
        <v>641</v>
      </c>
      <c r="E163" s="10"/>
      <c r="G163" s="10">
        <f>F163*E163</f>
        <v>0</v>
      </c>
      <c r="I163" s="10">
        <f t="shared" si="28"/>
        <v>0</v>
      </c>
      <c r="K163" s="10">
        <f t="shared" si="29"/>
        <v>0</v>
      </c>
      <c r="L163" s="10">
        <f>G163+I163+K163</f>
        <v>0</v>
      </c>
      <c r="N163" s="278"/>
    </row>
    <row r="164" spans="2:14" ht="12.75" customHeight="1">
      <c r="B164" s="2"/>
      <c r="C164" s="2"/>
      <c r="D164" s="9" t="s">
        <v>642</v>
      </c>
      <c r="E164" s="10"/>
      <c r="G164" s="10">
        <f t="shared" ref="G164:G172" si="30">F164*E164</f>
        <v>0</v>
      </c>
      <c r="I164" s="10">
        <f t="shared" si="28"/>
        <v>0</v>
      </c>
      <c r="K164" s="10">
        <f t="shared" si="29"/>
        <v>0</v>
      </c>
      <c r="L164" s="10">
        <f>G164+I164+K164</f>
        <v>0</v>
      </c>
    </row>
    <row r="165" spans="2:14" ht="12.75" customHeight="1">
      <c r="B165" s="2"/>
      <c r="C165" s="2"/>
      <c r="D165" s="9" t="s">
        <v>724</v>
      </c>
      <c r="E165" s="10"/>
      <c r="G165" s="10">
        <f t="shared" si="30"/>
        <v>0</v>
      </c>
      <c r="I165" s="10">
        <f t="shared" si="28"/>
        <v>0</v>
      </c>
      <c r="K165" s="10">
        <f t="shared" si="29"/>
        <v>0</v>
      </c>
      <c r="L165" s="10">
        <f>G165+I165+K165</f>
        <v>0</v>
      </c>
    </row>
    <row r="166" spans="2:14" ht="12.75" customHeight="1">
      <c r="B166" s="2"/>
      <c r="C166" s="2"/>
      <c r="D166" s="9" t="s">
        <v>643</v>
      </c>
      <c r="E166" s="10"/>
      <c r="G166" s="10">
        <f t="shared" si="30"/>
        <v>0</v>
      </c>
      <c r="I166" s="10">
        <f t="shared" si="28"/>
        <v>0</v>
      </c>
      <c r="K166" s="10">
        <f t="shared" si="29"/>
        <v>0</v>
      </c>
      <c r="L166" s="10">
        <f t="shared" ref="L166:L172" si="31">G166+I166+K166</f>
        <v>0</v>
      </c>
    </row>
    <row r="167" spans="2:14" ht="12.75" customHeight="1">
      <c r="B167" s="2"/>
      <c r="C167" s="2"/>
      <c r="D167" s="9" t="s">
        <v>644</v>
      </c>
      <c r="E167" s="10"/>
      <c r="G167" s="10">
        <f t="shared" si="30"/>
        <v>0</v>
      </c>
      <c r="I167" s="10">
        <f t="shared" si="28"/>
        <v>0</v>
      </c>
      <c r="K167" s="10">
        <f t="shared" si="29"/>
        <v>0</v>
      </c>
      <c r="L167" s="10">
        <f t="shared" si="31"/>
        <v>0</v>
      </c>
    </row>
    <row r="168" spans="2:14" ht="12.75" customHeight="1">
      <c r="B168" s="2"/>
      <c r="C168" s="2"/>
      <c r="D168" s="9" t="s">
        <v>722</v>
      </c>
      <c r="E168" s="10"/>
      <c r="G168" s="10">
        <f t="shared" si="30"/>
        <v>0</v>
      </c>
      <c r="I168" s="10">
        <f t="shared" si="28"/>
        <v>0</v>
      </c>
      <c r="K168" s="10">
        <f t="shared" si="29"/>
        <v>0</v>
      </c>
      <c r="L168" s="10">
        <f t="shared" si="31"/>
        <v>0</v>
      </c>
    </row>
    <row r="169" spans="2:14" ht="12.75" customHeight="1">
      <c r="B169" s="2"/>
      <c r="C169" s="2"/>
      <c r="D169" s="9" t="s">
        <v>725</v>
      </c>
      <c r="E169" s="10"/>
      <c r="G169" s="10">
        <f t="shared" si="30"/>
        <v>0</v>
      </c>
      <c r="I169" s="10">
        <f t="shared" si="28"/>
        <v>0</v>
      </c>
      <c r="K169" s="10">
        <f t="shared" si="29"/>
        <v>0</v>
      </c>
      <c r="L169" s="10">
        <f t="shared" si="31"/>
        <v>0</v>
      </c>
    </row>
    <row r="170" spans="2:14" ht="12.75" customHeight="1">
      <c r="B170" s="2"/>
      <c r="C170" s="2"/>
      <c r="D170" s="9" t="s">
        <v>723</v>
      </c>
      <c r="E170" s="10"/>
      <c r="G170" s="10">
        <f t="shared" si="30"/>
        <v>0</v>
      </c>
      <c r="I170" s="10">
        <f t="shared" si="28"/>
        <v>0</v>
      </c>
      <c r="K170" s="10">
        <f t="shared" si="29"/>
        <v>0</v>
      </c>
      <c r="L170" s="10">
        <f t="shared" si="31"/>
        <v>0</v>
      </c>
    </row>
    <row r="171" spans="2:14" ht="12.75" customHeight="1">
      <c r="B171" s="2"/>
      <c r="C171" s="2"/>
      <c r="D171" s="9" t="s">
        <v>726</v>
      </c>
      <c r="E171" s="10"/>
      <c r="G171" s="10">
        <f t="shared" si="30"/>
        <v>0</v>
      </c>
      <c r="I171" s="10">
        <f t="shared" si="28"/>
        <v>0</v>
      </c>
      <c r="K171" s="10">
        <f t="shared" si="29"/>
        <v>0</v>
      </c>
      <c r="L171" s="10">
        <f t="shared" si="31"/>
        <v>0</v>
      </c>
    </row>
    <row r="172" spans="2:14" ht="12.75" customHeight="1">
      <c r="B172" s="2"/>
      <c r="C172" s="2"/>
      <c r="D172" s="9" t="s">
        <v>561</v>
      </c>
      <c r="E172" s="10"/>
      <c r="G172" s="10">
        <f t="shared" si="30"/>
        <v>0</v>
      </c>
      <c r="I172" s="10">
        <f t="shared" si="28"/>
        <v>0</v>
      </c>
      <c r="K172" s="10">
        <f t="shared" si="29"/>
        <v>0</v>
      </c>
      <c r="L172" s="10">
        <f t="shared" si="31"/>
        <v>0</v>
      </c>
    </row>
    <row r="173" spans="2:14" ht="12.75" customHeight="1">
      <c r="B173" s="2"/>
      <c r="C173" s="2"/>
      <c r="E173" s="10"/>
    </row>
    <row r="174" spans="2:14" ht="12.75" customHeight="1">
      <c r="B174" s="2"/>
      <c r="C174" s="2" t="s">
        <v>1088</v>
      </c>
      <c r="D174" s="13"/>
      <c r="G174" s="14">
        <f>SUM(G161:G173)</f>
        <v>0</v>
      </c>
      <c r="I174" s="14">
        <f>SUM(I161:I173)</f>
        <v>0</v>
      </c>
      <c r="K174" s="14">
        <f>SUM(K161:K173)</f>
        <v>0</v>
      </c>
      <c r="L174" s="14">
        <f>G174+I174+K174</f>
        <v>0</v>
      </c>
      <c r="M174" s="14">
        <f>SUM(L161:L173)</f>
        <v>0</v>
      </c>
    </row>
    <row r="175" spans="2:14" ht="20" customHeight="1">
      <c r="B175" s="2" t="s">
        <v>796</v>
      </c>
      <c r="C175" s="2" t="s">
        <v>546</v>
      </c>
      <c r="E175" s="10"/>
      <c r="N175" s="274" t="s">
        <v>943</v>
      </c>
    </row>
    <row r="176" spans="2:14" ht="12.75" customHeight="1">
      <c r="B176" s="2"/>
      <c r="C176" s="2"/>
      <c r="D176" s="9" t="s">
        <v>732</v>
      </c>
      <c r="E176" s="10"/>
      <c r="G176" s="10">
        <f>E176*F176</f>
        <v>0</v>
      </c>
      <c r="I176" s="10">
        <f t="shared" ref="I176:I190" si="32">H176*E176</f>
        <v>0</v>
      </c>
      <c r="K176" s="10">
        <f>E176*J176</f>
        <v>0</v>
      </c>
      <c r="L176" s="10">
        <f t="shared" ref="L176:L184" si="33">G176+I176+K176</f>
        <v>0</v>
      </c>
      <c r="N176" s="278"/>
    </row>
    <row r="177" spans="2:14" ht="12.75" customHeight="1">
      <c r="B177" s="2"/>
      <c r="C177" s="2"/>
      <c r="D177" s="9" t="s">
        <v>730</v>
      </c>
      <c r="E177" s="10"/>
      <c r="G177" s="10">
        <f t="shared" ref="G177:G190" si="34">E177*F177</f>
        <v>0</v>
      </c>
      <c r="I177" s="10">
        <f t="shared" si="32"/>
        <v>0</v>
      </c>
      <c r="K177" s="10">
        <f>E177*J177</f>
        <v>0</v>
      </c>
      <c r="L177" s="10">
        <f t="shared" si="33"/>
        <v>0</v>
      </c>
      <c r="N177" s="280"/>
    </row>
    <row r="178" spans="2:14" ht="12.75" customHeight="1">
      <c r="B178" s="2"/>
      <c r="C178" s="2"/>
      <c r="D178" s="9" t="s">
        <v>573</v>
      </c>
      <c r="E178" s="10"/>
      <c r="G178" s="10">
        <f t="shared" si="34"/>
        <v>0</v>
      </c>
      <c r="I178" s="10">
        <f t="shared" si="32"/>
        <v>0</v>
      </c>
      <c r="K178" s="10">
        <f>E178*J178</f>
        <v>0</v>
      </c>
      <c r="L178" s="10">
        <f t="shared" si="33"/>
        <v>0</v>
      </c>
      <c r="N178" s="280"/>
    </row>
    <row r="179" spans="2:14" ht="12.75" customHeight="1">
      <c r="B179" s="2"/>
      <c r="C179" s="2"/>
      <c r="D179" s="9" t="s">
        <v>731</v>
      </c>
      <c r="E179" s="10"/>
      <c r="G179" s="10">
        <f t="shared" si="34"/>
        <v>0</v>
      </c>
      <c r="I179" s="10">
        <f t="shared" si="32"/>
        <v>0</v>
      </c>
      <c r="K179" s="10">
        <f t="shared" ref="K179:K190" si="35">E179*J179</f>
        <v>0</v>
      </c>
      <c r="L179" s="10">
        <f t="shared" si="33"/>
        <v>0</v>
      </c>
      <c r="N179" s="280"/>
    </row>
    <row r="180" spans="2:14" ht="12.75" customHeight="1">
      <c r="B180" s="2"/>
      <c r="C180" s="2"/>
      <c r="D180" s="9" t="s">
        <v>560</v>
      </c>
      <c r="E180" s="10"/>
      <c r="G180" s="10">
        <f t="shared" si="34"/>
        <v>0</v>
      </c>
      <c r="I180" s="10">
        <f t="shared" si="32"/>
        <v>0</v>
      </c>
      <c r="K180" s="10">
        <f t="shared" si="35"/>
        <v>0</v>
      </c>
      <c r="L180" s="10">
        <f t="shared" si="33"/>
        <v>0</v>
      </c>
      <c r="N180" s="280"/>
    </row>
    <row r="181" spans="2:14" ht="12.75" customHeight="1">
      <c r="B181" s="2"/>
      <c r="C181" s="2"/>
      <c r="D181" s="9" t="s">
        <v>729</v>
      </c>
      <c r="E181" s="10"/>
      <c r="G181" s="10">
        <f t="shared" si="34"/>
        <v>0</v>
      </c>
      <c r="I181" s="10">
        <f t="shared" si="32"/>
        <v>0</v>
      </c>
      <c r="K181" s="10">
        <f t="shared" si="35"/>
        <v>0</v>
      </c>
      <c r="L181" s="10">
        <f t="shared" si="33"/>
        <v>0</v>
      </c>
      <c r="N181" s="280"/>
    </row>
    <row r="182" spans="2:14" ht="12.75" customHeight="1">
      <c r="B182" s="2"/>
      <c r="C182" s="2"/>
      <c r="D182" s="9" t="s">
        <v>864</v>
      </c>
      <c r="E182" s="10"/>
      <c r="G182" s="10">
        <f t="shared" si="34"/>
        <v>0</v>
      </c>
      <c r="I182" s="10">
        <f>H182*E182</f>
        <v>0</v>
      </c>
      <c r="K182" s="10">
        <f t="shared" si="35"/>
        <v>0</v>
      </c>
      <c r="L182" s="10">
        <f>G182+I182+K182</f>
        <v>0</v>
      </c>
      <c r="N182" s="522"/>
    </row>
    <row r="183" spans="2:14" ht="12.75" customHeight="1">
      <c r="B183" s="2"/>
      <c r="C183" s="2"/>
      <c r="D183" s="9" t="s">
        <v>393</v>
      </c>
      <c r="E183" s="10"/>
      <c r="G183" s="10">
        <f t="shared" si="34"/>
        <v>0</v>
      </c>
      <c r="I183" s="10">
        <f t="shared" si="32"/>
        <v>0</v>
      </c>
      <c r="K183" s="10">
        <f t="shared" si="35"/>
        <v>0</v>
      </c>
      <c r="L183" s="10">
        <f t="shared" si="33"/>
        <v>0</v>
      </c>
      <c r="N183" s="280"/>
    </row>
    <row r="184" spans="2:14" ht="12.75" customHeight="1">
      <c r="B184" s="2"/>
      <c r="C184" s="2"/>
      <c r="D184" s="9" t="s">
        <v>421</v>
      </c>
      <c r="E184" s="10"/>
      <c r="G184" s="10">
        <f t="shared" si="34"/>
        <v>0</v>
      </c>
      <c r="I184" s="10">
        <f t="shared" si="32"/>
        <v>0</v>
      </c>
      <c r="K184" s="10">
        <f t="shared" si="35"/>
        <v>0</v>
      </c>
      <c r="L184" s="10">
        <f t="shared" si="33"/>
        <v>0</v>
      </c>
      <c r="N184" s="280"/>
    </row>
    <row r="185" spans="2:14" ht="12.75" customHeight="1">
      <c r="B185" s="2"/>
      <c r="C185" s="2"/>
      <c r="D185" s="9" t="s">
        <v>317</v>
      </c>
      <c r="E185" s="10"/>
      <c r="G185" s="10">
        <f t="shared" si="34"/>
        <v>0</v>
      </c>
      <c r="I185" s="10">
        <f t="shared" si="32"/>
        <v>0</v>
      </c>
      <c r="K185" s="10">
        <f t="shared" si="35"/>
        <v>0</v>
      </c>
      <c r="L185" s="10">
        <f t="shared" ref="L185:L190" si="36">G185+I185+K185</f>
        <v>0</v>
      </c>
      <c r="N185" s="280"/>
    </row>
    <row r="186" spans="2:14" ht="12.75" customHeight="1">
      <c r="B186" s="2"/>
      <c r="C186" s="2"/>
      <c r="D186" s="9" t="s">
        <v>118</v>
      </c>
      <c r="E186" s="10"/>
      <c r="G186" s="10">
        <f t="shared" si="34"/>
        <v>0</v>
      </c>
      <c r="I186" s="10">
        <f t="shared" si="32"/>
        <v>0</v>
      </c>
      <c r="K186" s="10">
        <f t="shared" si="35"/>
        <v>0</v>
      </c>
      <c r="L186" s="10">
        <f t="shared" si="36"/>
        <v>0</v>
      </c>
      <c r="N186" s="280"/>
    </row>
    <row r="187" spans="2:14" ht="12.75" customHeight="1">
      <c r="B187" s="2"/>
      <c r="C187" s="2"/>
      <c r="D187" s="9" t="s">
        <v>119</v>
      </c>
      <c r="E187" s="10"/>
      <c r="G187" s="10">
        <f t="shared" si="34"/>
        <v>0</v>
      </c>
      <c r="I187" s="10">
        <f t="shared" si="32"/>
        <v>0</v>
      </c>
      <c r="K187" s="10">
        <f t="shared" si="35"/>
        <v>0</v>
      </c>
      <c r="L187" s="10">
        <f t="shared" si="36"/>
        <v>0</v>
      </c>
      <c r="N187" s="280"/>
    </row>
    <row r="188" spans="2:14" ht="12.75" customHeight="1">
      <c r="B188" s="2"/>
      <c r="C188" s="2"/>
      <c r="D188" s="9" t="s">
        <v>83</v>
      </c>
      <c r="E188" s="10"/>
      <c r="G188" s="10">
        <f t="shared" si="34"/>
        <v>0</v>
      </c>
      <c r="I188" s="10">
        <f t="shared" si="32"/>
        <v>0</v>
      </c>
      <c r="K188" s="10">
        <f t="shared" si="35"/>
        <v>0</v>
      </c>
      <c r="L188" s="10">
        <f t="shared" si="36"/>
        <v>0</v>
      </c>
      <c r="N188" s="280"/>
    </row>
    <row r="189" spans="2:14" ht="12.75" customHeight="1">
      <c r="B189" s="2"/>
      <c r="C189" s="2"/>
      <c r="D189" s="9" t="s">
        <v>539</v>
      </c>
      <c r="E189" s="10"/>
      <c r="G189" s="10">
        <f t="shared" si="34"/>
        <v>0</v>
      </c>
      <c r="I189" s="10">
        <f t="shared" si="32"/>
        <v>0</v>
      </c>
      <c r="K189" s="10">
        <f t="shared" si="35"/>
        <v>0</v>
      </c>
      <c r="L189" s="10">
        <f t="shared" si="36"/>
        <v>0</v>
      </c>
      <c r="N189" s="280"/>
    </row>
    <row r="190" spans="2:14" ht="12.75" customHeight="1">
      <c r="B190" s="2"/>
      <c r="C190" s="2"/>
      <c r="D190" s="9" t="s">
        <v>436</v>
      </c>
      <c r="E190" s="10"/>
      <c r="G190" s="10">
        <f t="shared" si="34"/>
        <v>0</v>
      </c>
      <c r="I190" s="10">
        <f t="shared" si="32"/>
        <v>0</v>
      </c>
      <c r="K190" s="10">
        <f t="shared" si="35"/>
        <v>0</v>
      </c>
      <c r="L190" s="10">
        <f t="shared" si="36"/>
        <v>0</v>
      </c>
      <c r="N190" s="280"/>
    </row>
    <row r="191" spans="2:14" ht="12.75" customHeight="1">
      <c r="B191" s="2"/>
      <c r="C191" s="2"/>
      <c r="E191" s="10"/>
    </row>
    <row r="192" spans="2:14" ht="12.75" customHeight="1">
      <c r="B192" s="2"/>
      <c r="C192" s="2" t="s">
        <v>1088</v>
      </c>
      <c r="D192" s="13"/>
      <c r="G192" s="14">
        <f>SUM(G175:G191)</f>
        <v>0</v>
      </c>
      <c r="I192" s="14">
        <f>SUM(I175:I191)</f>
        <v>0</v>
      </c>
      <c r="K192" s="14">
        <f>SUM(K175:K191)</f>
        <v>0</v>
      </c>
      <c r="L192" s="14">
        <f>G192+I192+K192</f>
        <v>0</v>
      </c>
      <c r="M192" s="14">
        <f>SUM(L175:L191)</f>
        <v>0</v>
      </c>
    </row>
    <row r="193" spans="2:14" ht="20" customHeight="1">
      <c r="B193" s="2" t="s">
        <v>797</v>
      </c>
      <c r="C193" s="2" t="s">
        <v>547</v>
      </c>
      <c r="E193" s="10"/>
      <c r="N193" s="274" t="s">
        <v>943</v>
      </c>
    </row>
    <row r="194" spans="2:14" ht="12.75" customHeight="1">
      <c r="B194" s="2"/>
      <c r="C194" s="2"/>
      <c r="D194" s="9" t="s">
        <v>548</v>
      </c>
      <c r="E194" s="10"/>
      <c r="G194" s="10">
        <f>F194*E194</f>
        <v>0</v>
      </c>
      <c r="I194" s="10">
        <f>H194*E194</f>
        <v>0</v>
      </c>
      <c r="K194" s="10">
        <f>E194*J194</f>
        <v>0</v>
      </c>
      <c r="L194" s="10">
        <f>G194+I194+K194</f>
        <v>0</v>
      </c>
    </row>
    <row r="195" spans="2:14" ht="12.75" customHeight="1">
      <c r="B195" s="2"/>
      <c r="C195" s="2"/>
      <c r="D195" s="9" t="s">
        <v>987</v>
      </c>
      <c r="E195" s="10"/>
      <c r="G195" s="10">
        <f>F195*E195</f>
        <v>0</v>
      </c>
      <c r="I195" s="10">
        <f>H195*E195</f>
        <v>0</v>
      </c>
      <c r="K195" s="10">
        <f>E195*J195</f>
        <v>0</v>
      </c>
      <c r="L195" s="10">
        <f>G195+I195+K195</f>
        <v>0</v>
      </c>
    </row>
    <row r="196" spans="2:14" ht="12.75" customHeight="1">
      <c r="B196" s="2"/>
      <c r="C196" s="2"/>
      <c r="D196" s="9" t="s">
        <v>988</v>
      </c>
      <c r="E196" s="10"/>
      <c r="G196" s="10">
        <f>F196*E196</f>
        <v>0</v>
      </c>
      <c r="I196" s="10">
        <f>H196*E196</f>
        <v>0</v>
      </c>
      <c r="K196" s="10">
        <f>E196*J196</f>
        <v>0</v>
      </c>
      <c r="L196" s="10">
        <f>G196+I196+K196</f>
        <v>0</v>
      </c>
    </row>
    <row r="197" spans="2:14" ht="12.75" customHeight="1">
      <c r="B197" s="2"/>
      <c r="C197" s="2"/>
      <c r="D197" s="9" t="s">
        <v>1050</v>
      </c>
      <c r="E197" s="10"/>
      <c r="G197" s="10">
        <f>F197*E197</f>
        <v>0</v>
      </c>
      <c r="I197" s="10">
        <f>H197*E197</f>
        <v>0</v>
      </c>
      <c r="K197" s="10">
        <f>E197*J197</f>
        <v>0</v>
      </c>
      <c r="L197" s="10">
        <f>G197+I197+K197</f>
        <v>0</v>
      </c>
    </row>
    <row r="198" spans="2:14" ht="12.75" customHeight="1">
      <c r="B198" s="2"/>
      <c r="C198" s="2"/>
      <c r="E198" s="10"/>
    </row>
    <row r="199" spans="2:14" ht="12.75" customHeight="1">
      <c r="B199" s="2"/>
      <c r="C199" s="2" t="s">
        <v>1088</v>
      </c>
      <c r="D199" s="13"/>
      <c r="G199" s="14">
        <f>SUM(G193:G198)</f>
        <v>0</v>
      </c>
      <c r="I199" s="14">
        <f>SUM(I193:I198)</f>
        <v>0</v>
      </c>
      <c r="K199" s="14">
        <f>SUM(K193:K198)</f>
        <v>0</v>
      </c>
      <c r="L199" s="14">
        <f>G199+I199+K199</f>
        <v>0</v>
      </c>
      <c r="M199" s="14">
        <f>SUM(L193:L198)</f>
        <v>0</v>
      </c>
    </row>
    <row r="200" spans="2:14" ht="12.75" customHeight="1">
      <c r="B200" s="2"/>
      <c r="C200" s="2"/>
      <c r="D200" s="13"/>
      <c r="G200" s="18"/>
      <c r="I200" s="18"/>
      <c r="K200" s="18"/>
      <c r="L200" s="18"/>
      <c r="M200" s="18"/>
    </row>
    <row r="201" spans="2:14" ht="20" customHeight="1">
      <c r="B201" s="2" t="s">
        <v>798</v>
      </c>
      <c r="C201" s="2" t="s">
        <v>549</v>
      </c>
      <c r="E201" s="10"/>
      <c r="N201" s="274" t="s">
        <v>943</v>
      </c>
    </row>
    <row r="202" spans="2:14" ht="12.75" customHeight="1">
      <c r="B202" s="2"/>
      <c r="C202" s="2"/>
      <c r="D202" s="9" t="s">
        <v>550</v>
      </c>
      <c r="E202" s="10"/>
      <c r="G202" s="10">
        <f>F202*E202</f>
        <v>0</v>
      </c>
      <c r="I202" s="10">
        <f>H202*E202</f>
        <v>0</v>
      </c>
      <c r="K202" s="10">
        <f>E202*J202</f>
        <v>0</v>
      </c>
      <c r="L202" s="10">
        <f t="shared" ref="L202:L208" si="37">G202+I202+K202</f>
        <v>0</v>
      </c>
    </row>
    <row r="203" spans="2:14" ht="12.75" customHeight="1">
      <c r="B203" s="2"/>
      <c r="C203" s="2"/>
      <c r="D203" s="9" t="s">
        <v>551</v>
      </c>
      <c r="E203" s="10"/>
      <c r="G203" s="10">
        <f>F203*E203</f>
        <v>0</v>
      </c>
      <c r="I203" s="10">
        <f>H203*E203</f>
        <v>0</v>
      </c>
      <c r="K203" s="10">
        <f>E203*J203</f>
        <v>0</v>
      </c>
      <c r="L203" s="10">
        <f t="shared" si="37"/>
        <v>0</v>
      </c>
    </row>
    <row r="204" spans="2:14" ht="12.75" customHeight="1">
      <c r="B204" s="2"/>
      <c r="C204" s="2"/>
      <c r="D204" s="9" t="s">
        <v>552</v>
      </c>
      <c r="E204" s="10"/>
      <c r="G204" s="10">
        <f>F204*E204</f>
        <v>0</v>
      </c>
      <c r="I204" s="10">
        <f>H204*E204</f>
        <v>0</v>
      </c>
      <c r="K204" s="10">
        <f>E204*J204</f>
        <v>0</v>
      </c>
      <c r="L204" s="10">
        <f t="shared" si="37"/>
        <v>0</v>
      </c>
    </row>
    <row r="205" spans="2:14" ht="12.75" customHeight="1">
      <c r="B205" s="2"/>
      <c r="C205" s="2"/>
      <c r="D205" s="9" t="s">
        <v>553</v>
      </c>
      <c r="E205" s="10"/>
      <c r="G205" s="10">
        <f>F205*E205</f>
        <v>0</v>
      </c>
      <c r="I205" s="10">
        <f>H205*E205</f>
        <v>0</v>
      </c>
      <c r="K205" s="10">
        <f>E205*J205</f>
        <v>0</v>
      </c>
      <c r="L205" s="10">
        <f t="shared" si="37"/>
        <v>0</v>
      </c>
      <c r="N205" s="522"/>
    </row>
    <row r="206" spans="2:14" ht="12.75" customHeight="1">
      <c r="B206" s="2"/>
      <c r="C206" s="2"/>
      <c r="D206" s="9" t="s">
        <v>554</v>
      </c>
      <c r="E206" s="10"/>
      <c r="G206" s="10">
        <f>F206*E206</f>
        <v>0</v>
      </c>
      <c r="I206" s="10">
        <f>H206*E206</f>
        <v>0</v>
      </c>
      <c r="K206" s="10">
        <f>E206*J206</f>
        <v>0</v>
      </c>
      <c r="L206" s="10">
        <f>G206+I206+K206</f>
        <v>0</v>
      </c>
      <c r="N206" s="522"/>
    </row>
    <row r="207" spans="2:14" ht="12.75" customHeight="1">
      <c r="B207" s="2"/>
      <c r="C207" s="2"/>
      <c r="E207" s="10"/>
    </row>
    <row r="208" spans="2:14" ht="12.75" customHeight="1">
      <c r="B208" s="2"/>
      <c r="C208" s="2" t="s">
        <v>1088</v>
      </c>
      <c r="D208" s="13"/>
      <c r="G208" s="14">
        <f>SUM(G201:G207)</f>
        <v>0</v>
      </c>
      <c r="I208" s="14">
        <f>SUM(I201:I207)</f>
        <v>0</v>
      </c>
      <c r="K208" s="14">
        <f>SUM(K201:K207)</f>
        <v>0</v>
      </c>
      <c r="L208" s="14">
        <f t="shared" si="37"/>
        <v>0</v>
      </c>
      <c r="M208" s="14">
        <f>SUM(L201:L207)</f>
        <v>0</v>
      </c>
    </row>
    <row r="209" spans="2:14" ht="20" customHeight="1">
      <c r="B209" s="2" t="s">
        <v>799</v>
      </c>
      <c r="C209" s="2" t="s">
        <v>739</v>
      </c>
      <c r="E209" s="10"/>
      <c r="N209" s="274" t="s">
        <v>943</v>
      </c>
    </row>
    <row r="210" spans="2:14" ht="12.75" customHeight="1">
      <c r="B210" s="2"/>
      <c r="C210" s="2"/>
      <c r="D210" s="9" t="s">
        <v>569</v>
      </c>
      <c r="E210" s="10"/>
      <c r="G210" s="10">
        <f>F210*E210</f>
        <v>0</v>
      </c>
      <c r="I210" s="10">
        <f t="shared" ref="I210:I216" si="38">H210*E210</f>
        <v>0</v>
      </c>
      <c r="K210" s="10">
        <f>E210*J210</f>
        <v>0</v>
      </c>
      <c r="L210" s="10">
        <f>G210+I210+K210</f>
        <v>0</v>
      </c>
    </row>
    <row r="211" spans="2:14" ht="12.75" customHeight="1">
      <c r="B211" s="2"/>
      <c r="C211" s="2"/>
      <c r="D211" s="9" t="s">
        <v>815</v>
      </c>
      <c r="E211" s="10"/>
      <c r="G211" s="10">
        <f t="shared" ref="G211:G216" si="39">F211*E211</f>
        <v>0</v>
      </c>
      <c r="I211" s="10">
        <f t="shared" si="38"/>
        <v>0</v>
      </c>
      <c r="K211" s="10">
        <f t="shared" ref="K211:K216" si="40">E211*J211</f>
        <v>0</v>
      </c>
      <c r="L211" s="10">
        <f t="shared" ref="L211:L216" si="41">G211+I211+K211</f>
        <v>0</v>
      </c>
    </row>
    <row r="212" spans="2:14" ht="12.75" customHeight="1">
      <c r="B212" s="2"/>
      <c r="C212" s="2"/>
      <c r="D212" s="9" t="s">
        <v>570</v>
      </c>
      <c r="E212" s="10"/>
      <c r="G212" s="10">
        <f t="shared" si="39"/>
        <v>0</v>
      </c>
      <c r="I212" s="10">
        <f t="shared" si="38"/>
        <v>0</v>
      </c>
      <c r="K212" s="10">
        <f t="shared" si="40"/>
        <v>0</v>
      </c>
      <c r="L212" s="10">
        <f t="shared" si="41"/>
        <v>0</v>
      </c>
    </row>
    <row r="213" spans="2:14" ht="12.75" customHeight="1">
      <c r="B213" s="2"/>
      <c r="C213" s="2"/>
      <c r="D213" s="9" t="s">
        <v>571</v>
      </c>
      <c r="E213" s="10"/>
      <c r="G213" s="10">
        <f t="shared" si="39"/>
        <v>0</v>
      </c>
      <c r="I213" s="10">
        <f t="shared" si="38"/>
        <v>0</v>
      </c>
      <c r="K213" s="10">
        <f t="shared" si="40"/>
        <v>0</v>
      </c>
      <c r="L213" s="10">
        <f t="shared" si="41"/>
        <v>0</v>
      </c>
    </row>
    <row r="214" spans="2:14" ht="12.75" customHeight="1">
      <c r="B214" s="2"/>
      <c r="C214" s="2"/>
      <c r="D214" s="9" t="s">
        <v>814</v>
      </c>
      <c r="E214" s="10"/>
      <c r="G214" s="10">
        <f t="shared" si="39"/>
        <v>0</v>
      </c>
      <c r="I214" s="10">
        <f t="shared" si="38"/>
        <v>0</v>
      </c>
      <c r="K214" s="10">
        <f t="shared" si="40"/>
        <v>0</v>
      </c>
      <c r="L214" s="10">
        <f t="shared" si="41"/>
        <v>0</v>
      </c>
    </row>
    <row r="215" spans="2:14" ht="12.75" customHeight="1">
      <c r="B215" s="2"/>
      <c r="C215" s="2"/>
      <c r="D215" s="9" t="s">
        <v>572</v>
      </c>
      <c r="E215" s="10"/>
      <c r="G215" s="10">
        <f t="shared" si="39"/>
        <v>0</v>
      </c>
      <c r="I215" s="10">
        <f t="shared" si="38"/>
        <v>0</v>
      </c>
      <c r="K215" s="10">
        <f t="shared" si="40"/>
        <v>0</v>
      </c>
      <c r="L215" s="10">
        <f t="shared" si="41"/>
        <v>0</v>
      </c>
    </row>
    <row r="216" spans="2:14" ht="12.75" customHeight="1">
      <c r="B216" s="2"/>
      <c r="C216" s="2"/>
      <c r="D216" s="9" t="s">
        <v>437</v>
      </c>
      <c r="E216" s="10"/>
      <c r="G216" s="10">
        <f t="shared" si="39"/>
        <v>0</v>
      </c>
      <c r="I216" s="10">
        <f t="shared" si="38"/>
        <v>0</v>
      </c>
      <c r="K216" s="10">
        <f t="shared" si="40"/>
        <v>0</v>
      </c>
      <c r="L216" s="10">
        <f t="shared" si="41"/>
        <v>0</v>
      </c>
    </row>
    <row r="217" spans="2:14" ht="12.75" customHeight="1">
      <c r="B217" s="2"/>
      <c r="C217" s="2"/>
      <c r="E217" s="10"/>
    </row>
    <row r="218" spans="2:14" ht="12.75" customHeight="1">
      <c r="B218" s="2"/>
      <c r="C218" s="2" t="s">
        <v>1088</v>
      </c>
      <c r="D218" s="13"/>
      <c r="G218" s="14">
        <f>SUM(G209:G217)</f>
        <v>0</v>
      </c>
      <c r="I218" s="14">
        <f>SUM(I209:I217)</f>
        <v>0</v>
      </c>
      <c r="K218" s="14">
        <f>SUM(K209:K217)</f>
        <v>0</v>
      </c>
      <c r="L218" s="14">
        <f>G218+I218+K218</f>
        <v>0</v>
      </c>
      <c r="M218" s="14">
        <f>SUM(L209:L217)</f>
        <v>0</v>
      </c>
    </row>
    <row r="219" spans="2:14" ht="20" customHeight="1">
      <c r="B219" s="2" t="s">
        <v>800</v>
      </c>
      <c r="C219" s="2" t="s">
        <v>555</v>
      </c>
      <c r="E219" s="10"/>
      <c r="N219" s="274" t="s">
        <v>943</v>
      </c>
    </row>
    <row r="220" spans="2:14" ht="12.75" customHeight="1">
      <c r="B220" s="2"/>
      <c r="C220" s="2"/>
      <c r="D220" s="9" t="s">
        <v>556</v>
      </c>
      <c r="E220" s="10"/>
      <c r="G220" s="10">
        <f>F220*E220</f>
        <v>0</v>
      </c>
      <c r="I220" s="10">
        <f>H220*E220</f>
        <v>0</v>
      </c>
      <c r="K220" s="10">
        <f>E220*J220</f>
        <v>0</v>
      </c>
      <c r="L220" s="10">
        <f>G220+I220+K220</f>
        <v>0</v>
      </c>
    </row>
    <row r="221" spans="2:14" ht="12.75" customHeight="1">
      <c r="B221" s="2"/>
      <c r="C221" s="2"/>
      <c r="D221" s="9" t="s">
        <v>1039</v>
      </c>
      <c r="E221" s="10"/>
      <c r="G221" s="10">
        <f>F221*E221</f>
        <v>0</v>
      </c>
      <c r="I221" s="10">
        <f>H221*E221</f>
        <v>0</v>
      </c>
      <c r="K221" s="10">
        <f>E221*J221</f>
        <v>0</v>
      </c>
      <c r="L221" s="10">
        <f>G221+I221+K221</f>
        <v>0</v>
      </c>
    </row>
    <row r="222" spans="2:14" ht="12.75" customHeight="1">
      <c r="B222" s="2"/>
      <c r="C222" s="2"/>
      <c r="E222" s="10"/>
    </row>
    <row r="223" spans="2:14" ht="12.75" customHeight="1">
      <c r="B223" s="2"/>
      <c r="C223" s="2" t="s">
        <v>1088</v>
      </c>
      <c r="D223" s="13"/>
      <c r="G223" s="14">
        <f>SUM(G219:G222)</f>
        <v>0</v>
      </c>
      <c r="I223" s="14">
        <f>SUM(I219:I222)</f>
        <v>0</v>
      </c>
      <c r="K223" s="14">
        <f>SUM(K219:K222)</f>
        <v>0</v>
      </c>
      <c r="L223" s="14">
        <f>G223+I223+K223</f>
        <v>0</v>
      </c>
      <c r="M223" s="14">
        <f>SUM(L219:L222)</f>
        <v>0</v>
      </c>
    </row>
    <row r="224" spans="2:14" ht="20" customHeight="1">
      <c r="B224" s="2" t="s">
        <v>407</v>
      </c>
      <c r="C224" s="2" t="s">
        <v>873</v>
      </c>
      <c r="E224" s="10"/>
      <c r="N224" s="274" t="s">
        <v>943</v>
      </c>
    </row>
    <row r="225" spans="2:14" ht="12.75" customHeight="1">
      <c r="B225" s="2"/>
      <c r="C225" s="2"/>
      <c r="D225" s="9" t="s">
        <v>983</v>
      </c>
      <c r="E225" s="10"/>
      <c r="G225" s="10">
        <f>F225*E225</f>
        <v>0</v>
      </c>
      <c r="I225" s="10">
        <f>H225*E225</f>
        <v>0</v>
      </c>
      <c r="K225" s="10">
        <f>E225*J225</f>
        <v>0</v>
      </c>
      <c r="L225" s="10">
        <f>G225+I225+K225</f>
        <v>0</v>
      </c>
    </row>
    <row r="226" spans="2:14" ht="12.75" customHeight="1">
      <c r="B226" s="2"/>
      <c r="C226" s="2"/>
      <c r="D226" s="9" t="s">
        <v>984</v>
      </c>
      <c r="E226" s="10"/>
      <c r="G226" s="10">
        <f>F226*E226</f>
        <v>0</v>
      </c>
      <c r="I226" s="10">
        <f>H226*E226</f>
        <v>0</v>
      </c>
      <c r="K226" s="10">
        <f>E226*J226</f>
        <v>0</v>
      </c>
      <c r="L226" s="10">
        <f>G226+I226+K226</f>
        <v>0</v>
      </c>
    </row>
    <row r="227" spans="2:14" ht="12.75" customHeight="1">
      <c r="B227" s="2"/>
      <c r="C227" s="2"/>
      <c r="D227" s="9" t="s">
        <v>557</v>
      </c>
      <c r="E227" s="10"/>
      <c r="G227" s="10">
        <f>F227*E227</f>
        <v>0</v>
      </c>
      <c r="I227" s="10">
        <f>H227*E227</f>
        <v>0</v>
      </c>
      <c r="K227" s="10">
        <f>E227*J227</f>
        <v>0</v>
      </c>
      <c r="L227" s="10">
        <f>G227+I227+K227</f>
        <v>0</v>
      </c>
    </row>
    <row r="228" spans="2:14" ht="12.75" customHeight="1">
      <c r="B228" s="2"/>
      <c r="C228" s="2"/>
      <c r="D228" s="9" t="s">
        <v>558</v>
      </c>
      <c r="E228" s="10"/>
      <c r="G228" s="10">
        <f>F228*E228</f>
        <v>0</v>
      </c>
      <c r="I228" s="10">
        <f>H228*E228</f>
        <v>0</v>
      </c>
      <c r="K228" s="10">
        <f>E228*J228</f>
        <v>0</v>
      </c>
      <c r="L228" s="10">
        <f>G228+I228+K228</f>
        <v>0</v>
      </c>
    </row>
    <row r="229" spans="2:14" ht="12.75" customHeight="1">
      <c r="B229" s="2"/>
      <c r="C229" s="2"/>
      <c r="D229" s="9" t="s">
        <v>559</v>
      </c>
      <c r="E229" s="10"/>
      <c r="G229" s="10">
        <f>F229*E229</f>
        <v>0</v>
      </c>
      <c r="I229" s="10">
        <f>H229*E229</f>
        <v>0</v>
      </c>
      <c r="K229" s="10">
        <f>E229*J229</f>
        <v>0</v>
      </c>
      <c r="L229" s="10">
        <f>G229+I229+K229</f>
        <v>0</v>
      </c>
    </row>
    <row r="230" spans="2:14" ht="12.75" customHeight="1">
      <c r="B230" s="2"/>
      <c r="C230" s="2"/>
      <c r="E230" s="10"/>
    </row>
    <row r="231" spans="2:14" ht="12.75" customHeight="1">
      <c r="B231" s="2"/>
      <c r="C231" s="2" t="s">
        <v>1088</v>
      </c>
      <c r="D231" s="13"/>
      <c r="G231" s="14">
        <f>SUM(G224:G230)</f>
        <v>0</v>
      </c>
      <c r="I231" s="14">
        <f>SUM(I224:I230)</f>
        <v>0</v>
      </c>
      <c r="K231" s="14">
        <f>SUM(K224:K230)</f>
        <v>0</v>
      </c>
      <c r="L231" s="14">
        <f>G231+I231+K231</f>
        <v>0</v>
      </c>
      <c r="M231" s="14">
        <f>SUM(L224:L230)</f>
        <v>0</v>
      </c>
    </row>
    <row r="232" spans="2:14" ht="20" customHeight="1">
      <c r="B232" s="2" t="s">
        <v>1037</v>
      </c>
      <c r="C232" s="2" t="s">
        <v>562</v>
      </c>
      <c r="E232" s="10"/>
      <c r="N232" s="274" t="s">
        <v>943</v>
      </c>
    </row>
    <row r="233" spans="2:14" ht="12.75" customHeight="1">
      <c r="B233" s="2"/>
      <c r="C233" s="2"/>
      <c r="D233" s="9" t="s">
        <v>563</v>
      </c>
      <c r="E233" s="10"/>
      <c r="G233" s="10">
        <f>F233*E233</f>
        <v>0</v>
      </c>
      <c r="I233" s="10">
        <f>H233*E233</f>
        <v>0</v>
      </c>
      <c r="K233" s="10">
        <f>E233*J233</f>
        <v>0</v>
      </c>
      <c r="L233" s="10">
        <f>G233+I233+K233</f>
        <v>0</v>
      </c>
    </row>
    <row r="234" spans="2:14" ht="12.75" customHeight="1">
      <c r="B234" s="2"/>
      <c r="C234" s="2"/>
      <c r="D234" s="9" t="s">
        <v>985</v>
      </c>
      <c r="E234" s="10"/>
      <c r="G234" s="10">
        <f>F234*E234</f>
        <v>0</v>
      </c>
      <c r="I234" s="10">
        <f>H234*E234</f>
        <v>0</v>
      </c>
      <c r="K234" s="10">
        <f>E234*J234</f>
        <v>0</v>
      </c>
      <c r="L234" s="10">
        <f>G234+I234+K234</f>
        <v>0</v>
      </c>
    </row>
    <row r="235" spans="2:14" ht="12.75" customHeight="1">
      <c r="B235" s="2"/>
      <c r="C235" s="2"/>
      <c r="D235" s="9" t="s">
        <v>564</v>
      </c>
      <c r="E235" s="10"/>
      <c r="G235" s="10">
        <f>F235*E235</f>
        <v>0</v>
      </c>
      <c r="I235" s="10">
        <f>H235*E235</f>
        <v>0</v>
      </c>
      <c r="K235" s="10">
        <f>E235*J235</f>
        <v>0</v>
      </c>
      <c r="L235" s="10">
        <f>G235+I235+K235</f>
        <v>0</v>
      </c>
    </row>
    <row r="236" spans="2:14" ht="12.75" customHeight="1">
      <c r="B236" s="2"/>
      <c r="C236" s="2"/>
      <c r="D236" s="9" t="s">
        <v>672</v>
      </c>
      <c r="E236" s="10"/>
      <c r="G236" s="10">
        <f>F236*E236</f>
        <v>0</v>
      </c>
      <c r="I236" s="10">
        <f>H236*E236</f>
        <v>0</v>
      </c>
      <c r="K236" s="10">
        <f>E236*J236</f>
        <v>0</v>
      </c>
      <c r="L236" s="10">
        <f>G236+I236+K236</f>
        <v>0</v>
      </c>
      <c r="N236" s="278"/>
    </row>
    <row r="237" spans="2:14" ht="12.75" customHeight="1">
      <c r="B237" s="2"/>
      <c r="C237" s="2"/>
      <c r="D237" s="9" t="s">
        <v>565</v>
      </c>
      <c r="E237" s="10"/>
      <c r="G237" s="10">
        <f>F237*E237</f>
        <v>0</v>
      </c>
      <c r="I237" s="10">
        <f>H237*E237</f>
        <v>0</v>
      </c>
      <c r="K237" s="10">
        <f>E237*J237</f>
        <v>0</v>
      </c>
      <c r="L237" s="10">
        <f>G237+I237+K237</f>
        <v>0</v>
      </c>
      <c r="N237" s="278"/>
    </row>
    <row r="238" spans="2:14" ht="12.75" customHeight="1">
      <c r="B238" s="2"/>
      <c r="C238" s="2"/>
      <c r="D238" s="13"/>
      <c r="E238" s="10"/>
      <c r="M238" s="18"/>
      <c r="N238" s="278"/>
    </row>
    <row r="239" spans="2:14" ht="12.75" customHeight="1">
      <c r="B239" s="2"/>
      <c r="C239" s="2" t="s">
        <v>1088</v>
      </c>
      <c r="D239" s="13"/>
      <c r="G239" s="14">
        <f>SUM(G232:G238)</f>
        <v>0</v>
      </c>
      <c r="I239" s="14">
        <f>SUM(I232:I238)</f>
        <v>0</v>
      </c>
      <c r="K239" s="14">
        <f>SUM(K232:K238)</f>
        <v>0</v>
      </c>
      <c r="L239" s="14">
        <f>G239+I239+K239</f>
        <v>0</v>
      </c>
      <c r="M239" s="14">
        <f>SUM(L232:L238)</f>
        <v>0</v>
      </c>
      <c r="N239" s="278"/>
    </row>
    <row r="240" spans="2:14" ht="20" customHeight="1">
      <c r="B240" s="2" t="s">
        <v>1038</v>
      </c>
      <c r="C240" s="2" t="s">
        <v>568</v>
      </c>
      <c r="D240" s="2"/>
      <c r="E240" s="10"/>
      <c r="N240" s="274" t="s">
        <v>943</v>
      </c>
    </row>
    <row r="241" spans="2:14" ht="12.75" customHeight="1">
      <c r="B241" s="2"/>
      <c r="C241" s="2"/>
      <c r="D241" s="9" t="s">
        <v>566</v>
      </c>
      <c r="E241" s="10"/>
      <c r="G241" s="10">
        <f>F241*E241</f>
        <v>0</v>
      </c>
      <c r="I241" s="10">
        <f>H241*E241</f>
        <v>0</v>
      </c>
      <c r="K241" s="10">
        <f>E241*J241</f>
        <v>0</v>
      </c>
      <c r="L241" s="10">
        <f>G241+I241+K241</f>
        <v>0</v>
      </c>
      <c r="N241" s="278"/>
    </row>
    <row r="242" spans="2:14" ht="12.75" customHeight="1">
      <c r="B242" s="2"/>
      <c r="C242" s="2"/>
      <c r="D242" s="9" t="s">
        <v>567</v>
      </c>
      <c r="E242" s="10"/>
      <c r="G242" s="10">
        <f>F242*E242</f>
        <v>0</v>
      </c>
      <c r="I242" s="10">
        <f>H242*E242</f>
        <v>0</v>
      </c>
      <c r="K242" s="10">
        <f>E242*J242</f>
        <v>0</v>
      </c>
      <c r="L242" s="10">
        <f>G242+I242+K242</f>
        <v>0</v>
      </c>
      <c r="N242" s="278"/>
    </row>
    <row r="243" spans="2:14" ht="12.75" customHeight="1">
      <c r="B243" s="2"/>
      <c r="C243" s="2"/>
      <c r="D243" s="9" t="s">
        <v>997</v>
      </c>
      <c r="E243" s="10"/>
      <c r="G243" s="10">
        <f>F243*E243</f>
        <v>0</v>
      </c>
      <c r="I243" s="10">
        <f>H243*E243</f>
        <v>0</v>
      </c>
      <c r="K243" s="10">
        <f>E243*J243</f>
        <v>0</v>
      </c>
      <c r="L243" s="10">
        <f>G243+I243+K243</f>
        <v>0</v>
      </c>
      <c r="N243" s="278"/>
    </row>
    <row r="244" spans="2:14" ht="12.75" customHeight="1">
      <c r="B244" s="2"/>
      <c r="C244" s="2"/>
      <c r="E244" s="10"/>
      <c r="N244" s="278"/>
    </row>
    <row r="245" spans="2:14" ht="12.75" customHeight="1">
      <c r="B245" s="2"/>
      <c r="C245" s="2" t="s">
        <v>1088</v>
      </c>
      <c r="D245" s="13"/>
      <c r="G245" s="14">
        <f>SUM(G240:G244)</f>
        <v>0</v>
      </c>
      <c r="I245" s="14">
        <f>SUM(I240:I244)</f>
        <v>0</v>
      </c>
      <c r="K245" s="14">
        <f>SUM(K240:K244)</f>
        <v>0</v>
      </c>
      <c r="L245" s="14">
        <f>G245+I245+K245</f>
        <v>0</v>
      </c>
      <c r="M245" s="14">
        <f>SUM(L240:L244)</f>
        <v>0</v>
      </c>
    </row>
    <row r="246" spans="2:14" ht="20" customHeight="1">
      <c r="B246" s="2" t="s">
        <v>1040</v>
      </c>
      <c r="C246" s="2" t="s">
        <v>335</v>
      </c>
      <c r="E246" s="10"/>
      <c r="N246" s="274" t="s">
        <v>943</v>
      </c>
    </row>
    <row r="247" spans="2:14" ht="12.75" customHeight="1">
      <c r="B247" s="2"/>
      <c r="C247" s="2"/>
      <c r="D247" s="9" t="s">
        <v>404</v>
      </c>
      <c r="E247" s="10"/>
      <c r="G247" s="10">
        <f>F247*E247</f>
        <v>0</v>
      </c>
      <c r="I247" s="10">
        <f>H247*E247</f>
        <v>0</v>
      </c>
      <c r="K247" s="10">
        <f>E247*J247</f>
        <v>0</v>
      </c>
      <c r="L247" s="10">
        <f>G247+I247+K247</f>
        <v>0</v>
      </c>
    </row>
    <row r="248" spans="2:14">
      <c r="B248" s="2"/>
      <c r="C248" s="2"/>
      <c r="D248" s="9" t="s">
        <v>405</v>
      </c>
      <c r="E248" s="10"/>
      <c r="G248" s="10">
        <f>F248*E248</f>
        <v>0</v>
      </c>
      <c r="I248" s="10">
        <f>H248*E248</f>
        <v>0</v>
      </c>
      <c r="K248" s="10">
        <f>E248*J248</f>
        <v>0</v>
      </c>
      <c r="L248" s="10">
        <f>G248+I248+K248</f>
        <v>0</v>
      </c>
    </row>
    <row r="249" spans="2:14" ht="12.75" customHeight="1">
      <c r="B249" s="2"/>
      <c r="C249" s="2"/>
      <c r="E249" s="10"/>
    </row>
    <row r="250" spans="2:14" ht="12.75" customHeight="1">
      <c r="B250" s="2"/>
      <c r="C250" s="2" t="s">
        <v>1088</v>
      </c>
      <c r="D250" s="13"/>
      <c r="G250" s="14">
        <f>SUM(G246:G249)</f>
        <v>0</v>
      </c>
      <c r="I250" s="14">
        <f>SUM(I246:I249)</f>
        <v>0</v>
      </c>
      <c r="K250" s="14">
        <f>SUM(K246:K249)</f>
        <v>0</v>
      </c>
      <c r="L250" s="14">
        <f>G250+I250+K250</f>
        <v>0</v>
      </c>
      <c r="M250" s="14">
        <f>SUM(L246:L249)</f>
        <v>0</v>
      </c>
    </row>
    <row r="251" spans="2:14" ht="20" customHeight="1">
      <c r="B251" s="2" t="s">
        <v>1041</v>
      </c>
      <c r="C251" s="2" t="s">
        <v>334</v>
      </c>
      <c r="E251" s="10"/>
      <c r="N251" s="274" t="s">
        <v>943</v>
      </c>
    </row>
    <row r="252" spans="2:14" ht="12.75" customHeight="1">
      <c r="B252" s="2"/>
      <c r="C252" s="2"/>
      <c r="D252" s="9" t="s">
        <v>694</v>
      </c>
      <c r="E252" s="10"/>
      <c r="G252" s="10">
        <f>F252*E252</f>
        <v>0</v>
      </c>
      <c r="I252" s="10">
        <f t="shared" ref="I252:I259" si="42">H252*E252</f>
        <v>0</v>
      </c>
      <c r="K252" s="10">
        <f>E252*J252</f>
        <v>0</v>
      </c>
      <c r="L252" s="10">
        <f t="shared" ref="L252:L259" si="43">G252+I252+K252</f>
        <v>0</v>
      </c>
    </row>
    <row r="253" spans="2:14">
      <c r="B253" s="2"/>
      <c r="C253" s="2"/>
      <c r="D253" s="9" t="s">
        <v>388</v>
      </c>
      <c r="E253" s="10"/>
      <c r="G253" s="10">
        <f t="shared" ref="G253:G259" si="44">F253*E253</f>
        <v>0</v>
      </c>
      <c r="I253" s="10">
        <f t="shared" si="42"/>
        <v>0</v>
      </c>
      <c r="K253" s="10">
        <f t="shared" ref="K253:K259" si="45">E253*J253</f>
        <v>0</v>
      </c>
      <c r="L253" s="10">
        <f t="shared" si="43"/>
        <v>0</v>
      </c>
    </row>
    <row r="254" spans="2:14" ht="12.75" customHeight="1">
      <c r="B254" s="2"/>
      <c r="C254" s="2"/>
      <c r="D254" s="9" t="s">
        <v>389</v>
      </c>
      <c r="E254" s="10"/>
      <c r="G254" s="10">
        <f t="shared" si="44"/>
        <v>0</v>
      </c>
      <c r="I254" s="10">
        <f t="shared" si="42"/>
        <v>0</v>
      </c>
      <c r="K254" s="10">
        <f t="shared" si="45"/>
        <v>0</v>
      </c>
      <c r="L254" s="10">
        <f t="shared" si="43"/>
        <v>0</v>
      </c>
    </row>
    <row r="255" spans="2:14">
      <c r="B255" s="2"/>
      <c r="C255" s="2"/>
      <c r="D255" s="9" t="s">
        <v>390</v>
      </c>
      <c r="E255" s="10"/>
      <c r="G255" s="10">
        <f t="shared" si="44"/>
        <v>0</v>
      </c>
      <c r="I255" s="10">
        <f t="shared" si="42"/>
        <v>0</v>
      </c>
      <c r="K255" s="10">
        <f t="shared" si="45"/>
        <v>0</v>
      </c>
      <c r="L255" s="10">
        <f t="shared" si="43"/>
        <v>0</v>
      </c>
    </row>
    <row r="256" spans="2:14" ht="12.75" customHeight="1">
      <c r="B256" s="2"/>
      <c r="C256" s="2"/>
      <c r="D256" s="9" t="s">
        <v>391</v>
      </c>
      <c r="E256" s="10"/>
      <c r="G256" s="10">
        <f t="shared" si="44"/>
        <v>0</v>
      </c>
      <c r="I256" s="10">
        <f t="shared" si="42"/>
        <v>0</v>
      </c>
      <c r="K256" s="10">
        <f t="shared" si="45"/>
        <v>0</v>
      </c>
      <c r="L256" s="10">
        <f t="shared" si="43"/>
        <v>0</v>
      </c>
    </row>
    <row r="257" spans="1:14">
      <c r="B257" s="2"/>
      <c r="C257" s="2"/>
      <c r="D257" s="9" t="s">
        <v>403</v>
      </c>
      <c r="E257" s="10"/>
      <c r="G257" s="10">
        <f t="shared" si="44"/>
        <v>0</v>
      </c>
      <c r="I257" s="10">
        <f t="shared" si="42"/>
        <v>0</v>
      </c>
      <c r="K257" s="10">
        <f t="shared" si="45"/>
        <v>0</v>
      </c>
      <c r="L257" s="10">
        <f t="shared" si="43"/>
        <v>0</v>
      </c>
    </row>
    <row r="258" spans="1:14" ht="12.75" customHeight="1">
      <c r="B258" s="2"/>
      <c r="C258" s="2"/>
      <c r="D258" s="9" t="s">
        <v>485</v>
      </c>
      <c r="E258" s="10"/>
      <c r="G258" s="10">
        <f t="shared" si="44"/>
        <v>0</v>
      </c>
      <c r="I258" s="10">
        <f t="shared" si="42"/>
        <v>0</v>
      </c>
      <c r="K258" s="10">
        <f t="shared" si="45"/>
        <v>0</v>
      </c>
      <c r="L258" s="10">
        <f>G258+I258+K258</f>
        <v>0</v>
      </c>
    </row>
    <row r="259" spans="1:14" ht="12.75" customHeight="1">
      <c r="B259" s="2"/>
      <c r="C259" s="2"/>
      <c r="D259" s="9" t="s">
        <v>392</v>
      </c>
      <c r="E259" s="10"/>
      <c r="G259" s="10">
        <f t="shared" si="44"/>
        <v>0</v>
      </c>
      <c r="I259" s="10">
        <f t="shared" si="42"/>
        <v>0</v>
      </c>
      <c r="K259" s="10">
        <f t="shared" si="45"/>
        <v>0</v>
      </c>
      <c r="L259" s="10">
        <f t="shared" si="43"/>
        <v>0</v>
      </c>
    </row>
    <row r="260" spans="1:14" ht="12.75" customHeight="1">
      <c r="B260" s="2"/>
      <c r="C260" s="2"/>
      <c r="E260" s="10"/>
    </row>
    <row r="261" spans="1:14" ht="12.75" customHeight="1">
      <c r="B261" s="2"/>
      <c r="C261" s="2" t="s">
        <v>1088</v>
      </c>
      <c r="D261" s="13"/>
      <c r="G261" s="14">
        <f>SUM(G251:G260)</f>
        <v>0</v>
      </c>
      <c r="I261" s="14">
        <f>SUM(I251:I260)</f>
        <v>0</v>
      </c>
      <c r="K261" s="14">
        <f>SUM(K251:K260)</f>
        <v>0</v>
      </c>
      <c r="L261" s="14">
        <f>G261+I261+K261</f>
        <v>0</v>
      </c>
      <c r="M261" s="14">
        <f>SUM(L251:L260)</f>
        <v>0</v>
      </c>
    </row>
    <row r="262" spans="1:14" ht="20" customHeight="1">
      <c r="B262" s="2" t="s">
        <v>1194</v>
      </c>
      <c r="C262" s="2" t="s">
        <v>333</v>
      </c>
      <c r="E262" s="10"/>
      <c r="N262" s="278"/>
    </row>
    <row r="263" spans="1:14" ht="12.75" customHeight="1">
      <c r="B263" s="2"/>
      <c r="C263" s="2"/>
      <c r="D263" s="9" t="s">
        <v>998</v>
      </c>
      <c r="E263" s="10"/>
      <c r="G263" s="10">
        <f>F263*E263</f>
        <v>0</v>
      </c>
      <c r="I263" s="10">
        <f>H263*E263</f>
        <v>0</v>
      </c>
      <c r="K263" s="10">
        <f>E263*J263</f>
        <v>0</v>
      </c>
      <c r="L263" s="10">
        <f>G263+I263+K263</f>
        <v>0</v>
      </c>
    </row>
    <row r="264" spans="1:14">
      <c r="B264" s="2"/>
      <c r="C264" s="2"/>
      <c r="D264" s="9" t="s">
        <v>999</v>
      </c>
      <c r="E264" s="10"/>
      <c r="G264" s="10">
        <f>F264*E264</f>
        <v>0</v>
      </c>
      <c r="I264" s="10">
        <f>H264*E264</f>
        <v>0</v>
      </c>
      <c r="K264" s="10">
        <f>E264*J264</f>
        <v>0</v>
      </c>
      <c r="L264" s="10">
        <f>G264+I264+K264</f>
        <v>0</v>
      </c>
    </row>
    <row r="265" spans="1:14" ht="12.75" customHeight="1">
      <c r="B265" s="2"/>
      <c r="C265" s="2"/>
      <c r="D265" s="9" t="s">
        <v>1000</v>
      </c>
      <c r="E265" s="10"/>
      <c r="G265" s="10">
        <f>F265*E265</f>
        <v>0</v>
      </c>
      <c r="I265" s="10">
        <f>H265*E265</f>
        <v>0</v>
      </c>
      <c r="K265" s="10">
        <f>E265*J265</f>
        <v>0</v>
      </c>
      <c r="L265" s="10">
        <f>G265+I265+K265</f>
        <v>0</v>
      </c>
    </row>
    <row r="266" spans="1:14" ht="12.75" customHeight="1">
      <c r="B266" s="2"/>
      <c r="C266" s="2"/>
      <c r="E266" s="10"/>
      <c r="N266" s="278"/>
    </row>
    <row r="267" spans="1:14" ht="12.75" customHeight="1">
      <c r="B267" s="2"/>
      <c r="C267" s="2" t="s">
        <v>1088</v>
      </c>
      <c r="D267" s="13"/>
      <c r="G267" s="14">
        <f>SUM(G262:G266)</f>
        <v>0</v>
      </c>
      <c r="I267" s="14">
        <f>SUM(I262:I266)</f>
        <v>0</v>
      </c>
      <c r="K267" s="14">
        <f>SUM(K262:K266)</f>
        <v>0</v>
      </c>
      <c r="L267" s="14">
        <f>G267+I267+K267</f>
        <v>0</v>
      </c>
      <c r="M267" s="14">
        <f>SUM(L262:L266)</f>
        <v>0</v>
      </c>
    </row>
    <row r="268" spans="1:14" ht="20" customHeight="1">
      <c r="B268" s="164" t="s">
        <v>1060</v>
      </c>
      <c r="C268" s="164" t="s">
        <v>1094</v>
      </c>
      <c r="D268" s="186"/>
      <c r="E268" s="199"/>
      <c r="F268" s="131"/>
      <c r="G268" s="199"/>
      <c r="H268" s="131"/>
      <c r="I268" s="199"/>
      <c r="J268" s="131"/>
      <c r="K268" s="199"/>
      <c r="L268" s="199"/>
      <c r="M268" s="199"/>
      <c r="N268" s="522"/>
    </row>
    <row r="269" spans="1:14" ht="12.75" customHeight="1">
      <c r="B269" s="164"/>
      <c r="C269" s="164"/>
      <c r="D269" s="186" t="s">
        <v>829</v>
      </c>
      <c r="E269" s="199"/>
      <c r="F269" s="131"/>
      <c r="G269" s="199">
        <f>F269*E269</f>
        <v>0</v>
      </c>
      <c r="H269" s="131"/>
      <c r="I269" s="199">
        <f>H269*E269</f>
        <v>0</v>
      </c>
      <c r="J269" s="131"/>
      <c r="K269" s="10">
        <f>E269*J269</f>
        <v>0</v>
      </c>
      <c r="L269" s="199">
        <f>G269+I269+K269</f>
        <v>0</v>
      </c>
      <c r="M269" s="199"/>
      <c r="N269" s="274" t="s">
        <v>271</v>
      </c>
    </row>
    <row r="270" spans="1:14" ht="12.75" customHeight="1">
      <c r="B270" s="164"/>
      <c r="C270" s="164"/>
      <c r="D270" s="186" t="s">
        <v>924</v>
      </c>
      <c r="E270" s="199"/>
      <c r="F270" s="131"/>
      <c r="G270" s="199">
        <f>F270*E270</f>
        <v>0</v>
      </c>
      <c r="H270" s="131"/>
      <c r="I270" s="199">
        <f>H270*E270</f>
        <v>0</v>
      </c>
      <c r="J270" s="131"/>
      <c r="K270" s="10">
        <f>E270*J270</f>
        <v>0</v>
      </c>
      <c r="L270" s="199">
        <f>G270+I270+K270</f>
        <v>0</v>
      </c>
      <c r="M270" s="199"/>
      <c r="N270" s="461" t="s">
        <v>1136</v>
      </c>
    </row>
    <row r="271" spans="1:14" ht="12.75" customHeight="1">
      <c r="B271" s="164"/>
      <c r="C271" s="164"/>
      <c r="D271" s="186" t="s">
        <v>1039</v>
      </c>
      <c r="E271" s="199"/>
      <c r="F271" s="131"/>
      <c r="G271" s="199">
        <f>F271*E271</f>
        <v>0</v>
      </c>
      <c r="H271" s="131"/>
      <c r="I271" s="199">
        <f>H271*E271</f>
        <v>0</v>
      </c>
      <c r="J271" s="131"/>
      <c r="K271" s="10">
        <f>E271*J271</f>
        <v>0</v>
      </c>
      <c r="L271" s="199">
        <f>G271+I271+K271</f>
        <v>0</v>
      </c>
      <c r="M271" s="199"/>
    </row>
    <row r="272" spans="1:14" ht="12.75" customHeight="1">
      <c r="A272" s="520"/>
      <c r="B272" s="164"/>
      <c r="C272" s="164"/>
      <c r="D272" s="186"/>
      <c r="E272" s="199"/>
      <c r="F272" s="131"/>
      <c r="G272" s="199"/>
      <c r="H272" s="131"/>
      <c r="I272" s="199"/>
      <c r="J272" s="131"/>
      <c r="K272" s="199"/>
      <c r="L272" s="199"/>
      <c r="M272" s="199"/>
    </row>
    <row r="273" spans="1:14" ht="12.75" customHeight="1">
      <c r="B273" s="164"/>
      <c r="C273" s="164" t="s">
        <v>1088</v>
      </c>
      <c r="D273" s="435"/>
      <c r="E273" s="200"/>
      <c r="F273" s="131"/>
      <c r="G273" s="201">
        <f>SUM(G268:G272)</f>
        <v>0</v>
      </c>
      <c r="H273" s="131"/>
      <c r="I273" s="201">
        <f>SUM(I268:I272)</f>
        <v>0</v>
      </c>
      <c r="J273" s="131"/>
      <c r="K273" s="201">
        <f>SUM(K268:K272)</f>
        <v>0</v>
      </c>
      <c r="L273" s="201">
        <f>G273+I273+K273</f>
        <v>0</v>
      </c>
      <c r="M273" s="201">
        <f>SUM(L268:L272)</f>
        <v>0</v>
      </c>
    </row>
    <row r="274" spans="1:14" ht="20" customHeight="1">
      <c r="B274" s="2" t="s">
        <v>408</v>
      </c>
      <c r="C274" s="2" t="s">
        <v>1125</v>
      </c>
      <c r="E274" s="10"/>
    </row>
    <row r="275" spans="1:14" ht="12.75" customHeight="1">
      <c r="B275" s="2"/>
      <c r="C275" s="2"/>
      <c r="D275" s="9" t="s">
        <v>715</v>
      </c>
      <c r="E275" s="10"/>
      <c r="G275" s="199">
        <f>F275*E275</f>
        <v>0</v>
      </c>
      <c r="I275" s="10">
        <f>H275*E275</f>
        <v>0</v>
      </c>
      <c r="K275" s="10">
        <f>E275*J275</f>
        <v>0</v>
      </c>
      <c r="L275" s="10">
        <f>G275+I275+K275</f>
        <v>0</v>
      </c>
    </row>
    <row r="276" spans="1:14" ht="12.75" customHeight="1">
      <c r="B276" s="2"/>
      <c r="C276" s="2"/>
      <c r="D276" s="9" t="s">
        <v>716</v>
      </c>
      <c r="E276" s="10"/>
      <c r="G276" s="199">
        <f>F276*E276</f>
        <v>0</v>
      </c>
      <c r="I276" s="10">
        <f>H276*E276</f>
        <v>0</v>
      </c>
      <c r="K276" s="10">
        <f>E276*J276</f>
        <v>0</v>
      </c>
      <c r="L276" s="10">
        <f>G276+I276+K276</f>
        <v>0</v>
      </c>
    </row>
    <row r="277" spans="1:14" ht="12.75" customHeight="1">
      <c r="B277" s="2"/>
      <c r="C277" s="2"/>
      <c r="D277" s="9" t="s">
        <v>717</v>
      </c>
      <c r="E277" s="10"/>
      <c r="G277" s="199">
        <f>F277*E277</f>
        <v>0</v>
      </c>
      <c r="I277" s="10">
        <f>H277*E277</f>
        <v>0</v>
      </c>
      <c r="K277" s="10">
        <f>E277*J277</f>
        <v>0</v>
      </c>
      <c r="L277" s="10">
        <f>G277+I277+K277</f>
        <v>0</v>
      </c>
    </row>
    <row r="278" spans="1:14" ht="12.75" customHeight="1">
      <c r="B278" s="2"/>
      <c r="C278" s="2"/>
      <c r="E278" s="10"/>
    </row>
    <row r="279" spans="1:14" ht="12.75" customHeight="1" thickBot="1">
      <c r="B279" s="2"/>
      <c r="C279" s="2" t="s">
        <v>1088</v>
      </c>
      <c r="D279" s="13"/>
      <c r="G279" s="14">
        <f>SUM(G274:G278)</f>
        <v>0</v>
      </c>
      <c r="H279" s="18"/>
      <c r="I279" s="14">
        <f>SUM(I274:I278)</f>
        <v>0</v>
      </c>
      <c r="J279" s="18"/>
      <c r="K279" s="14">
        <f>SUM(K274:K278)</f>
        <v>0</v>
      </c>
      <c r="L279" s="14">
        <f>G279+I279+K279</f>
        <v>0</v>
      </c>
      <c r="M279" s="82">
        <f>SUM(L274:L278)</f>
        <v>0</v>
      </c>
    </row>
    <row r="280" spans="1:14" ht="20" customHeight="1" thickBot="1">
      <c r="B280" s="2"/>
      <c r="C280" s="532" t="s">
        <v>350</v>
      </c>
      <c r="D280" s="6"/>
      <c r="L280" s="15"/>
      <c r="M280" s="83">
        <f>SUM(M94:M279)</f>
        <v>0</v>
      </c>
    </row>
    <row r="281" spans="1:14" ht="12.75" customHeight="1">
      <c r="B281" s="2"/>
      <c r="C281" s="81"/>
      <c r="D281" s="6"/>
      <c r="L281" s="15"/>
      <c r="M281" s="18"/>
    </row>
    <row r="282" spans="1:14" ht="12.75" customHeight="1">
      <c r="B282" s="2"/>
      <c r="C282" s="81"/>
      <c r="D282" s="103" t="s">
        <v>79</v>
      </c>
      <c r="E282" s="90"/>
      <c r="F282" s="91"/>
      <c r="G282" s="92"/>
      <c r="H282" s="93"/>
      <c r="I282" s="94"/>
      <c r="L282" s="15"/>
      <c r="M282" s="18"/>
    </row>
    <row r="283" spans="1:14" ht="12.75" customHeight="1">
      <c r="B283" s="2"/>
      <c r="C283" s="81"/>
      <c r="D283" s="95" t="s">
        <v>977</v>
      </c>
      <c r="E283" s="96"/>
      <c r="F283" s="97"/>
      <c r="G283" s="112">
        <v>0.2</v>
      </c>
      <c r="H283" s="110"/>
      <c r="I283" s="98">
        <f>(M49+M54+M79)*G283</f>
        <v>0</v>
      </c>
      <c r="L283" s="15"/>
      <c r="M283" s="18"/>
    </row>
    <row r="284" spans="1:14" ht="12.75" customHeight="1">
      <c r="B284" s="2"/>
      <c r="C284" s="81"/>
      <c r="D284" s="99" t="s">
        <v>950</v>
      </c>
      <c r="E284" s="100"/>
      <c r="F284" s="101"/>
      <c r="G284" s="113">
        <v>0.8</v>
      </c>
      <c r="H284" s="111"/>
      <c r="I284" s="98">
        <f>(M49+M54+M79)*G284</f>
        <v>0</v>
      </c>
      <c r="L284" s="15"/>
      <c r="M284" s="18"/>
      <c r="N284" s="274" t="s">
        <v>57</v>
      </c>
    </row>
    <row r="285" spans="1:14" ht="12.75" customHeight="1">
      <c r="B285" s="2"/>
      <c r="C285" s="81"/>
      <c r="D285" s="362" t="s">
        <v>58</v>
      </c>
      <c r="E285" s="363"/>
      <c r="F285" s="364"/>
      <c r="G285" s="365"/>
      <c r="H285" s="366"/>
      <c r="I285" s="367">
        <f>I284</f>
        <v>0</v>
      </c>
      <c r="L285" s="15"/>
      <c r="M285" s="18"/>
    </row>
    <row r="286" spans="1:14" ht="12.75" customHeight="1">
      <c r="A286" s="131"/>
      <c r="B286" s="164"/>
      <c r="C286" s="509"/>
      <c r="D286" s="186"/>
      <c r="L286" s="15"/>
      <c r="M286" s="18"/>
    </row>
    <row r="287" spans="1:14" ht="12.75" customHeight="1">
      <c r="B287" s="2"/>
      <c r="C287" s="81"/>
      <c r="D287" s="103" t="s">
        <v>80</v>
      </c>
      <c r="E287" s="90"/>
      <c r="F287" s="91"/>
      <c r="G287" s="92"/>
      <c r="H287" s="93"/>
      <c r="I287" s="94"/>
      <c r="L287" s="15"/>
      <c r="M287" s="18"/>
    </row>
    <row r="288" spans="1:14" ht="12.75" customHeight="1">
      <c r="B288" s="2"/>
      <c r="C288" s="81"/>
      <c r="D288" s="95" t="s">
        <v>977</v>
      </c>
      <c r="E288" s="96"/>
      <c r="F288" s="97"/>
      <c r="G288" s="112">
        <v>0</v>
      </c>
      <c r="H288" s="110"/>
      <c r="I288" s="98">
        <f>SUM(M280+M333)*G288</f>
        <v>0</v>
      </c>
      <c r="L288" s="519"/>
      <c r="M288" s="18"/>
      <c r="N288" s="274" t="s">
        <v>958</v>
      </c>
    </row>
    <row r="289" spans="1:68" ht="12.75" customHeight="1">
      <c r="B289" s="2"/>
      <c r="C289" s="81"/>
      <c r="D289" s="99" t="s">
        <v>950</v>
      </c>
      <c r="E289" s="100"/>
      <c r="F289" s="101"/>
      <c r="G289" s="113">
        <v>1</v>
      </c>
      <c r="H289" s="111"/>
      <c r="I289" s="98">
        <f>SUM(M280+M333)*G289</f>
        <v>0</v>
      </c>
      <c r="L289" s="15"/>
      <c r="M289" s="18"/>
    </row>
    <row r="290" spans="1:68" ht="12.75" customHeight="1">
      <c r="B290" s="2"/>
      <c r="C290" s="81"/>
      <c r="D290" s="122" t="s">
        <v>846</v>
      </c>
      <c r="E290" s="123"/>
      <c r="F290" s="124"/>
      <c r="G290" s="125"/>
      <c r="H290" s="126" t="s">
        <v>891</v>
      </c>
      <c r="I290" s="121">
        <f>L547+L548</f>
        <v>0</v>
      </c>
      <c r="L290" s="15"/>
      <c r="M290" s="18"/>
    </row>
    <row r="291" spans="1:68" ht="12.75" customHeight="1">
      <c r="B291" s="2"/>
      <c r="C291" s="81"/>
      <c r="D291" s="122" t="s">
        <v>847</v>
      </c>
      <c r="E291" s="135"/>
      <c r="F291" s="136"/>
      <c r="G291" s="137"/>
      <c r="H291" s="126" t="s">
        <v>891</v>
      </c>
      <c r="I291" s="121">
        <f>L562+L567</f>
        <v>0</v>
      </c>
      <c r="L291" s="15"/>
      <c r="M291" s="18"/>
    </row>
    <row r="292" spans="1:68" ht="12.75" customHeight="1">
      <c r="B292" s="2"/>
      <c r="C292" s="81"/>
      <c r="D292" s="362" t="s">
        <v>151</v>
      </c>
      <c r="E292" s="363"/>
      <c r="F292" s="364"/>
      <c r="G292" s="365"/>
      <c r="H292" s="366"/>
      <c r="I292" s="367">
        <f>SUM(I289:I291)</f>
        <v>0</v>
      </c>
      <c r="L292" s="15"/>
      <c r="M292" s="18"/>
    </row>
    <row r="293" spans="1:68">
      <c r="B293" s="2"/>
      <c r="C293" s="2"/>
      <c r="D293" s="128"/>
      <c r="E293" s="129"/>
      <c r="F293" s="128"/>
      <c r="G293" s="130"/>
      <c r="H293" s="131"/>
      <c r="I293" s="130"/>
      <c r="M293" s="3"/>
    </row>
    <row r="294" spans="1:68" ht="20" customHeight="1">
      <c r="B294" s="2" t="s">
        <v>492</v>
      </c>
      <c r="C294" s="27" t="s">
        <v>890</v>
      </c>
      <c r="G294" s="31"/>
    </row>
    <row r="295" spans="1:68">
      <c r="B295" s="2"/>
      <c r="C295" s="27"/>
      <c r="D295" s="27" t="s">
        <v>848</v>
      </c>
      <c r="G295" s="31"/>
    </row>
    <row r="296" spans="1:68" ht="20" customHeight="1">
      <c r="B296" s="2"/>
      <c r="C296" s="27"/>
      <c r="D296" s="535" t="s">
        <v>849</v>
      </c>
      <c r="E296" s="533">
        <v>8.3299999999999999E-2</v>
      </c>
      <c r="G296" s="31"/>
      <c r="N296" s="278" t="s">
        <v>1016</v>
      </c>
    </row>
    <row r="297" spans="1:68">
      <c r="C297" s="119"/>
      <c r="D297" s="512" t="s">
        <v>59</v>
      </c>
      <c r="E297" s="35"/>
      <c r="G297" s="120"/>
      <c r="I297" s="10">
        <f>I285*E296</f>
        <v>0</v>
      </c>
      <c r="L297" s="10">
        <f>G298+I297+K298</f>
        <v>0</v>
      </c>
      <c r="N297" s="274" t="s">
        <v>65</v>
      </c>
    </row>
    <row r="298" spans="1:68" s="186" customFormat="1">
      <c r="A298" s="9"/>
      <c r="B298" s="9"/>
      <c r="C298" s="119"/>
      <c r="D298" s="512" t="s">
        <v>60</v>
      </c>
      <c r="E298" s="127"/>
      <c r="F298" s="6"/>
      <c r="G298" s="120"/>
      <c r="H298" s="6"/>
      <c r="I298" s="10">
        <f>I292*E296</f>
        <v>0</v>
      </c>
      <c r="J298" s="6"/>
      <c r="K298" s="10"/>
      <c r="L298" s="10">
        <f>G299+I298+K299</f>
        <v>0</v>
      </c>
      <c r="M298" s="10"/>
      <c r="N298" s="274"/>
      <c r="O298" s="131"/>
      <c r="P298" s="131"/>
      <c r="Q298" s="131"/>
      <c r="R298" s="131"/>
      <c r="S298" s="131"/>
      <c r="T298" s="131"/>
      <c r="U298" s="131"/>
      <c r="V298" s="131"/>
      <c r="W298" s="131"/>
      <c r="X298" s="131"/>
      <c r="Y298" s="131"/>
      <c r="Z298" s="131"/>
      <c r="AA298" s="131"/>
      <c r="AB298" s="131"/>
      <c r="AC298" s="131"/>
      <c r="AD298" s="131"/>
      <c r="AE298" s="131"/>
      <c r="AF298" s="131"/>
      <c r="AG298" s="131"/>
      <c r="AH298" s="131"/>
      <c r="AI298" s="131"/>
      <c r="AJ298" s="131"/>
      <c r="AK298" s="131"/>
      <c r="AL298" s="131"/>
      <c r="AM298" s="131"/>
      <c r="AN298" s="131"/>
      <c r="AO298" s="131"/>
      <c r="AP298" s="131"/>
      <c r="AQ298" s="131"/>
      <c r="AR298" s="131"/>
      <c r="AS298" s="131"/>
      <c r="AT298" s="131"/>
      <c r="AU298" s="131"/>
      <c r="AV298" s="131"/>
      <c r="AW298" s="131"/>
      <c r="AX298" s="131"/>
      <c r="AY298" s="131"/>
      <c r="AZ298" s="131"/>
      <c r="BA298" s="131"/>
      <c r="BB298" s="131"/>
      <c r="BC298" s="131"/>
      <c r="BD298" s="131"/>
      <c r="BE298" s="131"/>
      <c r="BF298" s="131"/>
      <c r="BG298" s="131"/>
      <c r="BH298" s="131"/>
      <c r="BI298" s="131"/>
      <c r="BJ298" s="131"/>
      <c r="BK298" s="131"/>
      <c r="BL298" s="131"/>
      <c r="BM298" s="131"/>
      <c r="BN298" s="131"/>
      <c r="BO298" s="131"/>
      <c r="BP298" s="131"/>
    </row>
    <row r="299" spans="1:68" s="186" customFormat="1">
      <c r="A299" s="9"/>
      <c r="B299" s="9"/>
      <c r="C299" s="510"/>
      <c r="D299" s="513" t="s">
        <v>82</v>
      </c>
      <c r="E299" s="127"/>
      <c r="F299" s="131"/>
      <c r="G299" s="511"/>
      <c r="H299" s="131"/>
      <c r="I299" s="10">
        <f>(L326+L327+L328+L329+L330+L331)*E296</f>
        <v>0</v>
      </c>
      <c r="J299" s="131"/>
      <c r="K299" s="199"/>
      <c r="L299" s="199">
        <f>G299+I299+K299</f>
        <v>0</v>
      </c>
      <c r="M299" s="199"/>
      <c r="N299" s="274"/>
      <c r="O299" s="131"/>
      <c r="P299" s="131"/>
      <c r="Q299" s="131"/>
      <c r="R299" s="131"/>
      <c r="S299" s="131"/>
      <c r="T299" s="131"/>
      <c r="U299" s="131"/>
      <c r="V299" s="131"/>
      <c r="W299" s="131"/>
      <c r="X299" s="131"/>
      <c r="Y299" s="131"/>
      <c r="Z299" s="131"/>
      <c r="AA299" s="131"/>
      <c r="AB299" s="131"/>
      <c r="AC299" s="131"/>
      <c r="AD299" s="131"/>
      <c r="AE299" s="131"/>
      <c r="AF299" s="131"/>
      <c r="AG299" s="131"/>
      <c r="AH299" s="131"/>
      <c r="AI299" s="131"/>
      <c r="AJ299" s="131"/>
      <c r="AK299" s="131"/>
      <c r="AL299" s="131"/>
      <c r="AM299" s="131"/>
      <c r="AN299" s="131"/>
      <c r="AO299" s="131"/>
      <c r="AP299" s="131"/>
      <c r="AQ299" s="131"/>
      <c r="AR299" s="131"/>
      <c r="AS299" s="131"/>
      <c r="AT299" s="131"/>
      <c r="AU299" s="131"/>
      <c r="AV299" s="131"/>
      <c r="AW299" s="131"/>
      <c r="AX299" s="131"/>
      <c r="AY299" s="131"/>
      <c r="AZ299" s="131"/>
      <c r="BA299" s="131"/>
      <c r="BB299" s="131"/>
      <c r="BC299" s="131"/>
      <c r="BD299" s="131"/>
      <c r="BE299" s="131"/>
      <c r="BF299" s="131"/>
      <c r="BG299" s="131"/>
      <c r="BH299" s="131"/>
      <c r="BI299" s="131"/>
      <c r="BJ299" s="131"/>
      <c r="BK299" s="131"/>
      <c r="BL299" s="131"/>
      <c r="BM299" s="131"/>
      <c r="BN299" s="131"/>
      <c r="BO299" s="131"/>
      <c r="BP299" s="131"/>
    </row>
    <row r="300" spans="1:68" s="186" customFormat="1">
      <c r="A300" s="9"/>
      <c r="B300" s="9"/>
      <c r="C300" s="119"/>
      <c r="D300" s="514" t="s">
        <v>61</v>
      </c>
      <c r="E300" s="35"/>
      <c r="F300" s="6"/>
      <c r="G300" s="120"/>
      <c r="H300" s="6"/>
      <c r="I300" s="10"/>
      <c r="J300" s="6"/>
      <c r="K300" s="10"/>
      <c r="L300" s="10"/>
      <c r="M300" s="10"/>
      <c r="N300" s="274"/>
      <c r="O300" s="131"/>
      <c r="P300" s="131"/>
      <c r="Q300" s="131"/>
      <c r="R300" s="131"/>
      <c r="S300" s="131"/>
      <c r="T300" s="131"/>
      <c r="U300" s="131"/>
      <c r="V300" s="131"/>
      <c r="W300" s="131"/>
      <c r="X300" s="131"/>
      <c r="Y300" s="131"/>
      <c r="Z300" s="131"/>
      <c r="AA300" s="131"/>
      <c r="AB300" s="131"/>
      <c r="AC300" s="131"/>
      <c r="AD300" s="131"/>
      <c r="AE300" s="131"/>
      <c r="AF300" s="131"/>
      <c r="AG300" s="131"/>
      <c r="AH300" s="131"/>
      <c r="AI300" s="131"/>
      <c r="AJ300" s="131"/>
      <c r="AK300" s="131"/>
      <c r="AL300" s="131"/>
      <c r="AM300" s="131"/>
      <c r="AN300" s="131"/>
      <c r="AO300" s="131"/>
      <c r="AP300" s="131"/>
      <c r="AQ300" s="131"/>
      <c r="AR300" s="131"/>
      <c r="AS300" s="131"/>
      <c r="AT300" s="131"/>
      <c r="AU300" s="131"/>
      <c r="AV300" s="131"/>
      <c r="AW300" s="131"/>
      <c r="AX300" s="131"/>
      <c r="AY300" s="131"/>
      <c r="AZ300" s="131"/>
      <c r="BA300" s="131"/>
      <c r="BB300" s="131"/>
      <c r="BC300" s="131"/>
      <c r="BD300" s="131"/>
      <c r="BE300" s="131"/>
      <c r="BF300" s="131"/>
      <c r="BG300" s="131"/>
      <c r="BH300" s="131"/>
      <c r="BI300" s="131"/>
      <c r="BJ300" s="131"/>
      <c r="BK300" s="131"/>
      <c r="BL300" s="131"/>
      <c r="BM300" s="131"/>
      <c r="BN300" s="131"/>
      <c r="BO300" s="131"/>
      <c r="BP300" s="131"/>
    </row>
    <row r="301" spans="1:68" s="186" customFormat="1" ht="20" customHeight="1">
      <c r="A301" s="9"/>
      <c r="B301" s="9"/>
      <c r="C301" s="119"/>
      <c r="D301" s="535" t="s">
        <v>1001</v>
      </c>
      <c r="E301" s="533"/>
      <c r="F301" s="69" t="s">
        <v>86</v>
      </c>
      <c r="G301" s="120"/>
      <c r="H301" s="6"/>
      <c r="I301" s="10"/>
      <c r="J301" s="6"/>
      <c r="K301" s="10"/>
      <c r="L301" s="10"/>
      <c r="M301" s="10"/>
      <c r="N301" s="280"/>
      <c r="O301" s="131"/>
      <c r="P301" s="131"/>
      <c r="Q301" s="131"/>
      <c r="R301" s="131"/>
      <c r="S301" s="131"/>
      <c r="T301" s="131"/>
      <c r="U301" s="131"/>
      <c r="V301" s="131"/>
      <c r="W301" s="131"/>
      <c r="X301" s="131"/>
      <c r="Y301" s="131"/>
      <c r="Z301" s="131"/>
      <c r="AA301" s="131"/>
      <c r="AB301" s="131"/>
      <c r="AC301" s="131"/>
      <c r="AD301" s="131"/>
      <c r="AE301" s="131"/>
      <c r="AF301" s="131"/>
      <c r="AG301" s="131"/>
      <c r="AH301" s="131"/>
      <c r="AI301" s="131"/>
      <c r="AJ301" s="131"/>
      <c r="AK301" s="131"/>
      <c r="AL301" s="131"/>
      <c r="AM301" s="131"/>
      <c r="AN301" s="131"/>
      <c r="AO301" s="131"/>
      <c r="AP301" s="131"/>
      <c r="AQ301" s="131"/>
      <c r="AR301" s="131"/>
      <c r="AS301" s="131"/>
      <c r="AT301" s="131"/>
      <c r="AU301" s="131"/>
      <c r="AV301" s="131"/>
      <c r="AW301" s="131"/>
      <c r="AX301" s="131"/>
      <c r="AY301" s="131"/>
      <c r="AZ301" s="131"/>
      <c r="BA301" s="131"/>
      <c r="BB301" s="131"/>
      <c r="BC301" s="131"/>
      <c r="BD301" s="131"/>
      <c r="BE301" s="131"/>
      <c r="BF301" s="131"/>
      <c r="BG301" s="131"/>
      <c r="BH301" s="131"/>
      <c r="BI301" s="131"/>
      <c r="BJ301" s="131"/>
      <c r="BK301" s="131"/>
      <c r="BL301" s="131"/>
      <c r="BM301" s="131"/>
      <c r="BN301" s="131"/>
      <c r="BO301" s="131"/>
      <c r="BP301" s="131"/>
    </row>
    <row r="302" spans="1:68" s="186" customFormat="1">
      <c r="C302" s="510"/>
      <c r="D302" s="515" t="s">
        <v>59</v>
      </c>
      <c r="E302" s="35"/>
      <c r="F302" s="6"/>
      <c r="G302" s="10"/>
      <c r="H302" s="6"/>
      <c r="I302" s="10">
        <f>I285*E301</f>
        <v>0</v>
      </c>
      <c r="J302" s="6"/>
      <c r="K302" s="10"/>
      <c r="L302" s="10">
        <f>G302+I302+K302</f>
        <v>0</v>
      </c>
      <c r="M302" s="10"/>
      <c r="N302" s="274" t="s">
        <v>65</v>
      </c>
      <c r="O302" s="131"/>
      <c r="P302" s="131"/>
      <c r="Q302" s="131"/>
      <c r="R302" s="131"/>
      <c r="S302" s="131"/>
      <c r="T302" s="131"/>
      <c r="U302" s="131"/>
      <c r="V302" s="131"/>
      <c r="W302" s="131"/>
      <c r="X302" s="131"/>
      <c r="Y302" s="131"/>
      <c r="Z302" s="131"/>
      <c r="AA302" s="131"/>
      <c r="AB302" s="131"/>
      <c r="AC302" s="131"/>
      <c r="AD302" s="131"/>
      <c r="AE302" s="131"/>
      <c r="AF302" s="131"/>
      <c r="AG302" s="131"/>
      <c r="AH302" s="131"/>
      <c r="AI302" s="131"/>
      <c r="AJ302" s="131"/>
      <c r="AK302" s="131"/>
      <c r="AL302" s="131"/>
      <c r="AM302" s="131"/>
      <c r="AN302" s="131"/>
      <c r="AO302" s="131"/>
      <c r="AP302" s="131"/>
      <c r="AQ302" s="131"/>
      <c r="AR302" s="131"/>
      <c r="AS302" s="131"/>
      <c r="AT302" s="131"/>
      <c r="AU302" s="131"/>
      <c r="AV302" s="131"/>
      <c r="AW302" s="131"/>
      <c r="AX302" s="131"/>
      <c r="AY302" s="131"/>
      <c r="AZ302" s="131"/>
      <c r="BA302" s="131"/>
      <c r="BB302" s="131"/>
      <c r="BC302" s="131"/>
      <c r="BD302" s="131"/>
      <c r="BE302" s="131"/>
      <c r="BF302" s="131"/>
      <c r="BG302" s="131"/>
      <c r="BH302" s="131"/>
      <c r="BI302" s="131"/>
      <c r="BJ302" s="131"/>
      <c r="BK302" s="131"/>
      <c r="BL302" s="131"/>
      <c r="BM302" s="131"/>
      <c r="BN302" s="131"/>
      <c r="BO302" s="131"/>
      <c r="BP302" s="131"/>
    </row>
    <row r="303" spans="1:68" s="186" customFormat="1">
      <c r="C303" s="510"/>
      <c r="D303" s="515" t="s">
        <v>60</v>
      </c>
      <c r="E303" s="127"/>
      <c r="F303" s="69"/>
      <c r="G303" s="10"/>
      <c r="H303" s="6"/>
      <c r="I303" s="10">
        <f>SUM(I292+L298+L310+L562+L567)*E301</f>
        <v>0</v>
      </c>
      <c r="J303" s="6"/>
      <c r="K303" s="10"/>
      <c r="L303" s="10">
        <f>G303+I303+K303</f>
        <v>0</v>
      </c>
      <c r="M303" s="10"/>
      <c r="N303" s="274"/>
      <c r="O303" s="131"/>
      <c r="P303" s="131"/>
      <c r="Q303" s="131"/>
      <c r="R303" s="131"/>
      <c r="S303" s="131"/>
      <c r="T303" s="131"/>
      <c r="U303" s="131"/>
      <c r="V303" s="131"/>
      <c r="W303" s="131"/>
      <c r="X303" s="131"/>
      <c r="Y303" s="131"/>
      <c r="Z303" s="131"/>
      <c r="AA303" s="131"/>
      <c r="AB303" s="131"/>
      <c r="AC303" s="131"/>
      <c r="AD303" s="131"/>
      <c r="AE303" s="131"/>
      <c r="AF303" s="131"/>
      <c r="AG303" s="131"/>
      <c r="AH303" s="131"/>
      <c r="AI303" s="131"/>
      <c r="AJ303" s="131"/>
      <c r="AK303" s="131"/>
      <c r="AL303" s="131"/>
      <c r="AM303" s="131"/>
      <c r="AN303" s="131"/>
      <c r="AO303" s="131"/>
      <c r="AP303" s="131"/>
      <c r="AQ303" s="131"/>
      <c r="AR303" s="131"/>
      <c r="AS303" s="131"/>
      <c r="AT303" s="131"/>
      <c r="AU303" s="131"/>
      <c r="AV303" s="131"/>
      <c r="AW303" s="131"/>
      <c r="AX303" s="131"/>
      <c r="AY303" s="131"/>
      <c r="AZ303" s="131"/>
      <c r="BA303" s="131"/>
      <c r="BB303" s="131"/>
      <c r="BC303" s="131"/>
      <c r="BD303" s="131"/>
      <c r="BE303" s="131"/>
      <c r="BF303" s="131"/>
      <c r="BG303" s="131"/>
      <c r="BH303" s="131"/>
      <c r="BI303" s="131"/>
      <c r="BJ303" s="131"/>
      <c r="BK303" s="131"/>
      <c r="BL303" s="131"/>
      <c r="BM303" s="131"/>
      <c r="BN303" s="131"/>
      <c r="BO303" s="131"/>
      <c r="BP303" s="131"/>
    </row>
    <row r="304" spans="1:68" s="186" customFormat="1">
      <c r="C304" s="510"/>
      <c r="D304" s="513" t="s">
        <v>82</v>
      </c>
      <c r="E304" s="127"/>
      <c r="F304" s="131"/>
      <c r="G304" s="10"/>
      <c r="H304" s="131"/>
      <c r="I304" s="10">
        <f>SUM(L326+L327+L328+L329+L330+L331+L299+L311)*E301</f>
        <v>0</v>
      </c>
      <c r="J304" s="131"/>
      <c r="K304" s="10"/>
      <c r="L304" s="199">
        <f>G304+I304+K304</f>
        <v>0</v>
      </c>
      <c r="M304" s="199"/>
      <c r="N304" s="274"/>
      <c r="O304" s="131"/>
      <c r="P304" s="131"/>
      <c r="Q304" s="131"/>
      <c r="R304" s="131"/>
      <c r="S304" s="131"/>
      <c r="T304" s="131"/>
      <c r="U304" s="131"/>
      <c r="V304" s="131"/>
      <c r="W304" s="131"/>
      <c r="X304" s="131"/>
      <c r="Y304" s="131"/>
      <c r="Z304" s="131"/>
      <c r="AA304" s="131"/>
      <c r="AB304" s="131"/>
      <c r="AC304" s="131"/>
      <c r="AD304" s="131"/>
      <c r="AE304" s="131"/>
      <c r="AF304" s="131"/>
      <c r="AG304" s="131"/>
      <c r="AH304" s="131"/>
      <c r="AI304" s="131"/>
      <c r="AJ304" s="131"/>
      <c r="AK304" s="131"/>
      <c r="AL304" s="131"/>
      <c r="AM304" s="131"/>
      <c r="AN304" s="131"/>
      <c r="AO304" s="131"/>
      <c r="AP304" s="131"/>
      <c r="AQ304" s="131"/>
      <c r="AR304" s="131"/>
      <c r="AS304" s="131"/>
      <c r="AT304" s="131"/>
      <c r="AU304" s="131"/>
      <c r="AV304" s="131"/>
      <c r="AW304" s="131"/>
      <c r="AX304" s="131"/>
      <c r="AY304" s="131"/>
      <c r="AZ304" s="131"/>
      <c r="BA304" s="131"/>
      <c r="BB304" s="131"/>
      <c r="BC304" s="131"/>
      <c r="BD304" s="131"/>
      <c r="BE304" s="131"/>
      <c r="BF304" s="131"/>
      <c r="BG304" s="131"/>
      <c r="BH304" s="131"/>
      <c r="BI304" s="131"/>
      <c r="BJ304" s="131"/>
      <c r="BK304" s="131"/>
      <c r="BL304" s="131"/>
      <c r="BM304" s="131"/>
      <c r="BN304" s="131"/>
      <c r="BO304" s="131"/>
      <c r="BP304" s="131"/>
    </row>
    <row r="305" spans="2:68" s="186" customFormat="1">
      <c r="B305" s="164"/>
      <c r="C305" s="164"/>
      <c r="D305" s="513" t="s">
        <v>61</v>
      </c>
      <c r="E305" s="24"/>
      <c r="F305" s="131"/>
      <c r="G305" s="199"/>
      <c r="H305" s="131"/>
      <c r="I305" s="199"/>
      <c r="J305" s="131"/>
      <c r="K305" s="199"/>
      <c r="L305" s="199"/>
      <c r="M305" s="199"/>
      <c r="N305" s="523"/>
      <c r="O305" s="131"/>
      <c r="P305" s="131"/>
      <c r="Q305" s="131"/>
      <c r="R305" s="131"/>
      <c r="S305" s="131"/>
      <c r="T305" s="131"/>
      <c r="U305" s="131"/>
      <c r="V305" s="131"/>
      <c r="W305" s="131"/>
      <c r="X305" s="131"/>
      <c r="Y305" s="131"/>
      <c r="Z305" s="131"/>
      <c r="AA305" s="131"/>
      <c r="AB305" s="131"/>
      <c r="AC305" s="131"/>
      <c r="AD305" s="131"/>
      <c r="AE305" s="131"/>
      <c r="AF305" s="131"/>
      <c r="AG305" s="131"/>
      <c r="AH305" s="131"/>
      <c r="AI305" s="131"/>
      <c r="AJ305" s="131"/>
      <c r="AK305" s="131"/>
      <c r="AL305" s="131"/>
      <c r="AM305" s="131"/>
      <c r="AN305" s="131"/>
      <c r="AO305" s="131"/>
      <c r="AP305" s="131"/>
      <c r="AQ305" s="131"/>
      <c r="AR305" s="131"/>
      <c r="AS305" s="131"/>
      <c r="AT305" s="131"/>
      <c r="AU305" s="131"/>
      <c r="AV305" s="131"/>
      <c r="AW305" s="131"/>
      <c r="AX305" s="131"/>
      <c r="AY305" s="131"/>
      <c r="AZ305" s="131"/>
      <c r="BA305" s="131"/>
      <c r="BB305" s="131"/>
      <c r="BC305" s="131"/>
      <c r="BD305" s="131"/>
      <c r="BE305" s="131"/>
      <c r="BF305" s="131"/>
      <c r="BG305" s="131"/>
      <c r="BH305" s="131"/>
      <c r="BI305" s="131"/>
      <c r="BJ305" s="131"/>
      <c r="BK305" s="131"/>
      <c r="BL305" s="131"/>
      <c r="BM305" s="131"/>
      <c r="BN305" s="131"/>
      <c r="BO305" s="131"/>
      <c r="BP305" s="131"/>
    </row>
    <row r="306" spans="2:68" s="186" customFormat="1">
      <c r="B306" s="164"/>
      <c r="C306" s="164"/>
      <c r="D306" s="516" t="s">
        <v>921</v>
      </c>
      <c r="E306" s="24"/>
      <c r="F306" s="131"/>
      <c r="G306" s="199"/>
      <c r="H306" s="131"/>
      <c r="I306" s="199"/>
      <c r="J306" s="131"/>
      <c r="K306" s="199"/>
      <c r="L306" s="199"/>
      <c r="M306" s="199"/>
      <c r="N306" s="274" t="s">
        <v>1143</v>
      </c>
      <c r="O306" s="131"/>
      <c r="P306" s="131"/>
      <c r="Q306" s="131"/>
      <c r="R306" s="131"/>
      <c r="S306" s="131"/>
      <c r="T306" s="131"/>
      <c r="U306" s="131"/>
      <c r="V306" s="131"/>
      <c r="W306" s="131"/>
      <c r="X306" s="131"/>
      <c r="Y306" s="131"/>
      <c r="Z306" s="131"/>
      <c r="AA306" s="131"/>
      <c r="AB306" s="131"/>
      <c r="AC306" s="131"/>
      <c r="AD306" s="131"/>
      <c r="AE306" s="131"/>
      <c r="AF306" s="131"/>
      <c r="AG306" s="131"/>
      <c r="AH306" s="131"/>
      <c r="AI306" s="131"/>
      <c r="AJ306" s="131"/>
      <c r="AK306" s="131"/>
      <c r="AL306" s="131"/>
      <c r="AM306" s="131"/>
      <c r="AN306" s="131"/>
      <c r="AO306" s="131"/>
      <c r="AP306" s="131"/>
      <c r="AQ306" s="131"/>
      <c r="AR306" s="131"/>
      <c r="AS306" s="131"/>
      <c r="AT306" s="131"/>
      <c r="AU306" s="131"/>
      <c r="AV306" s="131"/>
      <c r="AW306" s="131"/>
      <c r="AX306" s="131"/>
      <c r="AY306" s="131"/>
      <c r="AZ306" s="131"/>
      <c r="BA306" s="131"/>
      <c r="BB306" s="131"/>
      <c r="BC306" s="131"/>
      <c r="BD306" s="131"/>
      <c r="BE306" s="131"/>
      <c r="BF306" s="131"/>
      <c r="BG306" s="131"/>
      <c r="BH306" s="131"/>
      <c r="BI306" s="131"/>
      <c r="BJ306" s="131"/>
      <c r="BK306" s="131"/>
      <c r="BL306" s="131"/>
      <c r="BM306" s="131"/>
      <c r="BN306" s="131"/>
      <c r="BO306" s="131"/>
      <c r="BP306" s="131"/>
    </row>
    <row r="307" spans="2:68" s="186" customFormat="1" ht="20" customHeight="1">
      <c r="B307" s="164"/>
      <c r="C307" s="164"/>
      <c r="D307" s="53" t="s">
        <v>922</v>
      </c>
      <c r="E307" s="534"/>
      <c r="F307" s="131"/>
      <c r="G307" s="199"/>
      <c r="H307" s="131"/>
      <c r="I307" s="199"/>
      <c r="J307" s="131"/>
      <c r="K307" s="199"/>
      <c r="L307" s="199"/>
      <c r="M307" s="199"/>
      <c r="N307" s="274" t="s">
        <v>1117</v>
      </c>
      <c r="O307" s="131"/>
      <c r="P307" s="131"/>
      <c r="Q307" s="131"/>
      <c r="R307" s="131"/>
      <c r="S307" s="131"/>
      <c r="T307" s="131"/>
      <c r="U307" s="131"/>
      <c r="V307" s="131"/>
      <c r="W307" s="131"/>
      <c r="X307" s="131"/>
      <c r="Y307" s="131"/>
      <c r="Z307" s="131"/>
      <c r="AA307" s="131"/>
      <c r="AB307" s="131"/>
      <c r="AC307" s="131"/>
      <c r="AD307" s="131"/>
      <c r="AE307" s="131"/>
      <c r="AF307" s="131"/>
      <c r="AG307" s="131"/>
      <c r="AH307" s="131"/>
      <c r="AI307" s="131"/>
      <c r="AJ307" s="131"/>
      <c r="AK307" s="131"/>
      <c r="AL307" s="131"/>
      <c r="AM307" s="131"/>
      <c r="AN307" s="131"/>
      <c r="AO307" s="131"/>
      <c r="AP307" s="131"/>
      <c r="AQ307" s="131"/>
      <c r="AR307" s="131"/>
      <c r="AS307" s="131"/>
      <c r="AT307" s="131"/>
      <c r="AU307" s="131"/>
      <c r="AV307" s="131"/>
      <c r="AW307" s="131"/>
      <c r="AX307" s="131"/>
      <c r="AY307" s="131"/>
      <c r="AZ307" s="131"/>
      <c r="BA307" s="131"/>
      <c r="BB307" s="131"/>
      <c r="BC307" s="131"/>
      <c r="BD307" s="131"/>
      <c r="BE307" s="131"/>
      <c r="BF307" s="131"/>
      <c r="BG307" s="131"/>
      <c r="BH307" s="131"/>
      <c r="BI307" s="131"/>
      <c r="BJ307" s="131"/>
      <c r="BK307" s="131"/>
      <c r="BL307" s="131"/>
      <c r="BM307" s="131"/>
      <c r="BN307" s="131"/>
      <c r="BO307" s="131"/>
      <c r="BP307" s="131"/>
    </row>
    <row r="308" spans="2:68" s="186" customFormat="1" ht="12.75" customHeight="1">
      <c r="B308" s="563"/>
      <c r="C308" s="164"/>
      <c r="D308" s="515" t="s">
        <v>84</v>
      </c>
      <c r="E308" s="562">
        <v>9.2499999999999999E-2</v>
      </c>
      <c r="F308" s="131"/>
      <c r="G308" s="199"/>
      <c r="H308" s="131"/>
      <c r="I308" s="10">
        <f>SUM(I285-M79)*E308</f>
        <v>0</v>
      </c>
      <c r="J308" s="131"/>
      <c r="K308" s="199"/>
      <c r="L308" s="199">
        <f>G308+I308+K308</f>
        <v>0</v>
      </c>
      <c r="M308" s="199"/>
      <c r="N308" s="274" t="s">
        <v>65</v>
      </c>
      <c r="O308" s="131"/>
      <c r="P308" s="131"/>
      <c r="Q308" s="131"/>
      <c r="R308" s="131"/>
      <c r="S308" s="131"/>
      <c r="T308" s="131"/>
      <c r="U308" s="131"/>
      <c r="V308" s="131"/>
      <c r="W308" s="131"/>
      <c r="X308" s="131"/>
      <c r="Y308" s="131"/>
      <c r="Z308" s="131"/>
      <c r="AA308" s="131"/>
      <c r="AB308" s="131"/>
      <c r="AC308" s="131"/>
      <c r="AD308" s="131"/>
      <c r="AE308" s="131"/>
      <c r="AF308" s="131"/>
      <c r="AG308" s="131"/>
      <c r="AH308" s="131"/>
      <c r="AI308" s="131"/>
      <c r="AJ308" s="131"/>
      <c r="AK308" s="131"/>
      <c r="AL308" s="131"/>
      <c r="AM308" s="131"/>
      <c r="AN308" s="131"/>
      <c r="AO308" s="131"/>
      <c r="AP308" s="131"/>
      <c r="AQ308" s="131"/>
      <c r="AR308" s="131"/>
      <c r="AS308" s="131"/>
      <c r="AT308" s="131"/>
      <c r="AU308" s="131"/>
      <c r="AV308" s="131"/>
      <c r="AW308" s="131"/>
      <c r="AX308" s="131"/>
      <c r="AY308" s="131"/>
      <c r="AZ308" s="131"/>
      <c r="BA308" s="131"/>
      <c r="BB308" s="131"/>
      <c r="BC308" s="131"/>
      <c r="BD308" s="131"/>
      <c r="BE308" s="131"/>
      <c r="BF308" s="131"/>
      <c r="BG308" s="131"/>
      <c r="BH308" s="131"/>
      <c r="BI308" s="131"/>
      <c r="BJ308" s="131"/>
      <c r="BK308" s="131"/>
      <c r="BL308" s="131"/>
      <c r="BM308" s="131"/>
      <c r="BN308" s="131"/>
      <c r="BO308" s="131"/>
      <c r="BP308" s="131"/>
    </row>
    <row r="309" spans="2:68" s="186" customFormat="1" ht="12.75" customHeight="1">
      <c r="B309" s="164"/>
      <c r="C309" s="164"/>
      <c r="D309" s="515" t="s">
        <v>85</v>
      </c>
      <c r="E309" s="417">
        <v>0.1</v>
      </c>
      <c r="F309" s="131"/>
      <c r="G309" s="199"/>
      <c r="H309" s="131"/>
      <c r="I309" s="10">
        <f>M79*E309</f>
        <v>0</v>
      </c>
      <c r="J309" s="131"/>
      <c r="K309" s="199"/>
      <c r="L309" s="199">
        <f>G309+I309+K309</f>
        <v>0</v>
      </c>
      <c r="M309" s="199"/>
      <c r="N309" s="274"/>
      <c r="O309" s="131"/>
      <c r="P309" s="131"/>
      <c r="Q309" s="131"/>
      <c r="R309" s="131"/>
      <c r="S309" s="131"/>
      <c r="T309" s="131"/>
      <c r="U309" s="131"/>
      <c r="V309" s="131"/>
      <c r="W309" s="131"/>
      <c r="X309" s="131"/>
      <c r="Y309" s="131"/>
      <c r="Z309" s="131"/>
      <c r="AA309" s="131"/>
      <c r="AB309" s="131"/>
      <c r="AC309" s="131"/>
      <c r="AD309" s="131"/>
      <c r="AE309" s="131"/>
      <c r="AF309" s="131"/>
      <c r="AG309" s="131"/>
      <c r="AH309" s="131"/>
      <c r="AI309" s="131"/>
      <c r="AJ309" s="131"/>
      <c r="AK309" s="131"/>
      <c r="AL309" s="131"/>
      <c r="AM309" s="131"/>
      <c r="AN309" s="131"/>
      <c r="AO309" s="131"/>
      <c r="AP309" s="131"/>
      <c r="AQ309" s="131"/>
      <c r="AR309" s="131"/>
      <c r="AS309" s="131"/>
      <c r="AT309" s="131"/>
      <c r="AU309" s="131"/>
      <c r="AV309" s="131"/>
      <c r="AW309" s="131"/>
      <c r="AX309" s="131"/>
      <c r="AY309" s="131"/>
      <c r="AZ309" s="131"/>
      <c r="BA309" s="131"/>
      <c r="BB309" s="131"/>
      <c r="BC309" s="131"/>
      <c r="BD309" s="131"/>
      <c r="BE309" s="131"/>
      <c r="BF309" s="131"/>
      <c r="BG309" s="131"/>
      <c r="BH309" s="131"/>
      <c r="BI309" s="131"/>
      <c r="BJ309" s="131"/>
      <c r="BK309" s="131"/>
      <c r="BL309" s="131"/>
      <c r="BM309" s="131"/>
      <c r="BN309" s="131"/>
      <c r="BO309" s="131"/>
      <c r="BP309" s="131"/>
    </row>
    <row r="310" spans="2:68" s="186" customFormat="1" ht="12.75" customHeight="1">
      <c r="B310" s="563"/>
      <c r="C310" s="164"/>
      <c r="D310" s="518" t="s">
        <v>60</v>
      </c>
      <c r="E310" s="562">
        <v>9.2499999999999999E-2</v>
      </c>
      <c r="F310" s="131"/>
      <c r="G310" s="199"/>
      <c r="H310" s="131"/>
      <c r="I310" s="199">
        <f>I292*E310</f>
        <v>0</v>
      </c>
      <c r="J310" s="131"/>
      <c r="K310" s="199"/>
      <c r="L310" s="199">
        <f>G310+I310+K310</f>
        <v>0</v>
      </c>
      <c r="M310" s="199"/>
      <c r="N310" s="274"/>
      <c r="O310" s="131"/>
      <c r="P310" s="131"/>
      <c r="Q310" s="131"/>
      <c r="R310" s="131"/>
      <c r="S310" s="131"/>
      <c r="T310" s="131"/>
      <c r="U310" s="131"/>
      <c r="V310" s="131"/>
      <c r="W310" s="131"/>
      <c r="X310" s="131"/>
      <c r="Y310" s="131"/>
      <c r="Z310" s="131"/>
      <c r="AA310" s="131"/>
      <c r="AB310" s="131"/>
      <c r="AC310" s="131"/>
      <c r="AD310" s="131"/>
      <c r="AE310" s="131"/>
      <c r="AF310" s="131"/>
      <c r="AG310" s="131"/>
      <c r="AH310" s="131"/>
      <c r="AI310" s="131"/>
      <c r="AJ310" s="131"/>
      <c r="AK310" s="131"/>
      <c r="AL310" s="131"/>
      <c r="AM310" s="131"/>
      <c r="AN310" s="131"/>
      <c r="AO310" s="131"/>
      <c r="AP310" s="131"/>
      <c r="AQ310" s="131"/>
      <c r="AR310" s="131"/>
      <c r="AS310" s="131"/>
      <c r="AT310" s="131"/>
      <c r="AU310" s="131"/>
      <c r="AV310" s="131"/>
      <c r="AW310" s="131"/>
      <c r="AX310" s="131"/>
      <c r="AY310" s="131"/>
      <c r="AZ310" s="131"/>
      <c r="BA310" s="131"/>
      <c r="BB310" s="131"/>
      <c r="BC310" s="131"/>
      <c r="BD310" s="131"/>
      <c r="BE310" s="131"/>
      <c r="BF310" s="131"/>
      <c r="BG310" s="131"/>
      <c r="BH310" s="131"/>
      <c r="BI310" s="131"/>
      <c r="BJ310" s="131"/>
      <c r="BK310" s="131"/>
      <c r="BL310" s="131"/>
      <c r="BM310" s="131"/>
      <c r="BN310" s="131"/>
      <c r="BO310" s="131"/>
      <c r="BP310" s="131"/>
    </row>
    <row r="311" spans="2:68" s="186" customFormat="1" ht="12.75" customHeight="1">
      <c r="B311" s="164"/>
      <c r="C311" s="164"/>
      <c r="D311" s="513" t="s">
        <v>82</v>
      </c>
      <c r="E311" s="417">
        <v>0.1</v>
      </c>
      <c r="F311" s="131"/>
      <c r="G311" s="199"/>
      <c r="H311" s="131"/>
      <c r="I311" s="199">
        <f>(L326+L327+L328+L329+L330+L331)*E311</f>
        <v>0</v>
      </c>
      <c r="J311" s="131"/>
      <c r="K311" s="199"/>
      <c r="L311" s="199">
        <f>G311+I311+K311</f>
        <v>0</v>
      </c>
      <c r="M311" s="199"/>
      <c r="N311" s="523"/>
      <c r="O311" s="131"/>
      <c r="P311" s="131"/>
      <c r="Q311" s="131"/>
      <c r="R311" s="131"/>
      <c r="S311" s="131"/>
      <c r="T311" s="131"/>
      <c r="U311" s="131"/>
      <c r="V311" s="131"/>
      <c r="W311" s="131"/>
      <c r="X311" s="131"/>
      <c r="Y311" s="131"/>
      <c r="Z311" s="131"/>
      <c r="AA311" s="131"/>
      <c r="AB311" s="131"/>
      <c r="AC311" s="131"/>
      <c r="AD311" s="131"/>
      <c r="AE311" s="131"/>
      <c r="AF311" s="131"/>
      <c r="AG311" s="131"/>
      <c r="AH311" s="131"/>
      <c r="AI311" s="131"/>
      <c r="AJ311" s="131"/>
      <c r="AK311" s="131"/>
      <c r="AL311" s="131"/>
      <c r="AM311" s="131"/>
      <c r="AN311" s="131"/>
      <c r="AO311" s="131"/>
      <c r="AP311" s="131"/>
      <c r="AQ311" s="131"/>
      <c r="AR311" s="131"/>
      <c r="AS311" s="131"/>
      <c r="AT311" s="131"/>
      <c r="AU311" s="131"/>
      <c r="AV311" s="131"/>
      <c r="AW311" s="131"/>
      <c r="AX311" s="131"/>
      <c r="AY311" s="131"/>
      <c r="AZ311" s="131"/>
      <c r="BA311" s="131"/>
      <c r="BB311" s="131"/>
      <c r="BC311" s="131"/>
      <c r="BD311" s="131"/>
      <c r="BE311" s="131"/>
      <c r="BF311" s="131"/>
      <c r="BG311" s="131"/>
      <c r="BH311" s="131"/>
      <c r="BI311" s="131"/>
      <c r="BJ311" s="131"/>
      <c r="BK311" s="131"/>
      <c r="BL311" s="131"/>
      <c r="BM311" s="131"/>
      <c r="BN311" s="131"/>
      <c r="BO311" s="131"/>
      <c r="BP311" s="131"/>
    </row>
    <row r="312" spans="2:68" s="186" customFormat="1" ht="12.75" customHeight="1">
      <c r="B312" s="164"/>
      <c r="C312" s="164"/>
      <c r="D312" s="513" t="s">
        <v>62</v>
      </c>
      <c r="E312" s="127"/>
      <c r="F312" s="131"/>
      <c r="G312" s="199"/>
      <c r="H312" s="131"/>
      <c r="I312" s="199"/>
      <c r="J312" s="131"/>
      <c r="K312" s="199"/>
      <c r="L312" s="199">
        <f>G312+I312+K312</f>
        <v>0</v>
      </c>
      <c r="M312" s="199"/>
      <c r="N312" s="278" t="s">
        <v>64</v>
      </c>
      <c r="O312" s="131"/>
      <c r="P312" s="131"/>
      <c r="Q312" s="131"/>
      <c r="R312" s="131"/>
      <c r="S312" s="131"/>
      <c r="T312" s="131"/>
      <c r="U312" s="131"/>
      <c r="V312" s="131"/>
      <c r="W312" s="131"/>
      <c r="X312" s="131"/>
      <c r="Y312" s="131"/>
      <c r="Z312" s="131"/>
      <c r="AA312" s="131"/>
      <c r="AB312" s="131"/>
      <c r="AC312" s="131"/>
      <c r="AD312" s="131"/>
      <c r="AE312" s="131"/>
      <c r="AF312" s="131"/>
      <c r="AG312" s="131"/>
      <c r="AH312" s="131"/>
      <c r="AI312" s="131"/>
      <c r="AJ312" s="131"/>
      <c r="AK312" s="131"/>
      <c r="AL312" s="131"/>
      <c r="AM312" s="131"/>
      <c r="AN312" s="131"/>
      <c r="AO312" s="131"/>
      <c r="AP312" s="131"/>
      <c r="AQ312" s="131"/>
      <c r="AR312" s="131"/>
      <c r="AS312" s="131"/>
      <c r="AT312" s="131"/>
      <c r="AU312" s="131"/>
      <c r="AV312" s="131"/>
      <c r="AW312" s="131"/>
      <c r="AX312" s="131"/>
      <c r="AY312" s="131"/>
      <c r="AZ312" s="131"/>
      <c r="BA312" s="131"/>
      <c r="BB312" s="131"/>
      <c r="BC312" s="131"/>
      <c r="BD312" s="131"/>
      <c r="BE312" s="131"/>
      <c r="BF312" s="131"/>
      <c r="BG312" s="131"/>
      <c r="BH312" s="131"/>
      <c r="BI312" s="131"/>
      <c r="BJ312" s="131"/>
      <c r="BK312" s="131"/>
      <c r="BL312" s="131"/>
      <c r="BM312" s="131"/>
      <c r="BN312" s="131"/>
      <c r="BO312" s="131"/>
      <c r="BP312" s="131"/>
    </row>
    <row r="313" spans="2:68" s="186" customFormat="1" ht="20" customHeight="1">
      <c r="B313" s="164"/>
      <c r="C313" s="164"/>
      <c r="D313" s="53" t="s">
        <v>923</v>
      </c>
      <c r="E313" s="533"/>
      <c r="F313" s="109" t="s">
        <v>86</v>
      </c>
      <c r="G313" s="199"/>
      <c r="H313" s="131"/>
      <c r="I313" s="199"/>
      <c r="J313" s="131"/>
      <c r="K313" s="199"/>
      <c r="L313" s="199"/>
      <c r="M313" s="199"/>
      <c r="N313" s="278" t="s">
        <v>66</v>
      </c>
      <c r="O313" s="131"/>
      <c r="P313" s="131"/>
      <c r="Q313" s="131"/>
      <c r="R313" s="131"/>
      <c r="S313" s="131"/>
      <c r="T313" s="131"/>
      <c r="U313" s="131"/>
      <c r="V313" s="131"/>
      <c r="W313" s="131"/>
      <c r="X313" s="131"/>
      <c r="Y313" s="131"/>
      <c r="Z313" s="131"/>
      <c r="AA313" s="131"/>
      <c r="AB313" s="131"/>
      <c r="AC313" s="131"/>
      <c r="AD313" s="131"/>
      <c r="AE313" s="131"/>
      <c r="AF313" s="131"/>
      <c r="AG313" s="131"/>
      <c r="AH313" s="131"/>
      <c r="AI313" s="131"/>
      <c r="AJ313" s="131"/>
      <c r="AK313" s="131"/>
      <c r="AL313" s="131"/>
      <c r="AM313" s="131"/>
      <c r="AN313" s="131"/>
      <c r="AO313" s="131"/>
      <c r="AP313" s="131"/>
      <c r="AQ313" s="131"/>
      <c r="AR313" s="131"/>
      <c r="AS313" s="131"/>
      <c r="AT313" s="131"/>
      <c r="AU313" s="131"/>
      <c r="AV313" s="131"/>
      <c r="AW313" s="131"/>
      <c r="AX313" s="131"/>
      <c r="AY313" s="131"/>
      <c r="AZ313" s="131"/>
      <c r="BA313" s="131"/>
      <c r="BB313" s="131"/>
      <c r="BC313" s="131"/>
      <c r="BD313" s="131"/>
      <c r="BE313" s="131"/>
      <c r="BF313" s="131"/>
      <c r="BG313" s="131"/>
      <c r="BH313" s="131"/>
      <c r="BI313" s="131"/>
      <c r="BJ313" s="131"/>
      <c r="BK313" s="131"/>
      <c r="BL313" s="131"/>
      <c r="BM313" s="131"/>
      <c r="BN313" s="131"/>
      <c r="BO313" s="131"/>
      <c r="BP313" s="131"/>
    </row>
    <row r="314" spans="2:68" s="186" customFormat="1" ht="12.75" customHeight="1">
      <c r="B314" s="164"/>
      <c r="C314" s="164"/>
      <c r="D314" s="515" t="s">
        <v>59</v>
      </c>
      <c r="E314" s="24"/>
      <c r="F314" s="131"/>
      <c r="G314" s="199"/>
      <c r="H314" s="131"/>
      <c r="I314" s="10">
        <f>SUM(I285+I297)*E313</f>
        <v>0</v>
      </c>
      <c r="J314" s="131"/>
      <c r="K314" s="199"/>
      <c r="L314" s="199">
        <f>G314+I314+K314</f>
        <v>0</v>
      </c>
      <c r="M314" s="199"/>
      <c r="N314" s="274" t="s">
        <v>65</v>
      </c>
      <c r="O314" s="131"/>
      <c r="P314" s="131"/>
      <c r="Q314" s="131"/>
      <c r="R314" s="131"/>
      <c r="S314" s="131"/>
      <c r="T314" s="131"/>
      <c r="U314" s="131"/>
      <c r="V314" s="131"/>
      <c r="W314" s="131"/>
      <c r="X314" s="131"/>
      <c r="Y314" s="131"/>
      <c r="Z314" s="131"/>
      <c r="AA314" s="131"/>
      <c r="AB314" s="131"/>
      <c r="AC314" s="131"/>
      <c r="AD314" s="131"/>
      <c r="AE314" s="131"/>
      <c r="AF314" s="131"/>
      <c r="AG314" s="131"/>
      <c r="AH314" s="131"/>
      <c r="AI314" s="131"/>
      <c r="AJ314" s="131"/>
      <c r="AK314" s="131"/>
      <c r="AL314" s="131"/>
      <c r="AM314" s="131"/>
      <c r="AN314" s="131"/>
      <c r="AO314" s="131"/>
      <c r="AP314" s="131"/>
      <c r="AQ314" s="131"/>
      <c r="AR314" s="131"/>
      <c r="AS314" s="131"/>
      <c r="AT314" s="131"/>
      <c r="AU314" s="131"/>
      <c r="AV314" s="131"/>
      <c r="AW314" s="131"/>
      <c r="AX314" s="131"/>
      <c r="AY314" s="131"/>
      <c r="AZ314" s="131"/>
      <c r="BA314" s="131"/>
      <c r="BB314" s="131"/>
      <c r="BC314" s="131"/>
      <c r="BD314" s="131"/>
      <c r="BE314" s="131"/>
      <c r="BF314" s="131"/>
      <c r="BG314" s="131"/>
      <c r="BH314" s="131"/>
      <c r="BI314" s="131"/>
      <c r="BJ314" s="131"/>
      <c r="BK314" s="131"/>
      <c r="BL314" s="131"/>
      <c r="BM314" s="131"/>
      <c r="BN314" s="131"/>
      <c r="BO314" s="131"/>
      <c r="BP314" s="131"/>
    </row>
    <row r="315" spans="2:68" s="186" customFormat="1" ht="12.75" customHeight="1">
      <c r="B315" s="164"/>
      <c r="C315" s="164"/>
      <c r="D315" s="518" t="s">
        <v>60</v>
      </c>
      <c r="E315" s="76"/>
      <c r="F315" s="131"/>
      <c r="G315" s="199"/>
      <c r="H315" s="131"/>
      <c r="I315" s="199">
        <f>SUM(I292+I298+L562+L567)*E313</f>
        <v>0</v>
      </c>
      <c r="J315" s="131"/>
      <c r="K315" s="199"/>
      <c r="L315" s="199">
        <f>G315+I315+K315</f>
        <v>0</v>
      </c>
      <c r="M315" s="199"/>
      <c r="N315" s="274"/>
      <c r="O315" s="131"/>
      <c r="P315" s="131"/>
      <c r="Q315" s="131"/>
      <c r="R315" s="131"/>
      <c r="S315" s="131"/>
      <c r="T315" s="131"/>
      <c r="U315" s="131"/>
      <c r="V315" s="131"/>
      <c r="W315" s="131"/>
      <c r="X315" s="131"/>
      <c r="Y315" s="131"/>
      <c r="Z315" s="131"/>
      <c r="AA315" s="131"/>
      <c r="AB315" s="131"/>
      <c r="AC315" s="131"/>
      <c r="AD315" s="131"/>
      <c r="AE315" s="131"/>
      <c r="AF315" s="131"/>
      <c r="AG315" s="131"/>
      <c r="AH315" s="131"/>
      <c r="AI315" s="131"/>
      <c r="AJ315" s="131"/>
      <c r="AK315" s="131"/>
      <c r="AL315" s="131"/>
      <c r="AM315" s="131"/>
      <c r="AN315" s="131"/>
      <c r="AO315" s="131"/>
      <c r="AP315" s="131"/>
      <c r="AQ315" s="131"/>
      <c r="AR315" s="131"/>
      <c r="AS315" s="131"/>
      <c r="AT315" s="131"/>
      <c r="AU315" s="131"/>
      <c r="AV315" s="131"/>
      <c r="AW315" s="131"/>
      <c r="AX315" s="131"/>
      <c r="AY315" s="131"/>
      <c r="AZ315" s="131"/>
      <c r="BA315" s="131"/>
      <c r="BB315" s="131"/>
      <c r="BC315" s="131"/>
      <c r="BD315" s="131"/>
      <c r="BE315" s="131"/>
      <c r="BF315" s="131"/>
      <c r="BG315" s="131"/>
      <c r="BH315" s="131"/>
      <c r="BI315" s="131"/>
      <c r="BJ315" s="131"/>
      <c r="BK315" s="131"/>
      <c r="BL315" s="131"/>
      <c r="BM315" s="131"/>
      <c r="BN315" s="131"/>
      <c r="BO315" s="131"/>
      <c r="BP315" s="131"/>
    </row>
    <row r="316" spans="2:68" s="186" customFormat="1" ht="12.75" customHeight="1">
      <c r="B316" s="164"/>
      <c r="C316" s="164"/>
      <c r="D316" s="513" t="s">
        <v>82</v>
      </c>
      <c r="E316" s="200"/>
      <c r="F316" s="131"/>
      <c r="G316" s="199"/>
      <c r="H316" s="131"/>
      <c r="I316" s="199">
        <f>SUM(I299+M333)*E313</f>
        <v>0</v>
      </c>
      <c r="J316" s="131"/>
      <c r="K316" s="199"/>
      <c r="L316" s="199">
        <f>G316+I316+K316</f>
        <v>0</v>
      </c>
      <c r="M316" s="199"/>
      <c r="N316" s="274"/>
      <c r="O316" s="131"/>
      <c r="P316" s="131"/>
      <c r="Q316" s="131"/>
      <c r="R316" s="131"/>
      <c r="S316" s="131"/>
      <c r="T316" s="131"/>
      <c r="U316" s="131"/>
      <c r="V316" s="131"/>
      <c r="W316" s="131"/>
      <c r="X316" s="131"/>
      <c r="Y316" s="131"/>
      <c r="Z316" s="131"/>
      <c r="AA316" s="131"/>
      <c r="AB316" s="131"/>
      <c r="AC316" s="131"/>
      <c r="AD316" s="131"/>
      <c r="AE316" s="131"/>
      <c r="AF316" s="131"/>
      <c r="AG316" s="131"/>
      <c r="AH316" s="131"/>
      <c r="AI316" s="131"/>
      <c r="AJ316" s="131"/>
      <c r="AK316" s="131"/>
      <c r="AL316" s="131"/>
      <c r="AM316" s="131"/>
      <c r="AN316" s="131"/>
      <c r="AO316" s="131"/>
      <c r="AP316" s="131"/>
      <c r="AQ316" s="131"/>
      <c r="AR316" s="131"/>
      <c r="AS316" s="131"/>
      <c r="AT316" s="131"/>
      <c r="AU316" s="131"/>
      <c r="AV316" s="131"/>
      <c r="AW316" s="131"/>
      <c r="AX316" s="131"/>
      <c r="AY316" s="131"/>
      <c r="AZ316" s="131"/>
      <c r="BA316" s="131"/>
      <c r="BB316" s="131"/>
      <c r="BC316" s="131"/>
      <c r="BD316" s="131"/>
      <c r="BE316" s="131"/>
      <c r="BF316" s="131"/>
      <c r="BG316" s="131"/>
      <c r="BH316" s="131"/>
      <c r="BI316" s="131"/>
      <c r="BJ316" s="131"/>
      <c r="BK316" s="131"/>
      <c r="BL316" s="131"/>
      <c r="BM316" s="131"/>
      <c r="BN316" s="131"/>
      <c r="BO316" s="131"/>
      <c r="BP316" s="131"/>
    </row>
    <row r="317" spans="2:68" s="186" customFormat="1" ht="12.75" customHeight="1">
      <c r="B317" s="164"/>
      <c r="C317" s="164"/>
      <c r="D317" s="513" t="s">
        <v>61</v>
      </c>
      <c r="E317" s="517"/>
      <c r="F317" s="131"/>
      <c r="G317" s="199"/>
      <c r="H317" s="131"/>
      <c r="I317" s="199"/>
      <c r="J317" s="131"/>
      <c r="K317" s="199"/>
      <c r="L317" s="199"/>
      <c r="M317" s="199"/>
      <c r="N317" s="274"/>
      <c r="O317" s="131"/>
      <c r="P317" s="131"/>
      <c r="Q317" s="131"/>
      <c r="R317" s="131"/>
      <c r="S317" s="131"/>
      <c r="T317" s="131"/>
      <c r="U317" s="131"/>
      <c r="V317" s="131"/>
      <c r="W317" s="131"/>
      <c r="X317" s="131"/>
      <c r="Y317" s="131"/>
      <c r="Z317" s="131"/>
      <c r="AA317" s="131"/>
      <c r="AB317" s="131"/>
      <c r="AC317" s="131"/>
      <c r="AD317" s="131"/>
      <c r="AE317" s="131"/>
      <c r="AF317" s="131"/>
      <c r="AG317" s="131"/>
      <c r="AH317" s="131"/>
      <c r="AI317" s="131"/>
      <c r="AJ317" s="131"/>
      <c r="AK317" s="131"/>
      <c r="AL317" s="131"/>
      <c r="AM317" s="131"/>
      <c r="AN317" s="131"/>
      <c r="AO317" s="131"/>
      <c r="AP317" s="131"/>
      <c r="AQ317" s="131"/>
      <c r="AR317" s="131"/>
      <c r="AS317" s="131"/>
      <c r="AT317" s="131"/>
      <c r="AU317" s="131"/>
      <c r="AV317" s="131"/>
      <c r="AW317" s="131"/>
      <c r="AX317" s="131"/>
      <c r="AY317" s="131"/>
      <c r="AZ317" s="131"/>
      <c r="BA317" s="131"/>
      <c r="BB317" s="131"/>
      <c r="BC317" s="131"/>
      <c r="BD317" s="131"/>
      <c r="BE317" s="131"/>
      <c r="BF317" s="131"/>
      <c r="BG317" s="131"/>
      <c r="BH317" s="131"/>
      <c r="BI317" s="131"/>
      <c r="BJ317" s="131"/>
      <c r="BK317" s="131"/>
      <c r="BL317" s="131"/>
      <c r="BM317" s="131"/>
      <c r="BN317" s="131"/>
      <c r="BO317" s="131"/>
      <c r="BP317" s="131"/>
    </row>
    <row r="318" spans="2:68" s="186" customFormat="1" ht="12.75" customHeight="1">
      <c r="B318" s="164"/>
      <c r="C318" s="164"/>
      <c r="D318" s="513"/>
      <c r="E318" s="517"/>
      <c r="F318" s="131"/>
      <c r="G318" s="199"/>
      <c r="H318" s="131"/>
      <c r="I318" s="199"/>
      <c r="J318" s="131"/>
      <c r="K318" s="199"/>
      <c r="L318" s="199"/>
      <c r="M318" s="199"/>
      <c r="N318" s="274"/>
      <c r="O318" s="131"/>
      <c r="P318" s="131"/>
      <c r="Q318" s="131"/>
      <c r="R318" s="131"/>
      <c r="S318" s="131"/>
      <c r="T318" s="131"/>
      <c r="U318" s="131"/>
      <c r="V318" s="131"/>
      <c r="W318" s="131"/>
      <c r="X318" s="131"/>
      <c r="Y318" s="131"/>
      <c r="Z318" s="131"/>
      <c r="AA318" s="131"/>
      <c r="AB318" s="131"/>
      <c r="AC318" s="131"/>
      <c r="AD318" s="131"/>
      <c r="AE318" s="131"/>
      <c r="AF318" s="131"/>
      <c r="AG318" s="131"/>
      <c r="AH318" s="131"/>
      <c r="AI318" s="131"/>
      <c r="AJ318" s="131"/>
      <c r="AK318" s="131"/>
      <c r="AL318" s="131"/>
      <c r="AM318" s="131"/>
      <c r="AN318" s="131"/>
      <c r="AO318" s="131"/>
      <c r="AP318" s="131"/>
      <c r="AQ318" s="131"/>
      <c r="AR318" s="131"/>
      <c r="AS318" s="131"/>
      <c r="AT318" s="131"/>
      <c r="AU318" s="131"/>
      <c r="AV318" s="131"/>
      <c r="AW318" s="131"/>
      <c r="AX318" s="131"/>
      <c r="AY318" s="131"/>
      <c r="AZ318" s="131"/>
      <c r="BA318" s="131"/>
      <c r="BB318" s="131"/>
      <c r="BC318" s="131"/>
      <c r="BD318" s="131"/>
      <c r="BE318" s="131"/>
      <c r="BF318" s="131"/>
      <c r="BG318" s="131"/>
      <c r="BH318" s="131"/>
      <c r="BI318" s="131"/>
      <c r="BJ318" s="131"/>
      <c r="BK318" s="131"/>
      <c r="BL318" s="131"/>
      <c r="BM318" s="131"/>
      <c r="BN318" s="131"/>
      <c r="BO318" s="131"/>
      <c r="BP318" s="131"/>
    </row>
    <row r="319" spans="2:68" ht="15" customHeight="1">
      <c r="B319" s="2"/>
      <c r="C319" s="2"/>
      <c r="D319" s="20" t="s">
        <v>1123</v>
      </c>
      <c r="E319" s="25" t="s">
        <v>1141</v>
      </c>
      <c r="F319" s="131"/>
      <c r="G319" s="199"/>
      <c r="H319" s="131"/>
      <c r="I319" s="199"/>
      <c r="J319" s="131"/>
      <c r="K319" s="199"/>
      <c r="L319" s="199">
        <f>G319+I319+K319</f>
        <v>0</v>
      </c>
      <c r="M319" s="199"/>
    </row>
    <row r="320" spans="2:68" ht="12.75" customHeight="1">
      <c r="B320" s="2"/>
      <c r="C320" s="2"/>
      <c r="F320" s="131"/>
      <c r="G320" s="199"/>
      <c r="H320" s="131"/>
      <c r="I320" s="199"/>
      <c r="J320" s="131"/>
      <c r="K320" s="199"/>
      <c r="L320" s="199"/>
      <c r="M320" s="199"/>
      <c r="N320" s="461"/>
    </row>
    <row r="321" spans="2:14" ht="12.75" customHeight="1">
      <c r="B321" s="2"/>
      <c r="C321" s="2" t="s">
        <v>1088</v>
      </c>
      <c r="D321" s="13"/>
      <c r="G321" s="14">
        <f>SUM(G294:G320)</f>
        <v>0</v>
      </c>
      <c r="H321" s="18"/>
      <c r="I321" s="14">
        <f>SUM(I294:I320)</f>
        <v>0</v>
      </c>
      <c r="J321" s="18"/>
      <c r="K321" s="14">
        <f>SUM(K294:K320)</f>
        <v>0</v>
      </c>
      <c r="L321" s="14">
        <f>G321+I321+K321</f>
        <v>0</v>
      </c>
      <c r="M321" s="14">
        <f>SUM(L294:L320)</f>
        <v>0</v>
      </c>
      <c r="N321" s="461"/>
    </row>
    <row r="322" spans="2:14" ht="12.75" customHeight="1">
      <c r="B322" s="2"/>
      <c r="C322" s="2"/>
      <c r="D322" s="13"/>
      <c r="G322" s="18"/>
      <c r="H322" s="18"/>
      <c r="I322" s="18"/>
      <c r="J322" s="18"/>
      <c r="K322" s="18"/>
      <c r="L322" s="18"/>
      <c r="M322" s="18"/>
      <c r="N322" s="461"/>
    </row>
    <row r="323" spans="2:14" ht="20" customHeight="1">
      <c r="B323" s="20" t="s">
        <v>1198</v>
      </c>
      <c r="C323" s="20" t="s">
        <v>845</v>
      </c>
      <c r="D323" s="13"/>
      <c r="E323" s="10"/>
      <c r="G323" s="18"/>
      <c r="H323" s="18"/>
      <c r="I323" s="18"/>
      <c r="J323" s="18"/>
      <c r="K323" s="18"/>
      <c r="L323" s="18"/>
      <c r="M323" s="18"/>
      <c r="N323" s="537" t="s">
        <v>1022</v>
      </c>
    </row>
    <row r="324" spans="2:14">
      <c r="B324" s="2"/>
      <c r="C324" s="2"/>
      <c r="D324" s="9" t="s">
        <v>1007</v>
      </c>
      <c r="E324" s="10"/>
      <c r="G324" s="10">
        <f>F324*E324</f>
        <v>0</v>
      </c>
      <c r="I324" s="10">
        <f t="shared" ref="I324:I331" si="46">E324*H324</f>
        <v>0</v>
      </c>
      <c r="K324" s="10">
        <f>E324*J324</f>
        <v>0</v>
      </c>
      <c r="L324" s="10">
        <f t="shared" ref="L324:L331" si="47">G324+I324+K324</f>
        <v>0</v>
      </c>
      <c r="N324" s="536"/>
    </row>
    <row r="325" spans="2:14">
      <c r="B325" s="2"/>
      <c r="C325" s="2"/>
      <c r="D325" s="9" t="s">
        <v>1023</v>
      </c>
      <c r="E325" s="10"/>
      <c r="G325" s="10">
        <f t="shared" ref="G325:G330" si="48">F325*E325</f>
        <v>0</v>
      </c>
      <c r="I325" s="10">
        <f t="shared" si="46"/>
        <v>0</v>
      </c>
      <c r="K325" s="10">
        <f t="shared" ref="K325:K330" si="49">E325*J325</f>
        <v>0</v>
      </c>
      <c r="L325" s="10">
        <f t="shared" si="47"/>
        <v>0</v>
      </c>
      <c r="N325" s="536"/>
    </row>
    <row r="326" spans="2:14">
      <c r="B326" s="2"/>
      <c r="C326" s="2"/>
      <c r="D326" s="9" t="s">
        <v>855</v>
      </c>
      <c r="E326" s="10"/>
      <c r="G326" s="10">
        <f t="shared" si="48"/>
        <v>0</v>
      </c>
      <c r="I326" s="10">
        <f t="shared" si="46"/>
        <v>0</v>
      </c>
      <c r="K326" s="10">
        <f t="shared" si="49"/>
        <v>0</v>
      </c>
      <c r="L326" s="10">
        <f t="shared" si="47"/>
        <v>0</v>
      </c>
      <c r="N326" s="536"/>
    </row>
    <row r="327" spans="2:14">
      <c r="B327" s="2"/>
      <c r="C327" s="2"/>
      <c r="D327" s="186" t="s">
        <v>155</v>
      </c>
      <c r="E327" s="10"/>
      <c r="G327" s="10">
        <f t="shared" si="48"/>
        <v>0</v>
      </c>
      <c r="I327" s="10">
        <f t="shared" si="46"/>
        <v>0</v>
      </c>
      <c r="K327" s="10">
        <f t="shared" si="49"/>
        <v>0</v>
      </c>
      <c r="L327" s="10">
        <f t="shared" si="47"/>
        <v>0</v>
      </c>
      <c r="N327" s="522"/>
    </row>
    <row r="328" spans="2:14">
      <c r="B328" s="2"/>
      <c r="C328" s="2"/>
      <c r="D328" s="186" t="s">
        <v>949</v>
      </c>
      <c r="E328" s="10"/>
      <c r="G328" s="10">
        <f t="shared" si="48"/>
        <v>0</v>
      </c>
      <c r="I328" s="10">
        <f t="shared" si="46"/>
        <v>0</v>
      </c>
      <c r="K328" s="10">
        <f t="shared" si="49"/>
        <v>0</v>
      </c>
      <c r="L328" s="10">
        <f t="shared" si="47"/>
        <v>0</v>
      </c>
      <c r="N328" s="522"/>
    </row>
    <row r="329" spans="2:14">
      <c r="B329" s="2"/>
      <c r="C329" s="2"/>
      <c r="D329" s="186" t="s">
        <v>156</v>
      </c>
      <c r="E329" s="10"/>
      <c r="G329" s="10">
        <f t="shared" si="48"/>
        <v>0</v>
      </c>
      <c r="I329" s="10">
        <f t="shared" si="46"/>
        <v>0</v>
      </c>
      <c r="K329" s="10">
        <f t="shared" si="49"/>
        <v>0</v>
      </c>
      <c r="L329" s="10">
        <f t="shared" si="47"/>
        <v>0</v>
      </c>
      <c r="N329" s="522"/>
    </row>
    <row r="330" spans="2:14">
      <c r="B330" s="2"/>
      <c r="C330" s="2"/>
      <c r="D330" s="9" t="s">
        <v>715</v>
      </c>
      <c r="E330" s="10"/>
      <c r="G330" s="10">
        <f t="shared" si="48"/>
        <v>0</v>
      </c>
      <c r="I330" s="10">
        <f t="shared" si="46"/>
        <v>0</v>
      </c>
      <c r="K330" s="10">
        <f t="shared" si="49"/>
        <v>0</v>
      </c>
      <c r="L330" s="10">
        <f t="shared" si="47"/>
        <v>0</v>
      </c>
      <c r="N330" s="522"/>
    </row>
    <row r="331" spans="2:14" ht="12.75" customHeight="1">
      <c r="B331" s="2"/>
      <c r="C331" s="2"/>
      <c r="D331" s="9" t="s">
        <v>1024</v>
      </c>
      <c r="E331" s="10"/>
      <c r="G331" s="10">
        <f>F331*E331</f>
        <v>0</v>
      </c>
      <c r="I331" s="10">
        <f t="shared" si="46"/>
        <v>0</v>
      </c>
      <c r="K331" s="10">
        <f>J331*E331</f>
        <v>0</v>
      </c>
      <c r="L331" s="10">
        <f t="shared" si="47"/>
        <v>0</v>
      </c>
    </row>
    <row r="332" spans="2:14" ht="12.75" customHeight="1">
      <c r="B332" s="2"/>
      <c r="C332" s="2"/>
      <c r="E332" s="10"/>
    </row>
    <row r="333" spans="2:14" ht="12.75" customHeight="1">
      <c r="B333" s="2"/>
      <c r="C333" s="2" t="s">
        <v>1088</v>
      </c>
      <c r="G333" s="14">
        <f>SUM(G323:G332)</f>
        <v>0</v>
      </c>
      <c r="I333" s="14">
        <f>SUM(I323:I332)</f>
        <v>0</v>
      </c>
      <c r="K333" s="14">
        <f>SUM(K323:K332)</f>
        <v>0</v>
      </c>
      <c r="L333" s="14">
        <f>G333+I333+K333</f>
        <v>0</v>
      </c>
      <c r="M333" s="14">
        <f>SUM(L323:L332)</f>
        <v>0</v>
      </c>
    </row>
    <row r="334" spans="2:14" ht="20.25" customHeight="1">
      <c r="B334" s="2" t="s">
        <v>486</v>
      </c>
      <c r="C334" s="2" t="s">
        <v>530</v>
      </c>
      <c r="E334" s="10"/>
      <c r="N334" s="278"/>
    </row>
    <row r="335" spans="2:14" ht="20" customHeight="1">
      <c r="B335" s="164" t="s">
        <v>411</v>
      </c>
      <c r="C335" s="2" t="s">
        <v>512</v>
      </c>
      <c r="E335" s="10"/>
      <c r="N335" s="278"/>
    </row>
    <row r="336" spans="2:14">
      <c r="B336" s="164"/>
      <c r="C336" s="2"/>
      <c r="D336" s="9" t="s">
        <v>507</v>
      </c>
      <c r="E336" s="10"/>
      <c r="G336" s="10">
        <f t="shared" ref="G336:G345" si="50">F336*E336</f>
        <v>0</v>
      </c>
      <c r="I336" s="10">
        <f t="shared" ref="I336:I345" si="51">H336*E336</f>
        <v>0</v>
      </c>
      <c r="K336" s="10">
        <f>J336*E336</f>
        <v>0</v>
      </c>
      <c r="L336" s="10">
        <f t="shared" ref="L336:L345" si="52">G336+I336+K336</f>
        <v>0</v>
      </c>
      <c r="N336" s="278"/>
    </row>
    <row r="337" spans="2:14">
      <c r="B337" s="164"/>
      <c r="C337" s="2"/>
      <c r="D337" s="9" t="s">
        <v>508</v>
      </c>
      <c r="E337" s="10"/>
      <c r="G337" s="10">
        <f t="shared" si="50"/>
        <v>0</v>
      </c>
      <c r="I337" s="10">
        <f t="shared" si="51"/>
        <v>0</v>
      </c>
      <c r="K337" s="10">
        <f t="shared" ref="K337:K345" si="53">J337*E337</f>
        <v>0</v>
      </c>
      <c r="L337" s="10">
        <f t="shared" si="52"/>
        <v>0</v>
      </c>
    </row>
    <row r="338" spans="2:14">
      <c r="B338" s="164"/>
      <c r="C338" s="2"/>
      <c r="D338" s="9" t="s">
        <v>509</v>
      </c>
      <c r="E338" s="10"/>
      <c r="G338" s="10">
        <f t="shared" si="50"/>
        <v>0</v>
      </c>
      <c r="I338" s="10">
        <f t="shared" si="51"/>
        <v>0</v>
      </c>
      <c r="K338" s="10">
        <f t="shared" si="53"/>
        <v>0</v>
      </c>
      <c r="L338" s="10">
        <f t="shared" si="52"/>
        <v>0</v>
      </c>
    </row>
    <row r="339" spans="2:14">
      <c r="B339" s="164"/>
      <c r="C339" s="2"/>
      <c r="D339" s="9" t="s">
        <v>510</v>
      </c>
      <c r="E339" s="10"/>
      <c r="G339" s="10">
        <f t="shared" si="50"/>
        <v>0</v>
      </c>
      <c r="I339" s="10">
        <f t="shared" si="51"/>
        <v>0</v>
      </c>
      <c r="K339" s="10">
        <f t="shared" si="53"/>
        <v>0</v>
      </c>
      <c r="L339" s="10">
        <f t="shared" si="52"/>
        <v>0</v>
      </c>
    </row>
    <row r="340" spans="2:14">
      <c r="B340" s="164"/>
      <c r="C340" s="2"/>
      <c r="D340" s="9" t="s">
        <v>511</v>
      </c>
      <c r="E340" s="10"/>
      <c r="G340" s="10">
        <f t="shared" si="50"/>
        <v>0</v>
      </c>
      <c r="I340" s="10">
        <f t="shared" si="51"/>
        <v>0</v>
      </c>
      <c r="K340" s="10">
        <f t="shared" si="53"/>
        <v>0</v>
      </c>
      <c r="L340" s="10">
        <f t="shared" si="52"/>
        <v>0</v>
      </c>
    </row>
    <row r="341" spans="2:14">
      <c r="B341" s="164"/>
      <c r="C341" s="2"/>
      <c r="D341" s="9" t="s">
        <v>513</v>
      </c>
      <c r="E341" s="10"/>
      <c r="G341" s="10">
        <f t="shared" si="50"/>
        <v>0</v>
      </c>
      <c r="I341" s="10">
        <f t="shared" si="51"/>
        <v>0</v>
      </c>
      <c r="K341" s="10">
        <f t="shared" si="53"/>
        <v>0</v>
      </c>
      <c r="L341" s="10">
        <f t="shared" si="52"/>
        <v>0</v>
      </c>
    </row>
    <row r="342" spans="2:14">
      <c r="B342" s="164"/>
      <c r="C342" s="2"/>
      <c r="D342" s="9" t="s">
        <v>514</v>
      </c>
      <c r="E342" s="10"/>
      <c r="G342" s="10">
        <f t="shared" si="50"/>
        <v>0</v>
      </c>
      <c r="I342" s="10">
        <f t="shared" si="51"/>
        <v>0</v>
      </c>
      <c r="K342" s="10">
        <f t="shared" si="53"/>
        <v>0</v>
      </c>
      <c r="L342" s="10">
        <f t="shared" si="52"/>
        <v>0</v>
      </c>
      <c r="N342" s="278"/>
    </row>
    <row r="343" spans="2:14">
      <c r="B343" s="164"/>
      <c r="C343" s="2"/>
      <c r="D343" s="9" t="s">
        <v>515</v>
      </c>
      <c r="E343" s="10"/>
      <c r="G343" s="10">
        <f t="shared" si="50"/>
        <v>0</v>
      </c>
      <c r="I343" s="10">
        <f t="shared" si="51"/>
        <v>0</v>
      </c>
      <c r="K343" s="10">
        <f t="shared" si="53"/>
        <v>0</v>
      </c>
      <c r="L343" s="10">
        <f t="shared" si="52"/>
        <v>0</v>
      </c>
      <c r="N343" s="278"/>
    </row>
    <row r="344" spans="2:14">
      <c r="B344" s="164"/>
      <c r="C344" s="2"/>
      <c r="D344" s="9" t="s">
        <v>528</v>
      </c>
      <c r="E344" s="10"/>
      <c r="G344" s="10">
        <f t="shared" si="50"/>
        <v>0</v>
      </c>
      <c r="I344" s="10">
        <f t="shared" si="51"/>
        <v>0</v>
      </c>
      <c r="K344" s="10">
        <f t="shared" si="53"/>
        <v>0</v>
      </c>
      <c r="L344" s="10">
        <f t="shared" si="52"/>
        <v>0</v>
      </c>
    </row>
    <row r="345" spans="2:14">
      <c r="B345" s="164"/>
      <c r="C345" s="2"/>
      <c r="D345" s="9" t="s">
        <v>1039</v>
      </c>
      <c r="E345" s="10"/>
      <c r="G345" s="10">
        <f t="shared" si="50"/>
        <v>0</v>
      </c>
      <c r="I345" s="10">
        <f t="shared" si="51"/>
        <v>0</v>
      </c>
      <c r="K345" s="10">
        <f t="shared" si="53"/>
        <v>0</v>
      </c>
      <c r="L345" s="10">
        <f t="shared" si="52"/>
        <v>0</v>
      </c>
    </row>
    <row r="346" spans="2:14" ht="12.75" customHeight="1">
      <c r="B346" s="164"/>
      <c r="C346" s="2"/>
      <c r="E346" s="10"/>
    </row>
    <row r="347" spans="2:14" ht="12.75" customHeight="1">
      <c r="B347" s="164"/>
      <c r="C347" s="2" t="s">
        <v>1088</v>
      </c>
      <c r="D347" s="13"/>
      <c r="G347" s="14">
        <f>SUM(G335:G346)</f>
        <v>0</v>
      </c>
      <c r="I347" s="14">
        <f>SUM(I335:I346)</f>
        <v>0</v>
      </c>
      <c r="K347" s="14">
        <f>SUM(K335:K346)</f>
        <v>0</v>
      </c>
      <c r="L347" s="14">
        <f>G347+I347+K347</f>
        <v>0</v>
      </c>
      <c r="M347" s="14">
        <f>SUM(L335:L346)</f>
        <v>0</v>
      </c>
    </row>
    <row r="348" spans="2:14" ht="20" customHeight="1">
      <c r="B348" s="164" t="s">
        <v>412</v>
      </c>
      <c r="C348" s="2" t="s">
        <v>687</v>
      </c>
      <c r="N348" s="278"/>
    </row>
    <row r="349" spans="2:14" ht="12.75" customHeight="1">
      <c r="B349" s="164"/>
      <c r="C349" s="2"/>
      <c r="D349" s="9" t="s">
        <v>505</v>
      </c>
      <c r="E349" s="10"/>
      <c r="G349" s="10">
        <f>F349*E349</f>
        <v>0</v>
      </c>
      <c r="I349" s="10">
        <f>H349*E349</f>
        <v>0</v>
      </c>
      <c r="K349" s="10">
        <f>J349*E349</f>
        <v>0</v>
      </c>
      <c r="L349" s="10">
        <f>G349+I349+K349</f>
        <v>0</v>
      </c>
    </row>
    <row r="350" spans="2:14" ht="12.75" customHeight="1">
      <c r="B350" s="164"/>
      <c r="C350" s="2"/>
      <c r="D350" s="9" t="s">
        <v>506</v>
      </c>
      <c r="E350" s="10"/>
      <c r="G350" s="10">
        <f>F350*E350</f>
        <v>0</v>
      </c>
      <c r="I350" s="10">
        <f>H350*E350</f>
        <v>0</v>
      </c>
      <c r="K350" s="10">
        <f>J350*E350</f>
        <v>0</v>
      </c>
      <c r="L350" s="10">
        <f>G350+I350+K350</f>
        <v>0</v>
      </c>
    </row>
    <row r="351" spans="2:14" ht="12.75" customHeight="1">
      <c r="B351" s="186"/>
    </row>
    <row r="352" spans="2:14" ht="12.75" customHeight="1">
      <c r="B352" s="164"/>
      <c r="C352" s="2" t="s">
        <v>1088</v>
      </c>
      <c r="D352" s="13"/>
      <c r="G352" s="14">
        <f>SUM(G348:G351)</f>
        <v>0</v>
      </c>
      <c r="I352" s="14">
        <f>SUM(I348:I351)</f>
        <v>0</v>
      </c>
      <c r="K352" s="14">
        <f>SUM(K348:K351)</f>
        <v>0</v>
      </c>
      <c r="L352" s="14">
        <f>G352+I352+K352</f>
        <v>0</v>
      </c>
      <c r="M352" s="14">
        <f>SUM(L348:L351)</f>
        <v>0</v>
      </c>
    </row>
    <row r="353" spans="2:13" ht="20" customHeight="1">
      <c r="B353" s="164" t="s">
        <v>531</v>
      </c>
      <c r="C353" s="2" t="s">
        <v>686</v>
      </c>
      <c r="D353" s="6"/>
    </row>
    <row r="354" spans="2:13" ht="12.75" customHeight="1">
      <c r="B354" s="164"/>
      <c r="C354" s="2"/>
      <c r="D354" s="163" t="s">
        <v>523</v>
      </c>
      <c r="E354" s="10"/>
      <c r="G354" s="10">
        <f t="shared" ref="G354:G359" si="54">F354*E354</f>
        <v>0</v>
      </c>
      <c r="I354" s="10">
        <f t="shared" ref="I354:I359" si="55">H354*E354</f>
        <v>0</v>
      </c>
      <c r="K354" s="10">
        <f>J354*E354</f>
        <v>0</v>
      </c>
      <c r="L354" s="10">
        <f t="shared" ref="L354:L360" si="56">G354+I354+K354</f>
        <v>0</v>
      </c>
    </row>
    <row r="355" spans="2:13" ht="12.75" customHeight="1">
      <c r="B355" s="164"/>
      <c r="C355" s="2"/>
      <c r="D355" s="163" t="s">
        <v>524</v>
      </c>
      <c r="E355" s="10"/>
      <c r="G355" s="10">
        <f t="shared" si="54"/>
        <v>0</v>
      </c>
      <c r="I355" s="10">
        <f t="shared" si="55"/>
        <v>0</v>
      </c>
      <c r="K355" s="10">
        <f t="shared" ref="K355:K360" si="57">J355*E355</f>
        <v>0</v>
      </c>
      <c r="L355" s="10">
        <f t="shared" si="56"/>
        <v>0</v>
      </c>
    </row>
    <row r="356" spans="2:13" ht="12.75" customHeight="1">
      <c r="B356" s="164"/>
      <c r="C356" s="2"/>
      <c r="D356" s="163" t="s">
        <v>525</v>
      </c>
      <c r="E356" s="10"/>
      <c r="G356" s="10">
        <f t="shared" si="54"/>
        <v>0</v>
      </c>
      <c r="I356" s="10">
        <f t="shared" si="55"/>
        <v>0</v>
      </c>
      <c r="K356" s="10">
        <f t="shared" si="57"/>
        <v>0</v>
      </c>
      <c r="L356" s="10">
        <f t="shared" si="56"/>
        <v>0</v>
      </c>
    </row>
    <row r="357" spans="2:13" ht="12.75" customHeight="1">
      <c r="B357" s="164"/>
      <c r="C357" s="2"/>
      <c r="D357" s="163" t="s">
        <v>526</v>
      </c>
      <c r="E357" s="10"/>
      <c r="G357" s="10">
        <f t="shared" si="54"/>
        <v>0</v>
      </c>
      <c r="I357" s="10">
        <f t="shared" si="55"/>
        <v>0</v>
      </c>
      <c r="K357" s="10">
        <f t="shared" si="57"/>
        <v>0</v>
      </c>
      <c r="L357" s="10">
        <f t="shared" si="56"/>
        <v>0</v>
      </c>
    </row>
    <row r="358" spans="2:13" ht="12.75" customHeight="1">
      <c r="B358" s="164"/>
      <c r="C358" s="2"/>
      <c r="D358" s="163" t="s">
        <v>527</v>
      </c>
      <c r="E358" s="10"/>
      <c r="G358" s="10">
        <f t="shared" si="54"/>
        <v>0</v>
      </c>
      <c r="I358" s="10">
        <f t="shared" si="55"/>
        <v>0</v>
      </c>
      <c r="K358" s="10">
        <f t="shared" si="57"/>
        <v>0</v>
      </c>
      <c r="L358" s="10">
        <f t="shared" si="56"/>
        <v>0</v>
      </c>
    </row>
    <row r="359" spans="2:13" ht="12.75" customHeight="1">
      <c r="B359" s="164"/>
      <c r="C359" s="2"/>
      <c r="D359" s="9" t="s">
        <v>528</v>
      </c>
      <c r="E359" s="10"/>
      <c r="G359" s="10">
        <f t="shared" si="54"/>
        <v>0</v>
      </c>
      <c r="I359" s="10">
        <f t="shared" si="55"/>
        <v>0</v>
      </c>
      <c r="K359" s="10">
        <f t="shared" si="57"/>
        <v>0</v>
      </c>
      <c r="L359" s="10">
        <f t="shared" si="56"/>
        <v>0</v>
      </c>
    </row>
    <row r="360" spans="2:13" ht="12.75" customHeight="1">
      <c r="B360" s="164"/>
      <c r="C360" s="2"/>
      <c r="D360" s="9" t="s">
        <v>439</v>
      </c>
      <c r="E360" s="10"/>
      <c r="G360" s="10">
        <f>F360*E360</f>
        <v>0</v>
      </c>
      <c r="I360" s="10">
        <f>H360*E360</f>
        <v>0</v>
      </c>
      <c r="K360" s="10">
        <f t="shared" si="57"/>
        <v>0</v>
      </c>
      <c r="L360" s="10">
        <f t="shared" si="56"/>
        <v>0</v>
      </c>
    </row>
    <row r="361" spans="2:13" ht="12.75" customHeight="1">
      <c r="B361" s="164"/>
      <c r="C361" s="2"/>
    </row>
    <row r="362" spans="2:13" ht="12.75" customHeight="1">
      <c r="B362" s="164"/>
      <c r="C362" s="2" t="s">
        <v>1088</v>
      </c>
      <c r="D362" s="13"/>
      <c r="G362" s="14">
        <f>SUM(G353:G361)</f>
        <v>0</v>
      </c>
      <c r="I362" s="14">
        <f>SUM(I353:I361)</f>
        <v>0</v>
      </c>
      <c r="K362" s="14">
        <f>SUM(K353:K361)</f>
        <v>0</v>
      </c>
      <c r="L362" s="14">
        <f>G362+I362+K362</f>
        <v>0</v>
      </c>
      <c r="M362" s="14">
        <f>SUM(L353:L361)</f>
        <v>0</v>
      </c>
    </row>
    <row r="363" spans="2:13" ht="20" customHeight="1">
      <c r="B363" s="164" t="s">
        <v>285</v>
      </c>
      <c r="C363" s="2" t="s">
        <v>688</v>
      </c>
    </row>
    <row r="364" spans="2:13" ht="12.75" customHeight="1">
      <c r="B364" s="164"/>
      <c r="C364" s="2"/>
      <c r="D364" s="9" t="s">
        <v>438</v>
      </c>
      <c r="E364" s="10"/>
      <c r="G364" s="10">
        <f>F364*E364</f>
        <v>0</v>
      </c>
      <c r="I364" s="10">
        <f>H364*E364</f>
        <v>0</v>
      </c>
      <c r="K364" s="10">
        <f>J364*E364</f>
        <v>0</v>
      </c>
      <c r="L364" s="10">
        <f>G364+I364+K364</f>
        <v>0</v>
      </c>
    </row>
    <row r="365" spans="2:13" ht="12.75" customHeight="1">
      <c r="B365" s="2"/>
      <c r="C365" s="2"/>
      <c r="D365" s="9" t="s">
        <v>519</v>
      </c>
      <c r="E365" s="10"/>
      <c r="G365" s="10">
        <f>F365*E365</f>
        <v>0</v>
      </c>
      <c r="I365" s="10">
        <f>H365*E365</f>
        <v>0</v>
      </c>
      <c r="K365" s="10">
        <f>J365*E365</f>
        <v>0</v>
      </c>
      <c r="L365" s="10">
        <f>G365+I365+K365</f>
        <v>0</v>
      </c>
    </row>
    <row r="366" spans="2:13" ht="12.75" customHeight="1">
      <c r="B366" s="2"/>
      <c r="C366" s="2"/>
      <c r="D366" s="9" t="s">
        <v>520</v>
      </c>
      <c r="E366" s="10"/>
      <c r="G366" s="10">
        <f>F366*E366</f>
        <v>0</v>
      </c>
      <c r="I366" s="10">
        <f>H366*E366</f>
        <v>0</v>
      </c>
      <c r="K366" s="10">
        <f>J366*E366</f>
        <v>0</v>
      </c>
      <c r="L366" s="10">
        <f>G366+I366+K366</f>
        <v>0</v>
      </c>
    </row>
    <row r="367" spans="2:13" ht="12.75" customHeight="1">
      <c r="B367" s="2"/>
      <c r="C367" s="2"/>
      <c r="D367" s="9" t="s">
        <v>521</v>
      </c>
      <c r="E367" s="10"/>
      <c r="G367" s="10">
        <f>F367*E367</f>
        <v>0</v>
      </c>
      <c r="I367" s="10">
        <f>H367*E367</f>
        <v>0</v>
      </c>
      <c r="K367" s="10">
        <f>J367*E367</f>
        <v>0</v>
      </c>
      <c r="L367" s="10">
        <f>G367+I367+K367</f>
        <v>0</v>
      </c>
    </row>
    <row r="368" spans="2:13" ht="12.75" customHeight="1">
      <c r="B368" s="2"/>
      <c r="C368" s="2"/>
      <c r="D368" s="9" t="s">
        <v>522</v>
      </c>
      <c r="E368" s="10"/>
      <c r="G368" s="10">
        <f>F368*E368</f>
        <v>0</v>
      </c>
      <c r="I368" s="10">
        <f>H368*E368</f>
        <v>0</v>
      </c>
      <c r="K368" s="10">
        <f>J368*E368</f>
        <v>0</v>
      </c>
      <c r="L368" s="10">
        <f>G368+I368+K368</f>
        <v>0</v>
      </c>
    </row>
    <row r="369" spans="2:14" ht="12.75" customHeight="1">
      <c r="B369" s="2"/>
      <c r="C369" s="2"/>
    </row>
    <row r="370" spans="2:14" ht="12.75" customHeight="1">
      <c r="B370" s="2"/>
      <c r="C370" s="2" t="s">
        <v>1088</v>
      </c>
      <c r="D370" s="13"/>
      <c r="G370" s="14">
        <f>SUM(G363:G369)</f>
        <v>0</v>
      </c>
      <c r="I370" s="14">
        <f>SUM(I363:I369)</f>
        <v>0</v>
      </c>
      <c r="K370" s="14">
        <f>SUM(K363:K369)</f>
        <v>0</v>
      </c>
      <c r="L370" s="14">
        <f>G370+I370+K370</f>
        <v>0</v>
      </c>
      <c r="M370" s="14">
        <f>SUM(L363:L369)</f>
        <v>0</v>
      </c>
    </row>
    <row r="371" spans="2:14" ht="20" customHeight="1">
      <c r="B371" s="2" t="s">
        <v>326</v>
      </c>
      <c r="C371" s="2" t="s">
        <v>321</v>
      </c>
      <c r="E371" s="166"/>
      <c r="G371" s="28"/>
      <c r="K371" s="115"/>
    </row>
    <row r="372" spans="2:14" ht="12.75" customHeight="1">
      <c r="B372" s="2"/>
      <c r="C372" s="2"/>
      <c r="D372" s="9" t="s">
        <v>699</v>
      </c>
      <c r="E372" s="10"/>
      <c r="F372" s="131"/>
      <c r="G372" s="199">
        <f>F372*E372</f>
        <v>0</v>
      </c>
      <c r="H372" s="131"/>
      <c r="I372" s="199">
        <f>H372*E372</f>
        <v>0</v>
      </c>
      <c r="J372" s="131"/>
      <c r="K372" s="199">
        <f>J372*E372</f>
        <v>0</v>
      </c>
      <c r="L372" s="199">
        <f>G372+I372+K372</f>
        <v>0</v>
      </c>
      <c r="M372" s="199"/>
    </row>
    <row r="373" spans="2:14" ht="12.75" customHeight="1">
      <c r="B373" s="2"/>
      <c r="C373" s="2"/>
      <c r="D373" s="9" t="s">
        <v>532</v>
      </c>
      <c r="E373" s="10"/>
      <c r="F373" s="131"/>
      <c r="G373" s="199">
        <f>F373*E373</f>
        <v>0</v>
      </c>
      <c r="H373" s="131"/>
      <c r="I373" s="199">
        <f>H373*E373</f>
        <v>0</v>
      </c>
      <c r="J373" s="131"/>
      <c r="K373" s="199">
        <f>J373*E373</f>
        <v>0</v>
      </c>
      <c r="L373" s="199">
        <f>G373+I373+K373</f>
        <v>0</v>
      </c>
      <c r="M373" s="199"/>
    </row>
    <row r="374" spans="2:14" ht="12.75" customHeight="1">
      <c r="B374" s="2"/>
      <c r="C374" s="2"/>
      <c r="D374" s="9" t="s">
        <v>533</v>
      </c>
      <c r="E374" s="10"/>
      <c r="F374" s="131"/>
      <c r="G374" s="199">
        <f>F374*E374</f>
        <v>0</v>
      </c>
      <c r="H374" s="131"/>
      <c r="I374" s="199">
        <f>H374*E374</f>
        <v>0</v>
      </c>
      <c r="J374" s="131"/>
      <c r="K374" s="199">
        <f>J374*E374</f>
        <v>0</v>
      </c>
      <c r="L374" s="199">
        <f>G374+I374+K374</f>
        <v>0</v>
      </c>
      <c r="M374" s="199"/>
    </row>
    <row r="375" spans="2:14" ht="12.75" customHeight="1">
      <c r="B375" s="2"/>
      <c r="C375" s="2"/>
      <c r="D375" s="9" t="s">
        <v>534</v>
      </c>
      <c r="E375" s="10"/>
      <c r="F375" s="131"/>
      <c r="G375" s="199">
        <f>F375*E375</f>
        <v>0</v>
      </c>
      <c r="H375" s="131"/>
      <c r="I375" s="199">
        <f>H375*E375</f>
        <v>0</v>
      </c>
      <c r="J375" s="131"/>
      <c r="K375" s="199">
        <f>J375*E375</f>
        <v>0</v>
      </c>
      <c r="L375" s="199">
        <f>G375+I375+K375</f>
        <v>0</v>
      </c>
      <c r="M375" s="199"/>
    </row>
    <row r="376" spans="2:14" ht="12.75" customHeight="1">
      <c r="B376" s="2"/>
      <c r="C376" s="2"/>
    </row>
    <row r="377" spans="2:14" ht="12.75" customHeight="1">
      <c r="B377" s="2"/>
      <c r="C377" s="2" t="s">
        <v>1088</v>
      </c>
      <c r="D377" s="13"/>
      <c r="G377" s="14">
        <f>SUM(G371:G376)</f>
        <v>0</v>
      </c>
      <c r="I377" s="14">
        <f>SUM(I371:I376)</f>
        <v>0</v>
      </c>
      <c r="K377" s="14">
        <f>SUM(K371:K376)</f>
        <v>0</v>
      </c>
      <c r="L377" s="14">
        <f>K377+I377+G377</f>
        <v>0</v>
      </c>
      <c r="M377" s="14">
        <f>SUM(L371:L376)</f>
        <v>0</v>
      </c>
    </row>
    <row r="378" spans="2:14" ht="12.75" customHeight="1">
      <c r="B378" s="164"/>
      <c r="C378" s="80" t="s">
        <v>286</v>
      </c>
      <c r="D378" s="6"/>
      <c r="L378" s="17">
        <f>SUM(M336:M377)</f>
        <v>0</v>
      </c>
      <c r="M378" s="3"/>
    </row>
    <row r="379" spans="2:14" ht="20" customHeight="1">
      <c r="B379" s="164" t="s">
        <v>897</v>
      </c>
      <c r="C379" s="5" t="s">
        <v>907</v>
      </c>
      <c r="D379" s="6"/>
      <c r="L379" s="17"/>
      <c r="M379" s="3"/>
    </row>
    <row r="380" spans="2:14" ht="20" customHeight="1">
      <c r="B380" s="2" t="s">
        <v>1062</v>
      </c>
      <c r="C380" s="2" t="s">
        <v>906</v>
      </c>
      <c r="F380" s="9"/>
      <c r="N380" s="274" t="s">
        <v>886</v>
      </c>
    </row>
    <row r="381" spans="2:14" ht="12.75" customHeight="1">
      <c r="B381" s="2"/>
      <c r="C381" s="2"/>
      <c r="D381" s="9" t="s">
        <v>630</v>
      </c>
      <c r="E381" s="10"/>
      <c r="G381" s="10">
        <f t="shared" ref="G381:G387" si="58">F381*E381</f>
        <v>0</v>
      </c>
      <c r="I381" s="10">
        <f t="shared" ref="I381:I387" si="59">H381*E381</f>
        <v>0</v>
      </c>
      <c r="K381" s="10">
        <f>E381*J381</f>
        <v>0</v>
      </c>
      <c r="L381" s="10">
        <f t="shared" ref="L381:L387" si="60">G381+I381+K381</f>
        <v>0</v>
      </c>
    </row>
    <row r="382" spans="2:14" ht="12.75" customHeight="1">
      <c r="B382" s="2"/>
      <c r="C382" s="2"/>
      <c r="D382" s="9" t="s">
        <v>669</v>
      </c>
      <c r="E382" s="10"/>
      <c r="G382" s="10">
        <f t="shared" si="58"/>
        <v>0</v>
      </c>
      <c r="I382" s="10">
        <f t="shared" si="59"/>
        <v>0</v>
      </c>
      <c r="K382" s="10">
        <f t="shared" ref="K382:K387" si="61">E382*J382</f>
        <v>0</v>
      </c>
      <c r="L382" s="10">
        <f t="shared" si="60"/>
        <v>0</v>
      </c>
    </row>
    <row r="383" spans="2:14" ht="12.75" customHeight="1">
      <c r="B383" s="2"/>
      <c r="C383" s="2"/>
      <c r="D383" s="9" t="s">
        <v>668</v>
      </c>
      <c r="E383" s="10"/>
      <c r="G383" s="10">
        <f t="shared" si="58"/>
        <v>0</v>
      </c>
      <c r="I383" s="10">
        <f t="shared" si="59"/>
        <v>0</v>
      </c>
      <c r="K383" s="10">
        <f t="shared" si="61"/>
        <v>0</v>
      </c>
      <c r="L383" s="10">
        <f t="shared" si="60"/>
        <v>0</v>
      </c>
    </row>
    <row r="384" spans="2:14" ht="12.75" customHeight="1">
      <c r="B384" s="2"/>
      <c r="C384" s="2"/>
      <c r="D384" s="9" t="s">
        <v>961</v>
      </c>
      <c r="E384" s="10"/>
      <c r="G384" s="10">
        <f t="shared" si="58"/>
        <v>0</v>
      </c>
      <c r="I384" s="10">
        <f t="shared" si="59"/>
        <v>0</v>
      </c>
      <c r="K384" s="10">
        <f t="shared" si="61"/>
        <v>0</v>
      </c>
      <c r="L384" s="10">
        <f t="shared" si="60"/>
        <v>0</v>
      </c>
      <c r="N384" s="274" t="s">
        <v>1242</v>
      </c>
    </row>
    <row r="385" spans="2:14" ht="12.75" customHeight="1">
      <c r="B385" s="2"/>
      <c r="C385" s="2"/>
      <c r="D385" s="9" t="s">
        <v>246</v>
      </c>
      <c r="E385" s="10"/>
      <c r="G385" s="10">
        <f t="shared" si="58"/>
        <v>0</v>
      </c>
      <c r="I385" s="10">
        <f t="shared" si="59"/>
        <v>0</v>
      </c>
      <c r="K385" s="10">
        <f t="shared" si="61"/>
        <v>0</v>
      </c>
      <c r="L385" s="10">
        <f t="shared" si="60"/>
        <v>0</v>
      </c>
    </row>
    <row r="386" spans="2:14" ht="12.75" customHeight="1">
      <c r="B386" s="2"/>
      <c r="C386" s="2"/>
      <c r="D386" s="9" t="s">
        <v>247</v>
      </c>
      <c r="E386" s="10"/>
      <c r="G386" s="10">
        <f t="shared" si="58"/>
        <v>0</v>
      </c>
      <c r="I386" s="10">
        <f t="shared" si="59"/>
        <v>0</v>
      </c>
      <c r="K386" s="10">
        <f t="shared" si="61"/>
        <v>0</v>
      </c>
      <c r="L386" s="10">
        <f t="shared" si="60"/>
        <v>0</v>
      </c>
    </row>
    <row r="387" spans="2:14" ht="12.75" customHeight="1">
      <c r="B387" s="2"/>
      <c r="C387" s="2"/>
      <c r="D387" s="9" t="s">
        <v>248</v>
      </c>
      <c r="E387" s="10"/>
      <c r="G387" s="10">
        <f t="shared" si="58"/>
        <v>0</v>
      </c>
      <c r="I387" s="10">
        <f t="shared" si="59"/>
        <v>0</v>
      </c>
      <c r="K387" s="10">
        <f t="shared" si="61"/>
        <v>0</v>
      </c>
      <c r="L387" s="10">
        <f t="shared" si="60"/>
        <v>0</v>
      </c>
    </row>
    <row r="388" spans="2:14" ht="12.75" customHeight="1">
      <c r="B388" s="2"/>
      <c r="C388" s="2"/>
    </row>
    <row r="389" spans="2:14" ht="12.75" customHeight="1">
      <c r="B389" s="2"/>
      <c r="C389" s="2" t="s">
        <v>1088</v>
      </c>
      <c r="D389" s="13"/>
      <c r="G389" s="14">
        <f>SUM(G380:G388)</f>
        <v>0</v>
      </c>
      <c r="I389" s="14">
        <f>SUM(I380:I388)</f>
        <v>0</v>
      </c>
      <c r="K389" s="14">
        <f>SUM(K380:K388)</f>
        <v>0</v>
      </c>
      <c r="L389" s="14">
        <f>G389+I389+K389</f>
        <v>0</v>
      </c>
      <c r="M389" s="14">
        <f>SUM(L380:L388)</f>
        <v>0</v>
      </c>
    </row>
    <row r="390" spans="2:14" ht="20" customHeight="1">
      <c r="B390" s="2"/>
      <c r="C390" s="80" t="s">
        <v>705</v>
      </c>
      <c r="D390" s="6"/>
      <c r="L390" s="17">
        <f>SUM(M381:M389)</f>
        <v>0</v>
      </c>
      <c r="M390" s="3"/>
    </row>
    <row r="391" spans="2:14" ht="20" customHeight="1">
      <c r="B391" s="2" t="s">
        <v>898</v>
      </c>
      <c r="C391" s="2" t="s">
        <v>265</v>
      </c>
      <c r="D391" s="13"/>
      <c r="G391" s="18"/>
      <c r="I391" s="18"/>
      <c r="K391" s="18"/>
      <c r="L391" s="18"/>
      <c r="M391" s="18"/>
    </row>
    <row r="392" spans="2:14" ht="20" customHeight="1">
      <c r="B392" s="2" t="s">
        <v>1063</v>
      </c>
      <c r="C392" s="2" t="s">
        <v>416</v>
      </c>
      <c r="N392" s="277" t="s">
        <v>264</v>
      </c>
    </row>
    <row r="393" spans="2:14" ht="12.75" customHeight="1">
      <c r="B393" s="2"/>
      <c r="C393" s="2"/>
      <c r="D393" s="9" t="s">
        <v>174</v>
      </c>
      <c r="E393" s="10"/>
      <c r="G393" s="10">
        <f>F393*E393</f>
        <v>0</v>
      </c>
      <c r="I393" s="10">
        <f>H393*E393</f>
        <v>0</v>
      </c>
      <c r="K393" s="10">
        <f>J393*E393</f>
        <v>0</v>
      </c>
      <c r="L393" s="10">
        <f>K393+I393+G393</f>
        <v>0</v>
      </c>
    </row>
    <row r="394" spans="2:14" ht="12.75" customHeight="1">
      <c r="B394" s="2"/>
      <c r="C394" s="2"/>
      <c r="D394" s="9" t="s">
        <v>175</v>
      </c>
      <c r="E394" s="10"/>
      <c r="G394" s="10">
        <f>F394*E394</f>
        <v>0</v>
      </c>
      <c r="I394" s="10">
        <f>H394*E394</f>
        <v>0</v>
      </c>
      <c r="K394" s="10">
        <f>J394*E394</f>
        <v>0</v>
      </c>
      <c r="L394" s="10">
        <f>K394+I394+G394</f>
        <v>0</v>
      </c>
    </row>
    <row r="395" spans="2:14" ht="12.75" customHeight="1">
      <c r="B395" s="2"/>
      <c r="C395" s="2"/>
      <c r="D395" s="9" t="s">
        <v>176</v>
      </c>
      <c r="E395" s="10"/>
      <c r="G395" s="10">
        <f>F395*E395</f>
        <v>0</v>
      </c>
      <c r="I395" s="10">
        <f>H395*E395</f>
        <v>0</v>
      </c>
      <c r="K395" s="10">
        <f>J395*E395</f>
        <v>0</v>
      </c>
      <c r="L395" s="10">
        <f>K395+I395+G395</f>
        <v>0</v>
      </c>
    </row>
    <row r="396" spans="2:14" ht="12.75" customHeight="1">
      <c r="B396" s="2"/>
      <c r="C396" s="2"/>
      <c r="D396" s="9" t="s">
        <v>185</v>
      </c>
      <c r="E396" s="10"/>
      <c r="G396" s="10">
        <f>F396*E396</f>
        <v>0</v>
      </c>
      <c r="I396" s="10">
        <f>H396*E396</f>
        <v>0</v>
      </c>
      <c r="K396" s="10">
        <f>J396*E396</f>
        <v>0</v>
      </c>
      <c r="L396" s="10">
        <f>K396+I396+G396</f>
        <v>0</v>
      </c>
    </row>
    <row r="397" spans="2:14" ht="12.75" customHeight="1">
      <c r="B397" s="2"/>
      <c r="C397" s="2"/>
    </row>
    <row r="398" spans="2:14" ht="12.75" customHeight="1">
      <c r="B398" s="2"/>
      <c r="C398" s="2" t="s">
        <v>1088</v>
      </c>
      <c r="D398" s="13"/>
      <c r="G398" s="14">
        <f>SUM(G392:G397)</f>
        <v>0</v>
      </c>
      <c r="I398" s="14">
        <f>SUM(I392:I397)</f>
        <v>0</v>
      </c>
      <c r="K398" s="14">
        <f>SUM(K392:K397)</f>
        <v>0</v>
      </c>
      <c r="L398" s="14">
        <f>K398+I398+G398</f>
        <v>0</v>
      </c>
      <c r="M398" s="14">
        <f>SUM(L392:L397)</f>
        <v>0</v>
      </c>
    </row>
    <row r="399" spans="2:14" ht="20" customHeight="1">
      <c r="B399" s="2" t="s">
        <v>1064</v>
      </c>
      <c r="C399" s="2" t="s">
        <v>594</v>
      </c>
      <c r="N399" s="277" t="s">
        <v>414</v>
      </c>
    </row>
    <row r="400" spans="2:14" ht="12.75" customHeight="1">
      <c r="B400" s="2"/>
      <c r="C400" s="2"/>
      <c r="D400" s="9" t="s">
        <v>177</v>
      </c>
      <c r="E400" s="10"/>
      <c r="G400" s="10">
        <f t="shared" ref="G400:G413" si="62">F400*E400</f>
        <v>0</v>
      </c>
      <c r="I400" s="10">
        <f t="shared" ref="I400:I413" si="63">H400*E400</f>
        <v>0</v>
      </c>
      <c r="K400" s="10">
        <f>J400*E400</f>
        <v>0</v>
      </c>
      <c r="L400" s="10">
        <f t="shared" ref="L400:L413" si="64">K400+I400+G400</f>
        <v>0</v>
      </c>
      <c r="N400" s="278" t="s">
        <v>595</v>
      </c>
    </row>
    <row r="401" spans="2:14" ht="12.75" customHeight="1">
      <c r="B401" s="2"/>
      <c r="C401" s="2"/>
      <c r="D401" s="9" t="s">
        <v>178</v>
      </c>
      <c r="E401" s="10"/>
      <c r="G401" s="10">
        <f t="shared" si="62"/>
        <v>0</v>
      </c>
      <c r="I401" s="10">
        <f t="shared" si="63"/>
        <v>0</v>
      </c>
      <c r="K401" s="10">
        <f t="shared" ref="K401:K413" si="65">J401*E401</f>
        <v>0</v>
      </c>
      <c r="L401" s="10">
        <f t="shared" si="64"/>
        <v>0</v>
      </c>
      <c r="N401" s="600" t="s">
        <v>970</v>
      </c>
    </row>
    <row r="402" spans="2:14" ht="12.75" customHeight="1">
      <c r="B402" s="2"/>
      <c r="C402" s="2"/>
      <c r="D402" s="9" t="s">
        <v>440</v>
      </c>
      <c r="E402" s="10"/>
      <c r="G402" s="10">
        <f t="shared" si="62"/>
        <v>0</v>
      </c>
      <c r="I402" s="10">
        <f t="shared" si="63"/>
        <v>0</v>
      </c>
      <c r="K402" s="10">
        <f t="shared" si="65"/>
        <v>0</v>
      </c>
      <c r="L402" s="10">
        <f t="shared" si="64"/>
        <v>0</v>
      </c>
      <c r="N402" s="601"/>
    </row>
    <row r="403" spans="2:14" ht="12.75" customHeight="1">
      <c r="B403" s="2"/>
      <c r="C403" s="2"/>
      <c r="D403" s="9" t="s">
        <v>179</v>
      </c>
      <c r="E403" s="10"/>
      <c r="G403" s="10">
        <f t="shared" si="62"/>
        <v>0</v>
      </c>
      <c r="I403" s="10">
        <f t="shared" si="63"/>
        <v>0</v>
      </c>
      <c r="K403" s="10">
        <f t="shared" si="65"/>
        <v>0</v>
      </c>
      <c r="L403" s="10">
        <f t="shared" si="64"/>
        <v>0</v>
      </c>
      <c r="N403" s="603" t="s">
        <v>969</v>
      </c>
    </row>
    <row r="404" spans="2:14" ht="12.75" customHeight="1">
      <c r="B404" s="2"/>
      <c r="C404" s="2"/>
      <c r="D404" s="9" t="s">
        <v>180</v>
      </c>
      <c r="E404" s="10"/>
      <c r="G404" s="10">
        <f t="shared" si="62"/>
        <v>0</v>
      </c>
      <c r="I404" s="10">
        <f t="shared" si="63"/>
        <v>0</v>
      </c>
      <c r="K404" s="10">
        <f t="shared" si="65"/>
        <v>0</v>
      </c>
      <c r="L404" s="10">
        <f t="shared" si="64"/>
        <v>0</v>
      </c>
      <c r="N404" s="603"/>
    </row>
    <row r="405" spans="2:14" ht="12.75" customHeight="1">
      <c r="B405" s="2"/>
      <c r="C405" s="2"/>
      <c r="D405" s="9" t="s">
        <v>270</v>
      </c>
      <c r="E405" s="10"/>
      <c r="G405" s="10">
        <f t="shared" si="62"/>
        <v>0</v>
      </c>
      <c r="I405" s="10">
        <f t="shared" si="63"/>
        <v>0</v>
      </c>
      <c r="K405" s="10">
        <f t="shared" si="65"/>
        <v>0</v>
      </c>
      <c r="L405" s="10">
        <f t="shared" si="64"/>
        <v>0</v>
      </c>
      <c r="N405" s="603"/>
    </row>
    <row r="406" spans="2:14" ht="12.75" customHeight="1">
      <c r="B406" s="2"/>
      <c r="C406" s="2"/>
      <c r="D406" s="9" t="s">
        <v>182</v>
      </c>
      <c r="E406" s="10"/>
      <c r="G406" s="10">
        <f t="shared" si="62"/>
        <v>0</v>
      </c>
      <c r="I406" s="10">
        <f t="shared" si="63"/>
        <v>0</v>
      </c>
      <c r="K406" s="10">
        <f t="shared" si="65"/>
        <v>0</v>
      </c>
      <c r="L406" s="10">
        <f t="shared" si="64"/>
        <v>0</v>
      </c>
      <c r="N406" s="603"/>
    </row>
    <row r="407" spans="2:14" ht="12.75" customHeight="1">
      <c r="B407" s="2"/>
      <c r="C407" s="2"/>
      <c r="D407" s="9" t="s">
        <v>181</v>
      </c>
      <c r="E407" s="10"/>
      <c r="G407" s="10">
        <f t="shared" si="62"/>
        <v>0</v>
      </c>
      <c r="I407" s="10">
        <f t="shared" si="63"/>
        <v>0</v>
      </c>
      <c r="K407" s="10">
        <f t="shared" si="65"/>
        <v>0</v>
      </c>
      <c r="L407" s="10">
        <f t="shared" si="64"/>
        <v>0</v>
      </c>
      <c r="N407" s="603"/>
    </row>
    <row r="408" spans="2:14">
      <c r="B408" s="2"/>
      <c r="C408" s="2"/>
      <c r="D408" s="9" t="s">
        <v>284</v>
      </c>
      <c r="E408" s="10"/>
      <c r="G408" s="10">
        <f t="shared" si="62"/>
        <v>0</v>
      </c>
      <c r="I408" s="10">
        <f t="shared" si="63"/>
        <v>0</v>
      </c>
      <c r="K408" s="10">
        <f t="shared" si="65"/>
        <v>0</v>
      </c>
      <c r="L408" s="10">
        <f t="shared" si="64"/>
        <v>0</v>
      </c>
      <c r="N408" s="603"/>
    </row>
    <row r="409" spans="2:14" ht="12.75" customHeight="1">
      <c r="B409" s="2"/>
      <c r="C409" s="2"/>
      <c r="D409" s="9" t="s">
        <v>183</v>
      </c>
      <c r="E409" s="10"/>
      <c r="G409" s="10">
        <f t="shared" si="62"/>
        <v>0</v>
      </c>
      <c r="I409" s="10">
        <f t="shared" si="63"/>
        <v>0</v>
      </c>
      <c r="K409" s="10">
        <f t="shared" si="65"/>
        <v>0</v>
      </c>
      <c r="L409" s="10">
        <f t="shared" si="64"/>
        <v>0</v>
      </c>
      <c r="N409" s="603"/>
    </row>
    <row r="410" spans="2:14" ht="12.75" customHeight="1">
      <c r="B410" s="2"/>
      <c r="C410" s="2"/>
      <c r="D410" s="9" t="s">
        <v>553</v>
      </c>
      <c r="E410" s="10"/>
      <c r="G410" s="10">
        <f t="shared" si="62"/>
        <v>0</v>
      </c>
      <c r="I410" s="10">
        <f t="shared" si="63"/>
        <v>0</v>
      </c>
      <c r="K410" s="10">
        <f t="shared" si="65"/>
        <v>0</v>
      </c>
      <c r="L410" s="10">
        <f t="shared" si="64"/>
        <v>0</v>
      </c>
      <c r="N410" s="603"/>
    </row>
    <row r="411" spans="2:14" ht="12.75" customHeight="1">
      <c r="B411" s="2"/>
      <c r="C411" s="2"/>
      <c r="D411" s="9" t="s">
        <v>20</v>
      </c>
      <c r="E411" s="10"/>
      <c r="G411" s="10">
        <f t="shared" si="62"/>
        <v>0</v>
      </c>
      <c r="I411" s="10">
        <f t="shared" si="63"/>
        <v>0</v>
      </c>
      <c r="K411" s="10">
        <f t="shared" si="65"/>
        <v>0</v>
      </c>
      <c r="L411" s="10">
        <f t="shared" si="64"/>
        <v>0</v>
      </c>
      <c r="N411" s="603"/>
    </row>
    <row r="412" spans="2:14" ht="12.75" customHeight="1">
      <c r="B412" s="2"/>
      <c r="C412" s="2"/>
      <c r="D412" s="9" t="s">
        <v>207</v>
      </c>
      <c r="E412" s="10"/>
      <c r="G412" s="10">
        <f t="shared" si="62"/>
        <v>0</v>
      </c>
      <c r="I412" s="10">
        <f t="shared" si="63"/>
        <v>0</v>
      </c>
      <c r="K412" s="10">
        <f t="shared" si="65"/>
        <v>0</v>
      </c>
      <c r="L412" s="10">
        <f t="shared" si="64"/>
        <v>0</v>
      </c>
      <c r="N412" s="603"/>
    </row>
    <row r="413" spans="2:14" ht="12.75" customHeight="1">
      <c r="B413" s="2"/>
      <c r="C413" s="2"/>
      <c r="D413" s="9" t="s">
        <v>1039</v>
      </c>
      <c r="E413" s="10"/>
      <c r="G413" s="10">
        <f t="shared" si="62"/>
        <v>0</v>
      </c>
      <c r="I413" s="10">
        <f t="shared" si="63"/>
        <v>0</v>
      </c>
      <c r="K413" s="10">
        <f t="shared" si="65"/>
        <v>0</v>
      </c>
      <c r="L413" s="10">
        <f t="shared" si="64"/>
        <v>0</v>
      </c>
      <c r="N413" s="603"/>
    </row>
    <row r="414" spans="2:14" ht="12.75" customHeight="1">
      <c r="B414" s="2"/>
      <c r="C414" s="2"/>
      <c r="N414" s="603"/>
    </row>
    <row r="415" spans="2:14" ht="12.75" customHeight="1">
      <c r="B415" s="2"/>
      <c r="C415" s="2" t="s">
        <v>1088</v>
      </c>
      <c r="D415" s="13"/>
      <c r="G415" s="14">
        <f>SUM(G399:G414)</f>
        <v>0</v>
      </c>
      <c r="I415" s="14">
        <f>SUM(I399:I414)</f>
        <v>0</v>
      </c>
      <c r="K415" s="14">
        <f>SUM(K399:K414)</f>
        <v>0</v>
      </c>
      <c r="L415" s="14">
        <f>K415+I415+G415</f>
        <v>0</v>
      </c>
      <c r="M415" s="14">
        <f>SUM(L399:L414)</f>
        <v>0</v>
      </c>
    </row>
    <row r="416" spans="2:14" ht="20" customHeight="1">
      <c r="B416" s="2"/>
      <c r="C416" s="80" t="s">
        <v>267</v>
      </c>
      <c r="D416" s="6"/>
      <c r="L416" s="17">
        <f>SUM(M392:M415)</f>
        <v>0</v>
      </c>
      <c r="M416" s="3"/>
    </row>
    <row r="417" spans="2:14" ht="20" customHeight="1">
      <c r="B417" s="164" t="s">
        <v>410</v>
      </c>
      <c r="C417" s="164" t="s">
        <v>157</v>
      </c>
      <c r="D417" s="186"/>
      <c r="G417" s="4"/>
      <c r="K417" s="28"/>
      <c r="L417" s="4"/>
      <c r="N417" s="522" t="s">
        <v>48</v>
      </c>
    </row>
    <row r="418" spans="2:14" ht="20" customHeight="1">
      <c r="B418" s="164"/>
      <c r="C418" s="164" t="s">
        <v>245</v>
      </c>
      <c r="D418" s="164"/>
      <c r="E418" s="23"/>
      <c r="F418" s="5"/>
      <c r="G418" s="3"/>
      <c r="H418" s="5"/>
      <c r="K418" s="114"/>
      <c r="N418" s="521"/>
    </row>
    <row r="419" spans="2:14" ht="16.5" customHeight="1">
      <c r="B419" s="164"/>
      <c r="C419" s="164" t="s">
        <v>1190</v>
      </c>
      <c r="D419" s="186"/>
      <c r="N419" s="522"/>
    </row>
    <row r="420" spans="2:14">
      <c r="B420" s="164"/>
      <c r="C420" s="186"/>
      <c r="D420" s="524" t="s">
        <v>793</v>
      </c>
      <c r="G420" s="10">
        <f>F420*E420</f>
        <v>0</v>
      </c>
      <c r="I420" s="10">
        <f>H420*E420</f>
        <v>0</v>
      </c>
      <c r="K420" s="32"/>
      <c r="L420" s="10">
        <f>G420+I420+K420</f>
        <v>0</v>
      </c>
      <c r="N420" s="522"/>
    </row>
    <row r="421" spans="2:14">
      <c r="B421" s="164"/>
      <c r="C421" s="186"/>
      <c r="D421" s="524"/>
      <c r="G421" s="160" t="s">
        <v>1189</v>
      </c>
      <c r="K421" s="32"/>
      <c r="N421" s="278"/>
    </row>
    <row r="422" spans="2:14" ht="12.75" customHeight="1">
      <c r="B422" s="164"/>
      <c r="C422" s="164" t="s">
        <v>1156</v>
      </c>
      <c r="D422" s="524"/>
      <c r="K422" s="32"/>
      <c r="N422" s="278"/>
    </row>
    <row r="423" spans="2:14" ht="12.75" customHeight="1">
      <c r="B423" s="164"/>
      <c r="C423" s="186"/>
      <c r="D423" s="524" t="s">
        <v>794</v>
      </c>
      <c r="F423" s="167" t="s">
        <v>1230</v>
      </c>
      <c r="G423" s="176"/>
      <c r="I423" s="10">
        <f>G423*E423</f>
        <v>0</v>
      </c>
      <c r="K423" s="32"/>
      <c r="L423" s="10">
        <f>I423+K423</f>
        <v>0</v>
      </c>
      <c r="N423" s="274" t="s">
        <v>49</v>
      </c>
    </row>
    <row r="424" spans="2:14" ht="12.75" customHeight="1">
      <c r="B424" s="164"/>
      <c r="C424" s="186"/>
      <c r="D424" s="524" t="s">
        <v>777</v>
      </c>
      <c r="F424" s="169" t="s">
        <v>1230</v>
      </c>
      <c r="G424" s="177"/>
      <c r="I424" s="10">
        <f>G424*E424</f>
        <v>0</v>
      </c>
      <c r="K424" s="32"/>
      <c r="L424" s="10">
        <f>I424+K424</f>
        <v>0</v>
      </c>
    </row>
    <row r="425" spans="2:14" ht="12.75" customHeight="1">
      <c r="B425" s="164"/>
      <c r="C425" s="186"/>
      <c r="D425" s="524" t="s">
        <v>328</v>
      </c>
      <c r="F425" s="169" t="s">
        <v>957</v>
      </c>
      <c r="G425" s="177"/>
      <c r="I425" s="10">
        <f>G425*E425</f>
        <v>0</v>
      </c>
      <c r="K425" s="32"/>
      <c r="L425" s="10">
        <f>I425+K425</f>
        <v>0</v>
      </c>
    </row>
    <row r="426" spans="2:14" ht="12.75" customHeight="1">
      <c r="B426" s="164"/>
      <c r="C426" s="186"/>
      <c r="D426" s="524" t="s">
        <v>364</v>
      </c>
      <c r="F426" s="171" t="s">
        <v>957</v>
      </c>
      <c r="G426" s="178"/>
      <c r="I426" s="10">
        <f>G426*E426</f>
        <v>0</v>
      </c>
      <c r="K426" s="32"/>
      <c r="L426" s="10">
        <f>I426+K426</f>
        <v>0</v>
      </c>
    </row>
    <row r="427" spans="2:14" ht="12.75" customHeight="1">
      <c r="B427" s="164"/>
      <c r="C427" s="164" t="s">
        <v>1155</v>
      </c>
      <c r="D427" s="524"/>
      <c r="K427" s="32"/>
    </row>
    <row r="428" spans="2:14" ht="12.75" customHeight="1">
      <c r="B428" s="164"/>
      <c r="C428" s="525"/>
      <c r="D428" s="524" t="s">
        <v>329</v>
      </c>
      <c r="F428" s="167" t="s">
        <v>219</v>
      </c>
      <c r="G428" s="176"/>
      <c r="I428" s="10">
        <f>G428*E428</f>
        <v>0</v>
      </c>
      <c r="K428" s="32"/>
      <c r="L428" s="10">
        <f>I428+K428</f>
        <v>0</v>
      </c>
    </row>
    <row r="429" spans="2:14" ht="12.75" customHeight="1">
      <c r="B429" s="164"/>
      <c r="C429" s="525"/>
      <c r="D429" s="524" t="s">
        <v>778</v>
      </c>
      <c r="F429" s="169" t="s">
        <v>219</v>
      </c>
      <c r="G429" s="177"/>
      <c r="I429" s="10">
        <f>G429*E429</f>
        <v>0</v>
      </c>
      <c r="K429" s="32"/>
      <c r="L429" s="10">
        <f>I429+K429</f>
        <v>0</v>
      </c>
    </row>
    <row r="430" spans="2:14" ht="12.75" customHeight="1">
      <c r="B430" s="164"/>
      <c r="C430" s="525"/>
      <c r="D430" s="524" t="s">
        <v>779</v>
      </c>
      <c r="F430" s="169" t="s">
        <v>219</v>
      </c>
      <c r="G430" s="177"/>
      <c r="I430" s="10">
        <f>G430*E430</f>
        <v>0</v>
      </c>
      <c r="K430" s="32"/>
      <c r="L430" s="10">
        <f>I430+K430</f>
        <v>0</v>
      </c>
      <c r="N430" s="274" t="s">
        <v>818</v>
      </c>
    </row>
    <row r="431" spans="2:14" ht="12.75" customHeight="1">
      <c r="B431" s="164"/>
      <c r="C431" s="186"/>
      <c r="D431" s="524" t="s">
        <v>299</v>
      </c>
      <c r="F431" s="171" t="s">
        <v>219</v>
      </c>
      <c r="G431" s="178"/>
      <c r="I431" s="10">
        <f>G431*E431</f>
        <v>0</v>
      </c>
      <c r="K431" s="32"/>
      <c r="L431" s="10">
        <f>I431+K431</f>
        <v>0</v>
      </c>
    </row>
    <row r="432" spans="2:14" ht="12.75" customHeight="1">
      <c r="B432" s="164"/>
      <c r="C432" s="164" t="s">
        <v>332</v>
      </c>
      <c r="D432" s="524"/>
      <c r="K432" s="32"/>
    </row>
    <row r="433" spans="2:14" ht="12.75" customHeight="1">
      <c r="B433" s="164"/>
      <c r="C433" s="186"/>
      <c r="D433" s="524" t="s">
        <v>199</v>
      </c>
      <c r="F433" s="167" t="s">
        <v>219</v>
      </c>
      <c r="G433" s="176"/>
      <c r="I433" s="10">
        <f>G433*E433</f>
        <v>0</v>
      </c>
      <c r="K433" s="32"/>
      <c r="L433" s="10">
        <f>G433+I433+K433</f>
        <v>0</v>
      </c>
    </row>
    <row r="434" spans="2:14" ht="12.75" customHeight="1">
      <c r="B434" s="164"/>
      <c r="C434" s="186"/>
      <c r="D434" s="524" t="s">
        <v>330</v>
      </c>
      <c r="F434" s="171" t="s">
        <v>219</v>
      </c>
      <c r="G434" s="178"/>
      <c r="I434" s="10">
        <f>G434*E434</f>
        <v>0</v>
      </c>
      <c r="K434" s="32"/>
      <c r="L434" s="10">
        <f>G434+I434+K434</f>
        <v>0</v>
      </c>
    </row>
    <row r="435" spans="2:14" ht="12.75" customHeight="1">
      <c r="B435" s="164"/>
      <c r="C435" s="164"/>
      <c r="D435" s="186"/>
    </row>
    <row r="436" spans="2:14" ht="12.75" customHeight="1">
      <c r="B436" s="164"/>
      <c r="C436" s="164" t="s">
        <v>1088</v>
      </c>
      <c r="D436" s="435"/>
      <c r="G436" s="14">
        <f>G420</f>
        <v>0</v>
      </c>
      <c r="I436" s="14">
        <f>SUM(I417:I435)</f>
        <v>0</v>
      </c>
      <c r="K436" s="14">
        <f>SUM(K417:K435)</f>
        <v>0</v>
      </c>
      <c r="L436" s="14">
        <f>G436+I436+K436</f>
        <v>0</v>
      </c>
      <c r="M436" s="14">
        <f>SUM(L417:L435)</f>
        <v>0</v>
      </c>
    </row>
    <row r="437" spans="2:14" ht="20" customHeight="1">
      <c r="B437" s="164" t="s">
        <v>409</v>
      </c>
      <c r="C437" s="164" t="s">
        <v>171</v>
      </c>
      <c r="D437" s="186"/>
      <c r="E437" s="10"/>
      <c r="N437" s="274" t="s">
        <v>50</v>
      </c>
    </row>
    <row r="438" spans="2:14" ht="12.75" customHeight="1">
      <c r="B438" s="164"/>
      <c r="C438" s="186"/>
      <c r="D438" s="164" t="s">
        <v>158</v>
      </c>
      <c r="E438" s="394"/>
      <c r="F438" s="5"/>
      <c r="G438" s="3"/>
      <c r="K438" s="18"/>
      <c r="L438" s="18"/>
      <c r="M438" s="18"/>
      <c r="N438" s="521"/>
    </row>
    <row r="439" spans="2:14" ht="12.75" customHeight="1">
      <c r="B439" s="164"/>
      <c r="C439" s="186"/>
      <c r="D439" s="186" t="s">
        <v>676</v>
      </c>
      <c r="E439" s="166"/>
      <c r="F439" s="167" t="s">
        <v>160</v>
      </c>
      <c r="G439" s="176"/>
      <c r="I439" s="10">
        <f>G439*E439</f>
        <v>0</v>
      </c>
      <c r="L439" s="10">
        <f>K439+I439+G439</f>
        <v>0</v>
      </c>
      <c r="M439" s="18"/>
    </row>
    <row r="440" spans="2:14" ht="12.75" customHeight="1">
      <c r="B440" s="164"/>
      <c r="C440" s="186"/>
      <c r="D440" s="186" t="s">
        <v>159</v>
      </c>
      <c r="E440" s="166"/>
      <c r="F440" s="169" t="s">
        <v>160</v>
      </c>
      <c r="G440" s="177"/>
      <c r="I440" s="10">
        <f>G440*E440</f>
        <v>0</v>
      </c>
      <c r="L440" s="10">
        <f>K440+I440+G440</f>
        <v>0</v>
      </c>
      <c r="M440" s="18"/>
    </row>
    <row r="441" spans="2:14" ht="12.75" customHeight="1">
      <c r="B441" s="164"/>
      <c r="C441" s="164"/>
      <c r="D441" s="186" t="s">
        <v>161</v>
      </c>
      <c r="E441" s="166"/>
      <c r="F441" s="171" t="s">
        <v>160</v>
      </c>
      <c r="G441" s="178"/>
      <c r="I441" s="10">
        <f>G441*E441</f>
        <v>0</v>
      </c>
      <c r="L441" s="10">
        <f>G441+I441+K441</f>
        <v>0</v>
      </c>
      <c r="M441" s="18"/>
      <c r="N441" s="278"/>
    </row>
    <row r="442" spans="2:14" ht="12.75" customHeight="1">
      <c r="B442" s="164"/>
      <c r="C442" s="525"/>
      <c r="D442" s="186" t="s">
        <v>162</v>
      </c>
      <c r="E442" s="166"/>
      <c r="L442" s="10">
        <f>G442+I442+K442</f>
        <v>0</v>
      </c>
      <c r="M442" s="18"/>
    </row>
    <row r="443" spans="2:14" ht="12.75" customHeight="1">
      <c r="B443" s="2"/>
      <c r="D443" s="9" t="s">
        <v>820</v>
      </c>
      <c r="E443" s="166"/>
      <c r="G443" s="7"/>
      <c r="I443" s="18"/>
      <c r="K443" s="18"/>
      <c r="L443" s="10">
        <f>G443+I443+K443</f>
        <v>0</v>
      </c>
      <c r="M443" s="18"/>
    </row>
    <row r="444" spans="2:14" ht="12.75" customHeight="1">
      <c r="B444" s="2"/>
      <c r="C444" s="29"/>
      <c r="D444" s="9" t="s">
        <v>163</v>
      </c>
      <c r="E444" s="166"/>
      <c r="F444" s="167" t="s">
        <v>160</v>
      </c>
      <c r="G444" s="176"/>
      <c r="I444" s="10">
        <f>G444*E444</f>
        <v>0</v>
      </c>
      <c r="L444" s="10">
        <f>K444+I444+G444</f>
        <v>0</v>
      </c>
      <c r="M444" s="18"/>
      <c r="N444" s="278"/>
    </row>
    <row r="445" spans="2:14" ht="12.75" customHeight="1">
      <c r="B445" s="2"/>
      <c r="C445" s="29"/>
      <c r="D445" s="9" t="s">
        <v>164</v>
      </c>
      <c r="E445" s="166"/>
      <c r="F445" s="169" t="s">
        <v>160</v>
      </c>
      <c r="G445" s="177"/>
      <c r="I445" s="10">
        <f>G445*E445</f>
        <v>0</v>
      </c>
      <c r="L445" s="10">
        <f>K445+I445+G445</f>
        <v>0</v>
      </c>
      <c r="M445" s="18"/>
      <c r="N445" s="274" t="s">
        <v>818</v>
      </c>
    </row>
    <row r="446" spans="2:14" ht="12.75" customHeight="1">
      <c r="B446" s="2"/>
      <c r="C446" s="29"/>
      <c r="D446" s="30" t="s">
        <v>165</v>
      </c>
      <c r="E446" s="166"/>
      <c r="F446" s="169" t="s">
        <v>160</v>
      </c>
      <c r="G446" s="177"/>
      <c r="I446" s="10">
        <f>G446*E446</f>
        <v>0</v>
      </c>
      <c r="L446" s="10">
        <f>K446+I446+G446</f>
        <v>0</v>
      </c>
      <c r="M446" s="18"/>
    </row>
    <row r="447" spans="2:14" ht="12.75" customHeight="1">
      <c r="B447" s="2"/>
      <c r="D447" s="9" t="s">
        <v>166</v>
      </c>
      <c r="E447" s="166"/>
      <c r="F447" s="169" t="s">
        <v>167</v>
      </c>
      <c r="G447" s="177"/>
      <c r="I447" s="10">
        <f>G447*E447</f>
        <v>0</v>
      </c>
      <c r="L447" s="10">
        <f>K447+I447+G447</f>
        <v>0</v>
      </c>
      <c r="M447" s="18"/>
    </row>
    <row r="448" spans="2:14" ht="12.75" customHeight="1">
      <c r="B448" s="2"/>
      <c r="C448" s="2"/>
      <c r="D448" s="9" t="s">
        <v>168</v>
      </c>
      <c r="E448" s="166"/>
      <c r="F448" s="171" t="s">
        <v>160</v>
      </c>
      <c r="G448" s="178"/>
      <c r="I448" s="10">
        <f>G448*E448</f>
        <v>0</v>
      </c>
      <c r="L448" s="10">
        <f>K448+I448+G448</f>
        <v>0</v>
      </c>
      <c r="M448" s="18"/>
    </row>
    <row r="449" spans="2:13" ht="12.75" customHeight="1">
      <c r="B449" s="2"/>
      <c r="C449" s="2"/>
      <c r="E449" s="166"/>
      <c r="G449" s="7"/>
      <c r="M449" s="18"/>
    </row>
    <row r="450" spans="2:13" ht="12.75" customHeight="1">
      <c r="B450" s="2"/>
      <c r="C450" s="29"/>
      <c r="D450" s="1" t="s">
        <v>169</v>
      </c>
      <c r="E450" s="394"/>
      <c r="F450" s="5"/>
      <c r="G450" s="18"/>
      <c r="H450" s="5"/>
      <c r="I450" s="14">
        <f>SUM(I439:I448)</f>
        <v>0</v>
      </c>
      <c r="J450" s="5"/>
      <c r="K450" s="14">
        <f>SUM(K439:K448)</f>
        <v>0</v>
      </c>
      <c r="L450" s="14">
        <f>K450+I450</f>
        <v>0</v>
      </c>
      <c r="M450" s="14">
        <f>SUM(L439:L448)</f>
        <v>0</v>
      </c>
    </row>
    <row r="451" spans="2:13" ht="20" customHeight="1">
      <c r="B451" s="2" t="s">
        <v>209</v>
      </c>
      <c r="C451" s="2" t="s">
        <v>89</v>
      </c>
    </row>
    <row r="452" spans="2:13" ht="20" customHeight="1">
      <c r="B452" s="2" t="s">
        <v>1232</v>
      </c>
      <c r="C452" s="2" t="s">
        <v>42</v>
      </c>
      <c r="E452" s="10"/>
    </row>
    <row r="453" spans="2:13" ht="12.75" customHeight="1">
      <c r="B453" s="2"/>
      <c r="C453" s="2"/>
      <c r="D453" s="186" t="s">
        <v>427</v>
      </c>
      <c r="E453" s="10"/>
      <c r="G453" s="10">
        <f>F453*E453</f>
        <v>0</v>
      </c>
      <c r="I453" s="10">
        <f>H453*E453</f>
        <v>0</v>
      </c>
      <c r="K453" s="10">
        <f>J453*E453</f>
        <v>0</v>
      </c>
      <c r="L453" s="10">
        <f t="shared" ref="L453:L463" si="66">K453+I453+G453</f>
        <v>0</v>
      </c>
    </row>
    <row r="454" spans="2:13" ht="13.5" customHeight="1">
      <c r="B454" s="2"/>
      <c r="C454" s="2"/>
      <c r="D454" s="186" t="s">
        <v>428</v>
      </c>
      <c r="E454" s="10"/>
      <c r="G454" s="10">
        <f t="shared" ref="G454:G463" si="67">F454*E454</f>
        <v>0</v>
      </c>
      <c r="I454" s="10">
        <f>H454*E454</f>
        <v>0</v>
      </c>
      <c r="K454" s="10">
        <f t="shared" ref="K454:K463" si="68">J454*E454</f>
        <v>0</v>
      </c>
      <c r="L454" s="10">
        <f t="shared" si="66"/>
        <v>0</v>
      </c>
    </row>
    <row r="455" spans="2:13">
      <c r="B455" s="2"/>
      <c r="C455" s="2"/>
      <c r="D455" s="9" t="s">
        <v>287</v>
      </c>
      <c r="E455" s="10"/>
      <c r="G455" s="10">
        <f t="shared" si="67"/>
        <v>0</v>
      </c>
      <c r="I455" s="10">
        <f>H455*E455</f>
        <v>0</v>
      </c>
      <c r="K455" s="10">
        <f t="shared" si="68"/>
        <v>0</v>
      </c>
      <c r="L455" s="10">
        <f t="shared" si="66"/>
        <v>0</v>
      </c>
    </row>
    <row r="456" spans="2:13">
      <c r="B456" s="2"/>
      <c r="C456" s="2"/>
      <c r="D456" s="9" t="s">
        <v>242</v>
      </c>
      <c r="E456" s="10"/>
      <c r="G456" s="10">
        <f t="shared" si="67"/>
        <v>0</v>
      </c>
      <c r="I456" s="10">
        <f>H456*E456</f>
        <v>0</v>
      </c>
      <c r="K456" s="10">
        <f t="shared" si="68"/>
        <v>0</v>
      </c>
      <c r="L456" s="10">
        <f t="shared" si="66"/>
        <v>0</v>
      </c>
    </row>
    <row r="457" spans="2:13">
      <c r="B457" s="2"/>
      <c r="C457" s="2"/>
      <c r="D457" s="9" t="s">
        <v>826</v>
      </c>
      <c r="E457" s="10"/>
      <c r="G457" s="10">
        <f t="shared" si="67"/>
        <v>0</v>
      </c>
      <c r="I457" s="10">
        <f t="shared" ref="I457:I463" si="69">H457*E457</f>
        <v>0</v>
      </c>
      <c r="K457" s="10">
        <f t="shared" si="68"/>
        <v>0</v>
      </c>
      <c r="L457" s="10">
        <f t="shared" si="66"/>
        <v>0</v>
      </c>
    </row>
    <row r="458" spans="2:13">
      <c r="B458" s="2"/>
      <c r="C458" s="2"/>
      <c r="D458" s="9" t="s">
        <v>173</v>
      </c>
      <c r="E458" s="10"/>
      <c r="G458" s="10">
        <f t="shared" si="67"/>
        <v>0</v>
      </c>
      <c r="I458" s="10">
        <f t="shared" si="69"/>
        <v>0</v>
      </c>
      <c r="K458" s="10">
        <f t="shared" si="68"/>
        <v>0</v>
      </c>
      <c r="L458" s="10">
        <f t="shared" si="66"/>
        <v>0</v>
      </c>
    </row>
    <row r="459" spans="2:13">
      <c r="B459" s="2"/>
      <c r="C459" s="2"/>
      <c r="D459" s="9" t="s">
        <v>827</v>
      </c>
      <c r="E459" s="10"/>
      <c r="G459" s="10">
        <f t="shared" si="67"/>
        <v>0</v>
      </c>
      <c r="I459" s="10">
        <f t="shared" si="69"/>
        <v>0</v>
      </c>
      <c r="K459" s="10">
        <f t="shared" si="68"/>
        <v>0</v>
      </c>
      <c r="L459" s="10">
        <f t="shared" si="66"/>
        <v>0</v>
      </c>
    </row>
    <row r="460" spans="2:13">
      <c r="B460" s="2"/>
      <c r="C460" s="2"/>
      <c r="D460" s="9" t="s">
        <v>926</v>
      </c>
      <c r="E460" s="10"/>
      <c r="G460" s="10">
        <f t="shared" si="67"/>
        <v>0</v>
      </c>
      <c r="I460" s="10">
        <f t="shared" si="69"/>
        <v>0</v>
      </c>
      <c r="K460" s="10">
        <f t="shared" si="68"/>
        <v>0</v>
      </c>
      <c r="L460" s="10">
        <f t="shared" si="66"/>
        <v>0</v>
      </c>
    </row>
    <row r="461" spans="2:13">
      <c r="B461" s="2"/>
      <c r="C461" s="2"/>
      <c r="D461" s="9" t="s">
        <v>927</v>
      </c>
      <c r="E461" s="10"/>
      <c r="G461" s="10">
        <f t="shared" si="67"/>
        <v>0</v>
      </c>
      <c r="I461" s="10">
        <f t="shared" si="69"/>
        <v>0</v>
      </c>
      <c r="K461" s="10">
        <f t="shared" si="68"/>
        <v>0</v>
      </c>
      <c r="L461" s="10">
        <f t="shared" si="66"/>
        <v>0</v>
      </c>
    </row>
    <row r="462" spans="2:13">
      <c r="B462" s="2"/>
      <c r="C462" s="2"/>
      <c r="D462" s="9" t="s">
        <v>288</v>
      </c>
      <c r="E462" s="10"/>
      <c r="G462" s="10">
        <f t="shared" si="67"/>
        <v>0</v>
      </c>
      <c r="I462" s="10">
        <f t="shared" si="69"/>
        <v>0</v>
      </c>
      <c r="K462" s="10">
        <f t="shared" si="68"/>
        <v>0</v>
      </c>
      <c r="L462" s="10">
        <f t="shared" si="66"/>
        <v>0</v>
      </c>
    </row>
    <row r="463" spans="2:13" ht="12.75" customHeight="1">
      <c r="B463" s="2"/>
      <c r="C463" s="2"/>
      <c r="D463" s="9" t="s">
        <v>206</v>
      </c>
      <c r="E463" s="10"/>
      <c r="G463" s="10">
        <f t="shared" si="67"/>
        <v>0</v>
      </c>
      <c r="I463" s="10">
        <f t="shared" si="69"/>
        <v>0</v>
      </c>
      <c r="K463" s="10">
        <f t="shared" si="68"/>
        <v>0</v>
      </c>
      <c r="L463" s="10">
        <f t="shared" si="66"/>
        <v>0</v>
      </c>
    </row>
    <row r="464" spans="2:13" ht="12.75" customHeight="1">
      <c r="B464" s="2"/>
      <c r="C464" s="2"/>
      <c r="E464" s="10"/>
    </row>
    <row r="465" spans="2:13" ht="12.75" customHeight="1">
      <c r="B465" s="2"/>
      <c r="C465" s="2" t="s">
        <v>1088</v>
      </c>
      <c r="D465" s="13"/>
      <c r="G465" s="14">
        <f>SUM(G452:G464)</f>
        <v>0</v>
      </c>
      <c r="I465" s="14">
        <f>SUM(I452:I464)</f>
        <v>0</v>
      </c>
      <c r="K465" s="14">
        <f>SUM(K452:K464)</f>
        <v>0</v>
      </c>
      <c r="L465" s="14">
        <f>K465+I465+G465</f>
        <v>0</v>
      </c>
      <c r="M465" s="14">
        <f>SUM(L452:L464)</f>
        <v>0</v>
      </c>
    </row>
    <row r="466" spans="2:13" ht="20" customHeight="1">
      <c r="B466" s="2" t="s">
        <v>1233</v>
      </c>
      <c r="C466" s="2" t="s">
        <v>379</v>
      </c>
    </row>
    <row r="467" spans="2:13" ht="12.75" customHeight="1">
      <c r="B467" s="2"/>
      <c r="C467" s="2"/>
      <c r="D467" s="9" t="s">
        <v>380</v>
      </c>
      <c r="E467" s="10"/>
      <c r="G467" s="10">
        <f t="shared" ref="G467:G475" si="70">F467*E467</f>
        <v>0</v>
      </c>
      <c r="I467" s="10">
        <f t="shared" ref="I467:I475" si="71">H467*E467</f>
        <v>0</v>
      </c>
      <c r="K467" s="10">
        <f>J467*E467</f>
        <v>0</v>
      </c>
      <c r="L467" s="10">
        <f t="shared" ref="L467:L475" si="72">K467+I467+G467</f>
        <v>0</v>
      </c>
    </row>
    <row r="468" spans="2:13" ht="12.75" customHeight="1">
      <c r="B468" s="2"/>
      <c r="C468" s="2"/>
      <c r="D468" s="9" t="s">
        <v>383</v>
      </c>
      <c r="E468" s="10"/>
      <c r="G468" s="10">
        <f t="shared" si="70"/>
        <v>0</v>
      </c>
      <c r="I468" s="10">
        <f t="shared" si="71"/>
        <v>0</v>
      </c>
      <c r="K468" s="10">
        <f t="shared" ref="K468:K475" si="73">J468*E468</f>
        <v>0</v>
      </c>
      <c r="L468" s="10">
        <f t="shared" si="72"/>
        <v>0</v>
      </c>
    </row>
    <row r="469" spans="2:13" ht="12.75" customHeight="1">
      <c r="B469" s="2"/>
      <c r="C469" s="2"/>
      <c r="D469" s="9" t="s">
        <v>381</v>
      </c>
      <c r="E469" s="10"/>
      <c r="G469" s="10">
        <f t="shared" si="70"/>
        <v>0</v>
      </c>
      <c r="I469" s="10">
        <f t="shared" si="71"/>
        <v>0</v>
      </c>
      <c r="K469" s="10">
        <f t="shared" si="73"/>
        <v>0</v>
      </c>
      <c r="L469" s="10">
        <f t="shared" si="72"/>
        <v>0</v>
      </c>
    </row>
    <row r="470" spans="2:13" ht="12.75" customHeight="1">
      <c r="B470" s="2"/>
      <c r="C470" s="2"/>
      <c r="D470" s="9" t="s">
        <v>281</v>
      </c>
      <c r="E470" s="10"/>
      <c r="G470" s="10">
        <f t="shared" si="70"/>
        <v>0</v>
      </c>
      <c r="I470" s="10">
        <f t="shared" si="71"/>
        <v>0</v>
      </c>
      <c r="K470" s="10">
        <f t="shared" si="73"/>
        <v>0</v>
      </c>
      <c r="L470" s="10">
        <f t="shared" si="72"/>
        <v>0</v>
      </c>
    </row>
    <row r="471" spans="2:13" ht="12.75" customHeight="1">
      <c r="B471" s="2"/>
      <c r="C471" s="2"/>
      <c r="D471" s="9" t="s">
        <v>382</v>
      </c>
      <c r="E471" s="10"/>
      <c r="G471" s="10">
        <f t="shared" si="70"/>
        <v>0</v>
      </c>
      <c r="I471" s="10">
        <f t="shared" si="71"/>
        <v>0</v>
      </c>
      <c r="K471" s="10">
        <f t="shared" si="73"/>
        <v>0</v>
      </c>
      <c r="L471" s="10">
        <f t="shared" si="72"/>
        <v>0</v>
      </c>
    </row>
    <row r="472" spans="2:13" ht="12.75" customHeight="1">
      <c r="B472" s="2"/>
      <c r="C472" s="2"/>
      <c r="D472" s="9" t="s">
        <v>384</v>
      </c>
      <c r="E472" s="10"/>
      <c r="G472" s="10">
        <f t="shared" si="70"/>
        <v>0</v>
      </c>
      <c r="I472" s="10">
        <f t="shared" si="71"/>
        <v>0</v>
      </c>
      <c r="K472" s="10">
        <f t="shared" si="73"/>
        <v>0</v>
      </c>
      <c r="L472" s="10">
        <f t="shared" si="72"/>
        <v>0</v>
      </c>
    </row>
    <row r="473" spans="2:13" ht="12.75" customHeight="1">
      <c r="B473" s="2"/>
      <c r="C473" s="2"/>
      <c r="D473" s="9" t="s">
        <v>385</v>
      </c>
      <c r="E473" s="10"/>
      <c r="G473" s="10">
        <f t="shared" si="70"/>
        <v>0</v>
      </c>
      <c r="I473" s="10">
        <f t="shared" si="71"/>
        <v>0</v>
      </c>
      <c r="K473" s="10">
        <f t="shared" si="73"/>
        <v>0</v>
      </c>
      <c r="L473" s="10">
        <f t="shared" si="72"/>
        <v>0</v>
      </c>
    </row>
    <row r="474" spans="2:13">
      <c r="B474" s="2"/>
      <c r="C474" s="2"/>
      <c r="D474" s="9" t="s">
        <v>386</v>
      </c>
      <c r="E474" s="10"/>
      <c r="G474" s="10">
        <f t="shared" si="70"/>
        <v>0</v>
      </c>
      <c r="I474" s="10">
        <f t="shared" si="71"/>
        <v>0</v>
      </c>
      <c r="K474" s="10">
        <f t="shared" si="73"/>
        <v>0</v>
      </c>
      <c r="L474" s="10">
        <f t="shared" si="72"/>
        <v>0</v>
      </c>
    </row>
    <row r="475" spans="2:13" ht="12.75" customHeight="1">
      <c r="B475" s="2"/>
      <c r="C475" s="2"/>
      <c r="D475" s="9" t="s">
        <v>207</v>
      </c>
      <c r="E475" s="10"/>
      <c r="G475" s="10">
        <f t="shared" si="70"/>
        <v>0</v>
      </c>
      <c r="I475" s="10">
        <f t="shared" si="71"/>
        <v>0</v>
      </c>
      <c r="K475" s="10">
        <f t="shared" si="73"/>
        <v>0</v>
      </c>
      <c r="L475" s="10">
        <f t="shared" si="72"/>
        <v>0</v>
      </c>
    </row>
    <row r="476" spans="2:13" ht="12.75" customHeight="1">
      <c r="B476" s="2"/>
      <c r="C476" s="2"/>
    </row>
    <row r="477" spans="2:13" ht="12.75" customHeight="1">
      <c r="B477" s="2"/>
      <c r="C477" s="2" t="s">
        <v>1088</v>
      </c>
      <c r="D477" s="13"/>
      <c r="G477" s="14">
        <f>SUM(G466:G476)</f>
        <v>0</v>
      </c>
      <c r="I477" s="14">
        <f>SUM(I466:I476)</f>
        <v>0</v>
      </c>
      <c r="K477" s="14">
        <f>SUM(K466:K476)</f>
        <v>0</v>
      </c>
      <c r="L477" s="14">
        <f>K477+I477+G477</f>
        <v>0</v>
      </c>
      <c r="M477" s="14">
        <f>SUM(L466:L476)</f>
        <v>0</v>
      </c>
    </row>
    <row r="478" spans="2:13" ht="20" customHeight="1">
      <c r="B478" s="2" t="s">
        <v>1234</v>
      </c>
      <c r="C478" s="2" t="s">
        <v>189</v>
      </c>
      <c r="E478" s="10"/>
      <c r="I478" s="3"/>
    </row>
    <row r="479" spans="2:13" ht="12.75" customHeight="1">
      <c r="B479" s="2"/>
      <c r="C479" s="2"/>
      <c r="D479" s="9" t="s">
        <v>1034</v>
      </c>
      <c r="E479" s="10"/>
      <c r="G479" s="10">
        <f>F479*E479</f>
        <v>0</v>
      </c>
      <c r="I479" s="10">
        <f>H479*E479</f>
        <v>0</v>
      </c>
      <c r="K479" s="10">
        <f>J479*E479</f>
        <v>0</v>
      </c>
      <c r="L479" s="10">
        <f>K479+I479+G479</f>
        <v>0</v>
      </c>
    </row>
    <row r="480" spans="2:13" ht="12.75" customHeight="1">
      <c r="B480" s="2"/>
      <c r="C480" s="2"/>
      <c r="D480" s="9" t="s">
        <v>190</v>
      </c>
      <c r="E480" s="10"/>
      <c r="G480" s="10">
        <f>F480*E480</f>
        <v>0</v>
      </c>
      <c r="I480" s="10">
        <f>H480*E480</f>
        <v>0</v>
      </c>
      <c r="K480" s="10">
        <f>J480*E480</f>
        <v>0</v>
      </c>
      <c r="L480" s="10">
        <f>K480+I480+G480</f>
        <v>0</v>
      </c>
    </row>
    <row r="481" spans="2:13" ht="12.75" customHeight="1">
      <c r="B481" s="2"/>
      <c r="C481" s="2"/>
      <c r="D481" s="9" t="s">
        <v>238</v>
      </c>
      <c r="E481" s="10"/>
      <c r="G481" s="10">
        <f>F481*E481</f>
        <v>0</v>
      </c>
      <c r="I481" s="10">
        <f>H481*E481</f>
        <v>0</v>
      </c>
      <c r="K481" s="10">
        <f>J481*E481</f>
        <v>0</v>
      </c>
      <c r="L481" s="10">
        <f>K481+I481+G481</f>
        <v>0</v>
      </c>
    </row>
    <row r="482" spans="2:13" ht="12.75" customHeight="1">
      <c r="B482" s="2"/>
      <c r="C482" s="2"/>
      <c r="D482" s="9" t="s">
        <v>241</v>
      </c>
      <c r="E482" s="10"/>
      <c r="G482" s="10">
        <f>F482*E482</f>
        <v>0</v>
      </c>
      <c r="I482" s="10">
        <f>H482*E482</f>
        <v>0</v>
      </c>
      <c r="K482" s="10">
        <f>J482*E482</f>
        <v>0</v>
      </c>
      <c r="L482" s="10">
        <f>K482+I482+G482</f>
        <v>0</v>
      </c>
    </row>
    <row r="483" spans="2:13" ht="12.75" customHeight="1">
      <c r="B483" s="2"/>
      <c r="C483" s="2"/>
      <c r="D483" s="9" t="s">
        <v>207</v>
      </c>
      <c r="E483" s="10"/>
      <c r="G483" s="10">
        <f>F483*E483</f>
        <v>0</v>
      </c>
      <c r="I483" s="10">
        <f>H483*E483</f>
        <v>0</v>
      </c>
      <c r="K483" s="10">
        <f>J483*E483</f>
        <v>0</v>
      </c>
      <c r="L483" s="10">
        <f>K483+I483+G483</f>
        <v>0</v>
      </c>
    </row>
    <row r="484" spans="2:13" ht="12.75" customHeight="1">
      <c r="B484" s="2"/>
      <c r="C484" s="2"/>
    </row>
    <row r="485" spans="2:13" ht="12.75" customHeight="1">
      <c r="B485" s="2"/>
      <c r="C485" s="2" t="s">
        <v>1088</v>
      </c>
      <c r="D485" s="13"/>
      <c r="G485" s="14">
        <f>SUM(G478:G484)</f>
        <v>0</v>
      </c>
      <c r="I485" s="14">
        <f>SUM(I478:I484)</f>
        <v>0</v>
      </c>
      <c r="K485" s="14">
        <f>SUM(K478:K484)</f>
        <v>0</v>
      </c>
      <c r="L485" s="14">
        <f>K485+I485+G485</f>
        <v>0</v>
      </c>
      <c r="M485" s="14">
        <f>SUM(L478:L484)</f>
        <v>0</v>
      </c>
    </row>
    <row r="486" spans="2:13" ht="20" customHeight="1">
      <c r="B486" s="2" t="s">
        <v>1158</v>
      </c>
      <c r="C486" s="2" t="s">
        <v>239</v>
      </c>
      <c r="E486" s="10"/>
      <c r="I486" s="3"/>
    </row>
    <row r="487" spans="2:13" ht="12.75" customHeight="1">
      <c r="B487" s="2"/>
      <c r="C487" s="2"/>
      <c r="D487" s="9" t="s">
        <v>1034</v>
      </c>
      <c r="E487" s="10"/>
      <c r="G487" s="10">
        <f>F487*E487</f>
        <v>0</v>
      </c>
      <c r="I487" s="10">
        <f>H487*E487</f>
        <v>0</v>
      </c>
      <c r="K487" s="10">
        <f>J487*E487</f>
        <v>0</v>
      </c>
      <c r="L487" s="10">
        <f>K487+I487+G487</f>
        <v>0</v>
      </c>
    </row>
    <row r="488" spans="2:13" ht="12.75" customHeight="1">
      <c r="B488" s="2"/>
      <c r="C488" s="2"/>
      <c r="D488" s="9" t="s">
        <v>240</v>
      </c>
      <c r="E488" s="10"/>
      <c r="G488" s="10">
        <f>F488*E488</f>
        <v>0</v>
      </c>
      <c r="I488" s="10">
        <f>H488*E488</f>
        <v>0</v>
      </c>
      <c r="K488" s="10">
        <f>J488*E488</f>
        <v>0</v>
      </c>
      <c r="L488" s="10">
        <f>K488+I488+G488</f>
        <v>0</v>
      </c>
    </row>
    <row r="489" spans="2:13" ht="12.75" customHeight="1">
      <c r="B489" s="2"/>
      <c r="C489" s="2"/>
      <c r="D489" s="9" t="s">
        <v>423</v>
      </c>
      <c r="E489" s="10"/>
      <c r="G489" s="10">
        <f>F489*E489</f>
        <v>0</v>
      </c>
      <c r="I489" s="10">
        <f>H489*E489</f>
        <v>0</v>
      </c>
      <c r="K489" s="10">
        <f>J489*E489</f>
        <v>0</v>
      </c>
      <c r="L489" s="10">
        <f>K489+I489+G489</f>
        <v>0</v>
      </c>
    </row>
    <row r="490" spans="2:13" ht="12.75" customHeight="1">
      <c r="B490" s="2"/>
      <c r="C490" s="2"/>
      <c r="E490" s="10"/>
    </row>
    <row r="491" spans="2:13" ht="12.75" customHeight="1">
      <c r="B491" s="2"/>
      <c r="C491" s="2" t="s">
        <v>1088</v>
      </c>
      <c r="D491" s="13"/>
      <c r="G491" s="14">
        <f>SUM(G486:G490)</f>
        <v>0</v>
      </c>
      <c r="I491" s="14">
        <f>SUM(I486:I490)</f>
        <v>0</v>
      </c>
      <c r="K491" s="14">
        <f>SUM(K486:K490)</f>
        <v>0</v>
      </c>
      <c r="L491" s="14">
        <f>K491+I491+G491</f>
        <v>0</v>
      </c>
      <c r="M491" s="14">
        <f>SUM(L486:L490)</f>
        <v>0</v>
      </c>
    </row>
    <row r="492" spans="2:13" ht="20" customHeight="1">
      <c r="B492" s="2" t="s">
        <v>1159</v>
      </c>
      <c r="C492" s="2" t="s">
        <v>789</v>
      </c>
      <c r="I492" s="3"/>
    </row>
    <row r="493" spans="2:13" ht="12.75" customHeight="1">
      <c r="B493" s="2"/>
      <c r="C493" s="2"/>
      <c r="D493" s="9" t="s">
        <v>278</v>
      </c>
      <c r="E493" s="10"/>
      <c r="G493" s="10">
        <f>F493*E493</f>
        <v>0</v>
      </c>
      <c r="I493" s="10">
        <f>H493*E493</f>
        <v>0</v>
      </c>
      <c r="K493" s="10">
        <f>J493*E493</f>
        <v>0</v>
      </c>
      <c r="L493" s="10">
        <f>K493+I493+G493</f>
        <v>0</v>
      </c>
    </row>
    <row r="494" spans="2:13" ht="12.75" customHeight="1">
      <c r="B494" s="2"/>
      <c r="C494" s="2"/>
      <c r="D494" s="9" t="s">
        <v>535</v>
      </c>
      <c r="E494" s="10"/>
      <c r="G494" s="10">
        <f>F494*E494</f>
        <v>0</v>
      </c>
      <c r="I494" s="10">
        <f>H494*E494</f>
        <v>0</v>
      </c>
      <c r="K494" s="10">
        <f>J494*E494</f>
        <v>0</v>
      </c>
      <c r="L494" s="10">
        <f>K494+I494+G494</f>
        <v>0</v>
      </c>
    </row>
    <row r="495" spans="2:13" ht="12.75" customHeight="1">
      <c r="B495" s="2"/>
      <c r="C495" s="2"/>
      <c r="D495" s="9" t="s">
        <v>1039</v>
      </c>
      <c r="E495" s="10"/>
      <c r="G495" s="10">
        <f>F495*E495</f>
        <v>0</v>
      </c>
      <c r="I495" s="10">
        <f>H495*E495</f>
        <v>0</v>
      </c>
      <c r="K495" s="10">
        <f>J495*E495</f>
        <v>0</v>
      </c>
      <c r="L495" s="10">
        <f>K495+I495+G495</f>
        <v>0</v>
      </c>
    </row>
    <row r="496" spans="2:13" ht="12.75" customHeight="1">
      <c r="B496" s="2"/>
      <c r="C496" s="2"/>
    </row>
    <row r="497" spans="2:13" ht="12.75" customHeight="1">
      <c r="B497" s="2"/>
      <c r="C497" s="2" t="s">
        <v>1088</v>
      </c>
      <c r="D497" s="13"/>
      <c r="G497" s="14">
        <f>SUM(G492:G496)</f>
        <v>0</v>
      </c>
      <c r="I497" s="14">
        <f>SUM(I492:I496)</f>
        <v>0</v>
      </c>
      <c r="K497" s="14">
        <f>SUM(K492:K496)</f>
        <v>0</v>
      </c>
      <c r="L497" s="14">
        <f>K497+I497+G497</f>
        <v>0</v>
      </c>
      <c r="M497" s="14">
        <f>SUM(L492:L496)</f>
        <v>0</v>
      </c>
    </row>
    <row r="498" spans="2:13" ht="20" customHeight="1">
      <c r="B498" s="2" t="s">
        <v>1160</v>
      </c>
      <c r="C498" s="2" t="s">
        <v>184</v>
      </c>
      <c r="E498" s="10"/>
    </row>
    <row r="499" spans="2:13" ht="12.75" customHeight="1">
      <c r="B499" s="2"/>
      <c r="C499" s="2"/>
      <c r="D499" s="9" t="s">
        <v>1034</v>
      </c>
      <c r="E499" s="10"/>
      <c r="G499" s="10">
        <f>F499*E499</f>
        <v>0</v>
      </c>
      <c r="I499" s="10">
        <f>H499*E499</f>
        <v>0</v>
      </c>
      <c r="K499" s="10">
        <f>J499*E499</f>
        <v>0</v>
      </c>
      <c r="L499" s="10">
        <f>K499+I499+G499</f>
        <v>0</v>
      </c>
    </row>
    <row r="500" spans="2:13" ht="12.75" customHeight="1">
      <c r="B500" s="2"/>
      <c r="C500" s="2"/>
      <c r="D500" s="9" t="s">
        <v>1035</v>
      </c>
      <c r="E500" s="10"/>
      <c r="G500" s="10">
        <f>F500*E500</f>
        <v>0</v>
      </c>
      <c r="I500" s="10">
        <f>H500*E500</f>
        <v>0</v>
      </c>
      <c r="K500" s="10">
        <f>J500*E500</f>
        <v>0</v>
      </c>
      <c r="L500" s="10">
        <f>K500+I500+G500</f>
        <v>0</v>
      </c>
    </row>
    <row r="501" spans="2:13" ht="12.75" customHeight="1">
      <c r="B501" s="2"/>
      <c r="C501" s="2"/>
      <c r="D501" s="9" t="s">
        <v>1036</v>
      </c>
      <c r="E501" s="10"/>
      <c r="G501" s="10">
        <f>F501*E501</f>
        <v>0</v>
      </c>
      <c r="I501" s="10">
        <f>H501*E501</f>
        <v>0</v>
      </c>
      <c r="K501" s="10">
        <f>J501*E501</f>
        <v>0</v>
      </c>
      <c r="L501" s="10">
        <f>K501+I501+G501</f>
        <v>0</v>
      </c>
    </row>
    <row r="502" spans="2:13" ht="12.75" customHeight="1">
      <c r="B502" s="2"/>
      <c r="C502" s="2"/>
      <c r="D502" s="9" t="s">
        <v>186</v>
      </c>
      <c r="E502" s="10"/>
      <c r="G502" s="10">
        <f>F502*E502</f>
        <v>0</v>
      </c>
      <c r="I502" s="10">
        <f>H502*E502</f>
        <v>0</v>
      </c>
      <c r="K502" s="10">
        <f>J502*E502</f>
        <v>0</v>
      </c>
      <c r="L502" s="10">
        <f>K502+I502+G502</f>
        <v>0</v>
      </c>
    </row>
    <row r="503" spans="2:13" ht="12.75" customHeight="1">
      <c r="B503" s="2"/>
      <c r="C503" s="2"/>
      <c r="D503" s="9" t="s">
        <v>207</v>
      </c>
      <c r="E503" s="10"/>
      <c r="G503" s="10">
        <f>F503*E503</f>
        <v>0</v>
      </c>
      <c r="I503" s="10">
        <f>H503*E503</f>
        <v>0</v>
      </c>
      <c r="K503" s="10">
        <f>J503*E503</f>
        <v>0</v>
      </c>
      <c r="L503" s="10">
        <f>K503+I503+G503</f>
        <v>0</v>
      </c>
    </row>
    <row r="504" spans="2:13" ht="12.75" customHeight="1">
      <c r="B504" s="2"/>
      <c r="C504" s="2"/>
      <c r="E504" s="10"/>
    </row>
    <row r="505" spans="2:13" ht="12.75" customHeight="1">
      <c r="B505" s="2"/>
      <c r="C505" s="2" t="s">
        <v>1088</v>
      </c>
      <c r="D505" s="13"/>
      <c r="G505" s="14">
        <f>SUM(G498:G504)</f>
        <v>0</v>
      </c>
      <c r="I505" s="14">
        <f>SUM(I498:I504)</f>
        <v>0</v>
      </c>
      <c r="K505" s="14">
        <f>SUM(K498:K504)</f>
        <v>0</v>
      </c>
      <c r="L505" s="14">
        <f>K505+I505+G505</f>
        <v>0</v>
      </c>
      <c r="M505" s="14">
        <f>SUM(L498:L504)</f>
        <v>0</v>
      </c>
    </row>
    <row r="506" spans="2:13" ht="20" customHeight="1">
      <c r="B506" s="2" t="s">
        <v>187</v>
      </c>
      <c r="C506" s="2" t="s">
        <v>889</v>
      </c>
      <c r="E506" s="10"/>
    </row>
    <row r="507" spans="2:13" ht="12.75" customHeight="1">
      <c r="B507" s="2"/>
      <c r="C507" s="2"/>
      <c r="D507" s="9" t="s">
        <v>1034</v>
      </c>
      <c r="E507" s="10"/>
      <c r="G507" s="10">
        <f>F507*E507</f>
        <v>0</v>
      </c>
      <c r="I507" s="10">
        <f>H507*E507</f>
        <v>0</v>
      </c>
      <c r="K507" s="10">
        <f>J507*E507</f>
        <v>0</v>
      </c>
      <c r="L507" s="10">
        <f>K507+I507+G507</f>
        <v>0</v>
      </c>
    </row>
    <row r="508" spans="2:13" ht="12.75" customHeight="1">
      <c r="B508" s="2"/>
      <c r="C508" s="2"/>
      <c r="D508" s="9" t="s">
        <v>1035</v>
      </c>
      <c r="E508" s="10"/>
      <c r="G508" s="10">
        <f>F508*E508</f>
        <v>0</v>
      </c>
      <c r="I508" s="10">
        <f>H508*E508</f>
        <v>0</v>
      </c>
      <c r="K508" s="10">
        <f>J508*E508</f>
        <v>0</v>
      </c>
      <c r="L508" s="10">
        <f>K508+I508+G508</f>
        <v>0</v>
      </c>
    </row>
    <row r="509" spans="2:13" ht="12.75" customHeight="1">
      <c r="B509" s="2"/>
      <c r="C509" s="2"/>
      <c r="D509" s="9" t="s">
        <v>1036</v>
      </c>
      <c r="E509" s="10"/>
      <c r="G509" s="10">
        <f>F509*E509</f>
        <v>0</v>
      </c>
      <c r="I509" s="10">
        <f>H509*E509</f>
        <v>0</v>
      </c>
      <c r="K509" s="10">
        <f>J509*E509</f>
        <v>0</v>
      </c>
      <c r="L509" s="10">
        <f>K509+I509+G509</f>
        <v>0</v>
      </c>
    </row>
    <row r="510" spans="2:13" ht="12.75" customHeight="1">
      <c r="B510" s="2"/>
      <c r="C510" s="2"/>
      <c r="D510" s="9" t="s">
        <v>960</v>
      </c>
      <c r="E510" s="10"/>
      <c r="G510" s="10">
        <f>F510*E510</f>
        <v>0</v>
      </c>
      <c r="I510" s="10">
        <f>H510*E510</f>
        <v>0</v>
      </c>
      <c r="K510" s="10">
        <f>J510*E510</f>
        <v>0</v>
      </c>
      <c r="L510" s="10">
        <f>K510+I510+G510</f>
        <v>0</v>
      </c>
    </row>
    <row r="511" spans="2:13" ht="12.75" customHeight="1">
      <c r="B511" s="2"/>
      <c r="C511" s="2"/>
      <c r="D511" s="9" t="s">
        <v>633</v>
      </c>
      <c r="E511" s="10"/>
      <c r="G511" s="10">
        <f>F511*E511</f>
        <v>0</v>
      </c>
      <c r="I511" s="10">
        <f>H511*E511</f>
        <v>0</v>
      </c>
      <c r="K511" s="10">
        <f>J511*E511</f>
        <v>0</v>
      </c>
      <c r="L511" s="10">
        <f>K511+I511+G511</f>
        <v>0</v>
      </c>
    </row>
    <row r="512" spans="2:13" ht="12.75" customHeight="1">
      <c r="B512" s="2"/>
      <c r="C512" s="2"/>
      <c r="E512" s="10"/>
    </row>
    <row r="513" spans="2:13" ht="12.75" customHeight="1">
      <c r="B513" s="2"/>
      <c r="C513" s="2" t="s">
        <v>1088</v>
      </c>
      <c r="D513" s="13"/>
      <c r="G513" s="14">
        <f>SUM(G506:G512)</f>
        <v>0</v>
      </c>
      <c r="I513" s="14">
        <f>SUM(I506:I512)</f>
        <v>0</v>
      </c>
      <c r="K513" s="14">
        <f>SUM(K506:K512)</f>
        <v>0</v>
      </c>
      <c r="L513" s="14">
        <f>K513+I513+G513</f>
        <v>0</v>
      </c>
      <c r="M513" s="14">
        <f>SUM(L506:L512)</f>
        <v>0</v>
      </c>
    </row>
    <row r="514" spans="2:13" ht="20" customHeight="1">
      <c r="B514" s="2" t="s">
        <v>495</v>
      </c>
      <c r="C514" s="2" t="s">
        <v>208</v>
      </c>
      <c r="E514" s="10"/>
    </row>
    <row r="515" spans="2:13" ht="12.75" customHeight="1">
      <c r="B515" s="2"/>
      <c r="C515" s="2"/>
      <c r="D515" s="9" t="s">
        <v>282</v>
      </c>
      <c r="E515" s="10"/>
      <c r="G515" s="10">
        <f t="shared" ref="G515:G521" si="74">F515*E515</f>
        <v>0</v>
      </c>
      <c r="I515" s="10">
        <f t="shared" ref="I515:I521" si="75">H515*E515</f>
        <v>0</v>
      </c>
      <c r="K515" s="10">
        <f>J515*E515</f>
        <v>0</v>
      </c>
      <c r="L515" s="10">
        <f t="shared" ref="L515:L521" si="76">K515+I515+G515</f>
        <v>0</v>
      </c>
    </row>
    <row r="516" spans="2:13" ht="12.75" customHeight="1">
      <c r="B516" s="2"/>
      <c r="C516" s="2"/>
      <c r="D516" s="9" t="s">
        <v>188</v>
      </c>
      <c r="E516" s="10"/>
      <c r="G516" s="10">
        <f t="shared" si="74"/>
        <v>0</v>
      </c>
      <c r="I516" s="10">
        <f t="shared" si="75"/>
        <v>0</v>
      </c>
      <c r="K516" s="10">
        <f t="shared" ref="K516:K521" si="77">J516*E516</f>
        <v>0</v>
      </c>
      <c r="L516" s="10">
        <f t="shared" si="76"/>
        <v>0</v>
      </c>
    </row>
    <row r="517" spans="2:13" ht="12.75" customHeight="1">
      <c r="B517" s="2"/>
      <c r="C517" s="2"/>
      <c r="D517" s="9" t="s">
        <v>704</v>
      </c>
      <c r="E517" s="10"/>
      <c r="G517" s="10">
        <f t="shared" si="74"/>
        <v>0</v>
      </c>
      <c r="I517" s="10">
        <f t="shared" si="75"/>
        <v>0</v>
      </c>
      <c r="K517" s="10">
        <f t="shared" si="77"/>
        <v>0</v>
      </c>
      <c r="L517" s="10">
        <f t="shared" si="76"/>
        <v>0</v>
      </c>
    </row>
    <row r="518" spans="2:13" ht="12.75" customHeight="1">
      <c r="B518" s="2"/>
      <c r="C518" s="2"/>
      <c r="D518" s="9" t="s">
        <v>631</v>
      </c>
      <c r="E518" s="10"/>
      <c r="G518" s="10">
        <f t="shared" si="74"/>
        <v>0</v>
      </c>
      <c r="I518" s="10">
        <f t="shared" si="75"/>
        <v>0</v>
      </c>
      <c r="K518" s="10">
        <f t="shared" si="77"/>
        <v>0</v>
      </c>
      <c r="L518" s="10">
        <f t="shared" si="76"/>
        <v>0</v>
      </c>
    </row>
    <row r="519" spans="2:13" ht="12.75" customHeight="1">
      <c r="B519" s="2"/>
      <c r="C519" s="2"/>
      <c r="D519" s="9" t="s">
        <v>632</v>
      </c>
      <c r="E519" s="10"/>
      <c r="G519" s="10">
        <f t="shared" si="74"/>
        <v>0</v>
      </c>
      <c r="I519" s="10">
        <f t="shared" si="75"/>
        <v>0</v>
      </c>
      <c r="K519" s="10">
        <f t="shared" si="77"/>
        <v>0</v>
      </c>
      <c r="L519" s="10">
        <f t="shared" si="76"/>
        <v>0</v>
      </c>
    </row>
    <row r="520" spans="2:13" ht="12.75" customHeight="1">
      <c r="B520" s="2"/>
      <c r="C520" s="2"/>
      <c r="D520" s="9" t="s">
        <v>283</v>
      </c>
      <c r="E520" s="10"/>
      <c r="G520" s="10">
        <f t="shared" si="74"/>
        <v>0</v>
      </c>
      <c r="I520" s="10">
        <f>H520*E520</f>
        <v>0</v>
      </c>
      <c r="K520" s="10">
        <f t="shared" si="77"/>
        <v>0</v>
      </c>
      <c r="L520" s="10">
        <f t="shared" si="76"/>
        <v>0</v>
      </c>
    </row>
    <row r="521" spans="2:13" ht="12.75" customHeight="1">
      <c r="B521" s="2"/>
      <c r="C521" s="2"/>
      <c r="D521" s="9" t="s">
        <v>633</v>
      </c>
      <c r="E521" s="10"/>
      <c r="G521" s="10">
        <f t="shared" si="74"/>
        <v>0</v>
      </c>
      <c r="I521" s="10">
        <f t="shared" si="75"/>
        <v>0</v>
      </c>
      <c r="K521" s="10">
        <f t="shared" si="77"/>
        <v>0</v>
      </c>
      <c r="L521" s="10">
        <f t="shared" si="76"/>
        <v>0</v>
      </c>
    </row>
    <row r="522" spans="2:13" ht="12.75" customHeight="1">
      <c r="B522" s="2"/>
      <c r="C522" s="2"/>
      <c r="E522" s="10"/>
    </row>
    <row r="523" spans="2:13" ht="12.75" customHeight="1">
      <c r="B523" s="2"/>
      <c r="C523" s="2" t="s">
        <v>1088</v>
      </c>
      <c r="D523" s="13"/>
      <c r="G523" s="14">
        <f>SUM(G514:G522)</f>
        <v>0</v>
      </c>
      <c r="I523" s="14">
        <f>SUM(I514:I522)</f>
        <v>0</v>
      </c>
      <c r="K523" s="14">
        <f>SUM(K514:K522)</f>
        <v>0</v>
      </c>
      <c r="L523" s="14">
        <f>K523+I523+G523</f>
        <v>0</v>
      </c>
      <c r="M523" s="14">
        <f>SUM(L514:L522)</f>
        <v>0</v>
      </c>
    </row>
    <row r="524" spans="2:13" ht="20" customHeight="1">
      <c r="B524" s="2"/>
      <c r="C524" s="80" t="s">
        <v>170</v>
      </c>
      <c r="D524" s="6"/>
      <c r="L524" s="17">
        <f>SUM(M453:M523)</f>
        <v>0</v>
      </c>
      <c r="M524" s="3"/>
    </row>
    <row r="525" spans="2:13" ht="20" customHeight="1">
      <c r="B525" s="2" t="s">
        <v>1235</v>
      </c>
      <c r="C525" s="2" t="s">
        <v>1082</v>
      </c>
      <c r="E525" s="10"/>
    </row>
    <row r="526" spans="2:13" ht="12.75" customHeight="1">
      <c r="B526" s="2"/>
      <c r="C526" s="2"/>
      <c r="D526" s="9" t="s">
        <v>634</v>
      </c>
      <c r="E526" s="10"/>
      <c r="G526" s="10">
        <f>F526*E526</f>
        <v>0</v>
      </c>
      <c r="I526" s="10">
        <f>H526*E526</f>
        <v>0</v>
      </c>
      <c r="K526" s="10">
        <f>J526*E526</f>
        <v>0</v>
      </c>
      <c r="L526" s="10">
        <f>K526+I526+G526</f>
        <v>0</v>
      </c>
    </row>
    <row r="527" spans="2:13" ht="12.75" customHeight="1">
      <c r="B527" s="2"/>
      <c r="C527" s="2"/>
      <c r="D527" s="9" t="s">
        <v>496</v>
      </c>
      <c r="E527" s="10"/>
      <c r="G527" s="10">
        <f>F527*E527</f>
        <v>0</v>
      </c>
      <c r="I527" s="10">
        <f>H527*E527</f>
        <v>0</v>
      </c>
      <c r="K527" s="10">
        <f>J527*E527</f>
        <v>0</v>
      </c>
      <c r="L527" s="10">
        <f>K527+I527+G527</f>
        <v>0</v>
      </c>
    </row>
    <row r="528" spans="2:13" ht="12.75" customHeight="1">
      <c r="B528" s="2"/>
      <c r="C528" s="2"/>
      <c r="D528" s="9" t="s">
        <v>497</v>
      </c>
      <c r="E528" s="10"/>
      <c r="G528" s="10">
        <f>F528*E528</f>
        <v>0</v>
      </c>
      <c r="I528" s="10">
        <f>H528*E528</f>
        <v>0</v>
      </c>
      <c r="K528" s="10">
        <f>J528*E528</f>
        <v>0</v>
      </c>
      <c r="L528" s="10">
        <f>K528+I528+G528</f>
        <v>0</v>
      </c>
    </row>
    <row r="529" spans="2:14" ht="12.75" customHeight="1">
      <c r="B529" s="2"/>
      <c r="C529" s="2"/>
      <c r="D529" s="9" t="s">
        <v>498</v>
      </c>
      <c r="E529" s="10"/>
      <c r="G529" s="10">
        <f>F529*E529</f>
        <v>0</v>
      </c>
      <c r="I529" s="10">
        <f>H529*E529</f>
        <v>0</v>
      </c>
      <c r="K529" s="10">
        <f>J529*E529</f>
        <v>0</v>
      </c>
      <c r="L529" s="10">
        <f>K529+I529+G529</f>
        <v>0</v>
      </c>
    </row>
    <row r="530" spans="2:14" ht="12.75" customHeight="1">
      <c r="B530" s="2"/>
      <c r="C530" s="2"/>
      <c r="D530" s="9" t="s">
        <v>633</v>
      </c>
      <c r="E530" s="10"/>
      <c r="G530" s="10">
        <f>F530*E530</f>
        <v>0</v>
      </c>
      <c r="I530" s="10">
        <f>H530*E530</f>
        <v>0</v>
      </c>
      <c r="K530" s="10">
        <f>J530*E530</f>
        <v>0</v>
      </c>
      <c r="L530" s="10">
        <f>K530+I530+G530</f>
        <v>0</v>
      </c>
    </row>
    <row r="531" spans="2:14" ht="12.75" customHeight="1">
      <c r="B531" s="2"/>
      <c r="C531" s="2"/>
      <c r="E531" s="10"/>
    </row>
    <row r="532" spans="2:14" ht="12.75" customHeight="1">
      <c r="B532" s="2"/>
      <c r="C532" s="2" t="s">
        <v>878</v>
      </c>
      <c r="D532" s="13"/>
      <c r="G532" s="14">
        <f>SUM(G525:G531)</f>
        <v>0</v>
      </c>
      <c r="I532" s="14">
        <f>SUM(I525:I531)</f>
        <v>0</v>
      </c>
      <c r="K532" s="14">
        <f>SUM(K525:K531)</f>
        <v>0</v>
      </c>
      <c r="L532" s="14">
        <f>K532+I532+G532</f>
        <v>0</v>
      </c>
      <c r="M532" s="14">
        <f>SUM(L525:L531)</f>
        <v>0</v>
      </c>
    </row>
    <row r="533" spans="2:14" ht="20" customHeight="1">
      <c r="B533" s="2" t="s">
        <v>879</v>
      </c>
      <c r="C533" s="2" t="s">
        <v>210</v>
      </c>
      <c r="E533" s="84"/>
      <c r="N533" s="522"/>
    </row>
    <row r="534" spans="2:14" ht="20" customHeight="1">
      <c r="B534" s="2"/>
      <c r="C534" s="2" t="s">
        <v>51</v>
      </c>
      <c r="E534" s="10"/>
    </row>
    <row r="535" spans="2:14">
      <c r="B535" s="2"/>
      <c r="C535" s="2"/>
      <c r="D535" s="9" t="s">
        <v>967</v>
      </c>
      <c r="E535" s="10"/>
      <c r="G535" s="10">
        <f t="shared" ref="G535:G546" si="78">F535*E535</f>
        <v>0</v>
      </c>
      <c r="I535" s="10">
        <f>H535*E535</f>
        <v>0</v>
      </c>
      <c r="L535" s="10">
        <f>G535+I535+K535</f>
        <v>0</v>
      </c>
    </row>
    <row r="536" spans="2:14" ht="12.75" customHeight="1">
      <c r="B536" s="2"/>
      <c r="C536" s="2"/>
      <c r="D536" s="9" t="s">
        <v>249</v>
      </c>
      <c r="E536" s="10"/>
      <c r="G536" s="10">
        <f t="shared" si="78"/>
        <v>0</v>
      </c>
      <c r="I536" s="10">
        <f>H536*E536</f>
        <v>0</v>
      </c>
      <c r="L536" s="10">
        <f>G536+I536+K536</f>
        <v>0</v>
      </c>
      <c r="N536" s="278"/>
    </row>
    <row r="537" spans="2:14" ht="12.75" customHeight="1">
      <c r="B537" s="2"/>
      <c r="C537" s="2"/>
      <c r="D537" s="9" t="s">
        <v>1005</v>
      </c>
      <c r="E537" s="10"/>
      <c r="G537" s="10">
        <f t="shared" si="78"/>
        <v>0</v>
      </c>
      <c r="I537" s="10">
        <f>H537*E537</f>
        <v>0</v>
      </c>
      <c r="L537" s="10">
        <f>G537+I537+K537</f>
        <v>0</v>
      </c>
    </row>
    <row r="538" spans="2:14" ht="12.75" customHeight="1">
      <c r="B538" s="2"/>
      <c r="C538" s="2"/>
      <c r="D538" s="9" t="s">
        <v>399</v>
      </c>
      <c r="E538" s="10"/>
      <c r="G538" s="10">
        <f t="shared" si="78"/>
        <v>0</v>
      </c>
      <c r="I538" s="10">
        <f>H538*E538</f>
        <v>0</v>
      </c>
      <c r="L538" s="10">
        <f>G538+I538+K538</f>
        <v>0</v>
      </c>
    </row>
    <row r="539" spans="2:14" ht="12.75" customHeight="1">
      <c r="B539" s="2"/>
      <c r="C539" s="2"/>
      <c r="D539" s="9" t="s">
        <v>929</v>
      </c>
      <c r="E539" s="10"/>
      <c r="G539" s="10">
        <f t="shared" si="78"/>
        <v>0</v>
      </c>
      <c r="I539" s="10">
        <f>H539*E539</f>
        <v>0</v>
      </c>
      <c r="L539" s="10">
        <f>G539+I539+K539</f>
        <v>0</v>
      </c>
    </row>
    <row r="540" spans="2:14" ht="12.75" customHeight="1">
      <c r="B540" s="2"/>
      <c r="C540" s="2" t="s">
        <v>667</v>
      </c>
      <c r="E540" s="10"/>
    </row>
    <row r="541" spans="2:14" ht="12.75" customHeight="1">
      <c r="B541" s="2"/>
      <c r="C541" s="2"/>
      <c r="D541" s="9" t="s">
        <v>1002</v>
      </c>
      <c r="E541" s="10"/>
      <c r="G541" s="10">
        <f t="shared" si="78"/>
        <v>0</v>
      </c>
      <c r="I541" s="10">
        <f t="shared" ref="I541:I556" si="79">H541*E541</f>
        <v>0</v>
      </c>
      <c r="L541" s="10">
        <f t="shared" ref="L541:L556" si="80">G541+I541+K541</f>
        <v>0</v>
      </c>
    </row>
    <row r="542" spans="2:14" ht="12.75" customHeight="1">
      <c r="B542" s="2"/>
      <c r="C542" s="2"/>
      <c r="D542" s="9" t="s">
        <v>249</v>
      </c>
      <c r="E542" s="10"/>
      <c r="G542" s="10">
        <f t="shared" si="78"/>
        <v>0</v>
      </c>
      <c r="I542" s="10">
        <f t="shared" si="79"/>
        <v>0</v>
      </c>
      <c r="L542" s="10">
        <f t="shared" si="80"/>
        <v>0</v>
      </c>
    </row>
    <row r="543" spans="2:14" ht="12.75" customHeight="1">
      <c r="B543" s="2"/>
      <c r="C543" s="2"/>
      <c r="D543" s="9" t="s">
        <v>397</v>
      </c>
      <c r="E543" s="10"/>
      <c r="G543" s="10">
        <f t="shared" si="78"/>
        <v>0</v>
      </c>
      <c r="I543" s="10">
        <f t="shared" si="79"/>
        <v>0</v>
      </c>
      <c r="L543" s="10">
        <f t="shared" si="80"/>
        <v>0</v>
      </c>
    </row>
    <row r="544" spans="2:14" ht="12" customHeight="1">
      <c r="B544" s="2"/>
      <c r="C544" s="2"/>
      <c r="D544" s="9" t="s">
        <v>398</v>
      </c>
      <c r="E544" s="10"/>
      <c r="G544" s="10">
        <f t="shared" si="78"/>
        <v>0</v>
      </c>
      <c r="I544" s="10">
        <f t="shared" si="79"/>
        <v>0</v>
      </c>
      <c r="L544" s="10">
        <f t="shared" si="80"/>
        <v>0</v>
      </c>
      <c r="N544" s="521" t="s">
        <v>345</v>
      </c>
    </row>
    <row r="545" spans="1:14" ht="12.75" customHeight="1">
      <c r="B545" s="2"/>
      <c r="C545" s="2"/>
      <c r="D545" s="9" t="s">
        <v>399</v>
      </c>
      <c r="E545" s="10"/>
      <c r="G545" s="10">
        <f t="shared" si="78"/>
        <v>0</v>
      </c>
      <c r="I545" s="10">
        <f t="shared" si="79"/>
        <v>0</v>
      </c>
      <c r="L545" s="10">
        <f t="shared" si="80"/>
        <v>0</v>
      </c>
    </row>
    <row r="546" spans="1:14" ht="12.75" customHeight="1">
      <c r="B546" s="2"/>
      <c r="C546" s="2"/>
      <c r="D546" s="9" t="s">
        <v>929</v>
      </c>
      <c r="E546" s="10"/>
      <c r="G546" s="10">
        <f t="shared" si="78"/>
        <v>0</v>
      </c>
      <c r="I546" s="10">
        <f t="shared" si="79"/>
        <v>0</v>
      </c>
      <c r="L546" s="10">
        <f t="shared" si="80"/>
        <v>0</v>
      </c>
    </row>
    <row r="547" spans="1:14" ht="12.75" customHeight="1">
      <c r="B547" s="2"/>
      <c r="C547" s="2"/>
      <c r="D547" s="9" t="s">
        <v>930</v>
      </c>
      <c r="E547" s="10"/>
      <c r="G547" s="10">
        <f t="shared" ref="G547:G556" si="81">F547*E547</f>
        <v>0</v>
      </c>
      <c r="I547" s="10">
        <f t="shared" si="79"/>
        <v>0</v>
      </c>
      <c r="L547" s="10">
        <f t="shared" si="80"/>
        <v>0</v>
      </c>
    </row>
    <row r="548" spans="1:14" ht="12.75" customHeight="1">
      <c r="B548" s="2"/>
      <c r="C548" s="2"/>
      <c r="D548" s="9" t="s">
        <v>1142</v>
      </c>
      <c r="E548" s="10"/>
      <c r="G548" s="10">
        <f t="shared" si="81"/>
        <v>0</v>
      </c>
      <c r="I548" s="10">
        <f t="shared" si="79"/>
        <v>0</v>
      </c>
      <c r="L548" s="10">
        <f t="shared" si="80"/>
        <v>0</v>
      </c>
    </row>
    <row r="549" spans="1:14" ht="12.75" customHeight="1">
      <c r="B549" s="2"/>
      <c r="C549" s="2"/>
      <c r="D549" s="9" t="s">
        <v>931</v>
      </c>
      <c r="E549" s="10"/>
      <c r="G549" s="10">
        <f t="shared" si="81"/>
        <v>0</v>
      </c>
      <c r="I549" s="10">
        <f t="shared" si="79"/>
        <v>0</v>
      </c>
      <c r="L549" s="10">
        <f t="shared" si="80"/>
        <v>0</v>
      </c>
    </row>
    <row r="550" spans="1:14" ht="12.75" customHeight="1">
      <c r="B550" s="2"/>
      <c r="C550" s="2"/>
      <c r="D550" s="9" t="s">
        <v>702</v>
      </c>
      <c r="E550" s="10"/>
      <c r="G550" s="10">
        <f t="shared" si="81"/>
        <v>0</v>
      </c>
      <c r="I550" s="10">
        <f t="shared" si="79"/>
        <v>0</v>
      </c>
      <c r="L550" s="10">
        <f t="shared" si="80"/>
        <v>0</v>
      </c>
    </row>
    <row r="551" spans="1:14" ht="12.75" customHeight="1">
      <c r="B551" s="2"/>
      <c r="C551" s="2"/>
      <c r="D551" s="9" t="s">
        <v>703</v>
      </c>
      <c r="E551" s="10"/>
      <c r="G551" s="10">
        <f t="shared" si="81"/>
        <v>0</v>
      </c>
      <c r="I551" s="10">
        <f t="shared" si="79"/>
        <v>0</v>
      </c>
      <c r="L551" s="10">
        <f t="shared" si="80"/>
        <v>0</v>
      </c>
    </row>
    <row r="552" spans="1:14" ht="12.75" customHeight="1">
      <c r="B552" s="2"/>
      <c r="C552" s="2"/>
      <c r="D552" s="9" t="s">
        <v>1065</v>
      </c>
      <c r="E552" s="10"/>
      <c r="G552" s="10">
        <f t="shared" si="81"/>
        <v>0</v>
      </c>
      <c r="I552" s="10">
        <f t="shared" si="79"/>
        <v>0</v>
      </c>
      <c r="L552" s="10">
        <f t="shared" si="80"/>
        <v>0</v>
      </c>
    </row>
    <row r="553" spans="1:14" ht="12.75" customHeight="1">
      <c r="B553" s="2"/>
      <c r="C553" s="2"/>
      <c r="D553" s="9" t="s">
        <v>1066</v>
      </c>
      <c r="E553" s="10"/>
      <c r="G553" s="10">
        <f t="shared" si="81"/>
        <v>0</v>
      </c>
      <c r="I553" s="10">
        <f t="shared" si="79"/>
        <v>0</v>
      </c>
      <c r="L553" s="10">
        <f t="shared" si="80"/>
        <v>0</v>
      </c>
    </row>
    <row r="554" spans="1:14" ht="12.75" customHeight="1">
      <c r="B554" s="2"/>
      <c r="C554" s="2"/>
      <c r="D554" s="9" t="s">
        <v>1067</v>
      </c>
      <c r="E554" s="10"/>
      <c r="G554" s="10">
        <f t="shared" si="81"/>
        <v>0</v>
      </c>
      <c r="I554" s="10">
        <f t="shared" si="79"/>
        <v>0</v>
      </c>
      <c r="L554" s="10">
        <f t="shared" si="80"/>
        <v>0</v>
      </c>
    </row>
    <row r="555" spans="1:14" ht="12.75" customHeight="1">
      <c r="B555" s="2"/>
      <c r="C555" s="2"/>
      <c r="D555" s="9" t="s">
        <v>1068</v>
      </c>
      <c r="E555" s="10"/>
      <c r="G555" s="10">
        <f t="shared" si="81"/>
        <v>0</v>
      </c>
      <c r="I555" s="10">
        <f t="shared" si="79"/>
        <v>0</v>
      </c>
      <c r="L555" s="10">
        <f t="shared" si="80"/>
        <v>0</v>
      </c>
    </row>
    <row r="556" spans="1:14" ht="12.75" customHeight="1">
      <c r="B556" s="2"/>
      <c r="C556" s="2"/>
      <c r="D556" s="9" t="s">
        <v>633</v>
      </c>
      <c r="E556" s="10"/>
      <c r="G556" s="10">
        <f t="shared" si="81"/>
        <v>0</v>
      </c>
      <c r="I556" s="10">
        <f t="shared" si="79"/>
        <v>0</v>
      </c>
      <c r="L556" s="10">
        <f t="shared" si="80"/>
        <v>0</v>
      </c>
    </row>
    <row r="557" spans="1:14" ht="12.75" customHeight="1">
      <c r="B557" s="2"/>
      <c r="C557" s="2"/>
      <c r="E557" s="10"/>
    </row>
    <row r="558" spans="1:14" ht="12.75" customHeight="1">
      <c r="B558" s="2"/>
      <c r="C558" s="2" t="s">
        <v>1088</v>
      </c>
      <c r="D558" s="13"/>
      <c r="G558" s="14">
        <f>SUM(G533:G557)</f>
        <v>0</v>
      </c>
      <c r="I558" s="14">
        <f>SUM(I533:I557)</f>
        <v>0</v>
      </c>
      <c r="K558" s="14">
        <f>SUM(K533:K557)</f>
        <v>0</v>
      </c>
      <c r="L558" s="14">
        <f>G558+I558+K558</f>
        <v>0</v>
      </c>
      <c r="M558" s="14">
        <f>SUM(L533:L557)</f>
        <v>0</v>
      </c>
    </row>
    <row r="559" spans="1:14" ht="20" customHeight="1">
      <c r="B559" s="2" t="s">
        <v>1114</v>
      </c>
      <c r="C559" s="2" t="s">
        <v>148</v>
      </c>
      <c r="E559" s="10"/>
      <c r="N559" s="522"/>
    </row>
    <row r="560" spans="1:14" ht="12.75" customHeight="1">
      <c r="A560" s="186"/>
      <c r="B560" s="164"/>
      <c r="C560" s="164" t="s">
        <v>677</v>
      </c>
      <c r="D560" s="186"/>
      <c r="E560" s="10"/>
    </row>
    <row r="561" spans="1:14" ht="12.75" customHeight="1">
      <c r="B561" s="2"/>
      <c r="C561" s="2"/>
      <c r="D561" s="9" t="s">
        <v>301</v>
      </c>
      <c r="E561" s="10"/>
      <c r="G561" s="10">
        <f t="shared" ref="G561:G572" si="82">F561*E561</f>
        <v>0</v>
      </c>
      <c r="I561" s="10">
        <f t="shared" ref="I561:I572" si="83">H561*E561</f>
        <v>0</v>
      </c>
      <c r="L561" s="10">
        <f>G561+I561+K561</f>
        <v>0</v>
      </c>
    </row>
    <row r="562" spans="1:14" ht="12.75" customHeight="1">
      <c r="B562" s="2"/>
      <c r="C562" s="2"/>
      <c r="D562" s="9" t="s">
        <v>744</v>
      </c>
      <c r="E562" s="10"/>
      <c r="G562" s="10">
        <f t="shared" si="82"/>
        <v>0</v>
      </c>
      <c r="I562" s="10">
        <f t="shared" si="83"/>
        <v>0</v>
      </c>
      <c r="L562" s="10">
        <f>G562+I562+K562</f>
        <v>0</v>
      </c>
    </row>
    <row r="563" spans="1:14" ht="12.75" customHeight="1">
      <c r="B563" s="2"/>
      <c r="C563" s="2"/>
      <c r="D563" s="9" t="s">
        <v>303</v>
      </c>
      <c r="E563" s="10"/>
      <c r="G563" s="10">
        <f t="shared" si="82"/>
        <v>0</v>
      </c>
      <c r="I563" s="10">
        <f t="shared" si="83"/>
        <v>0</v>
      </c>
      <c r="L563" s="10">
        <f>G563+I563+K563</f>
        <v>0</v>
      </c>
    </row>
    <row r="564" spans="1:14" ht="12.75" customHeight="1">
      <c r="B564" s="2"/>
      <c r="C564" s="2"/>
      <c r="D564" s="9" t="s">
        <v>1039</v>
      </c>
      <c r="E564" s="10"/>
      <c r="G564" s="10">
        <f t="shared" si="82"/>
        <v>0</v>
      </c>
      <c r="I564" s="10">
        <f t="shared" si="83"/>
        <v>0</v>
      </c>
      <c r="L564" s="10">
        <f>G564+I564+K564</f>
        <v>0</v>
      </c>
    </row>
    <row r="565" spans="1:14" ht="12.75" customHeight="1">
      <c r="A565" s="186"/>
      <c r="B565" s="164"/>
      <c r="C565" s="164" t="s">
        <v>819</v>
      </c>
      <c r="D565" s="186"/>
      <c r="E565" s="10"/>
    </row>
    <row r="566" spans="1:14" ht="12.75" customHeight="1">
      <c r="B566" s="2"/>
      <c r="C566" s="2"/>
      <c r="D566" s="9" t="s">
        <v>301</v>
      </c>
      <c r="E566" s="10"/>
      <c r="G566" s="10">
        <f t="shared" si="82"/>
        <v>0</v>
      </c>
      <c r="I566" s="10">
        <f t="shared" si="83"/>
        <v>0</v>
      </c>
      <c r="L566" s="10">
        <f t="shared" ref="L566:L572" si="84">G566+I566+K566</f>
        <v>0</v>
      </c>
    </row>
    <row r="567" spans="1:14" ht="12.75" customHeight="1">
      <c r="B567" s="2"/>
      <c r="C567" s="2"/>
      <c r="D567" s="9" t="s">
        <v>744</v>
      </c>
      <c r="E567" s="10"/>
      <c r="G567" s="10">
        <f t="shared" si="82"/>
        <v>0</v>
      </c>
      <c r="I567" s="10">
        <f t="shared" si="83"/>
        <v>0</v>
      </c>
      <c r="L567" s="10">
        <f t="shared" si="84"/>
        <v>0</v>
      </c>
    </row>
    <row r="568" spans="1:14" ht="12.75" customHeight="1">
      <c r="B568" s="2"/>
      <c r="C568" s="2"/>
      <c r="D568" s="9" t="s">
        <v>303</v>
      </c>
      <c r="E568" s="10"/>
      <c r="G568" s="10">
        <f t="shared" si="82"/>
        <v>0</v>
      </c>
      <c r="I568" s="10">
        <f t="shared" si="83"/>
        <v>0</v>
      </c>
      <c r="L568" s="10">
        <f t="shared" si="84"/>
        <v>0</v>
      </c>
    </row>
    <row r="569" spans="1:14" ht="12.75" customHeight="1">
      <c r="B569" s="2"/>
      <c r="C569" s="2"/>
      <c r="D569" s="9" t="s">
        <v>1039</v>
      </c>
      <c r="E569" s="10"/>
      <c r="G569" s="10">
        <f t="shared" si="82"/>
        <v>0</v>
      </c>
      <c r="I569" s="10">
        <f t="shared" si="83"/>
        <v>0</v>
      </c>
      <c r="L569" s="10">
        <f t="shared" si="84"/>
        <v>0</v>
      </c>
    </row>
    <row r="570" spans="1:14" ht="12.75" customHeight="1">
      <c r="B570" s="2"/>
      <c r="C570" s="2"/>
      <c r="D570" s="9" t="s">
        <v>1069</v>
      </c>
      <c r="E570" s="10"/>
      <c r="G570" s="10">
        <f t="shared" si="82"/>
        <v>0</v>
      </c>
      <c r="I570" s="10">
        <f t="shared" si="83"/>
        <v>0</v>
      </c>
      <c r="L570" s="10">
        <f t="shared" si="84"/>
        <v>0</v>
      </c>
    </row>
    <row r="571" spans="1:14" ht="12.75" customHeight="1">
      <c r="B571" s="2"/>
      <c r="C571" s="2"/>
      <c r="D571" s="9" t="s">
        <v>1070</v>
      </c>
      <c r="E571" s="10"/>
      <c r="G571" s="10">
        <f t="shared" si="82"/>
        <v>0</v>
      </c>
      <c r="I571" s="10">
        <f t="shared" si="83"/>
        <v>0</v>
      </c>
      <c r="L571" s="10">
        <f t="shared" si="84"/>
        <v>0</v>
      </c>
    </row>
    <row r="572" spans="1:14" ht="12.75" customHeight="1">
      <c r="B572" s="2"/>
      <c r="C572" s="2"/>
      <c r="D572" s="9" t="s">
        <v>633</v>
      </c>
      <c r="E572" s="10"/>
      <c r="G572" s="10">
        <f t="shared" si="82"/>
        <v>0</v>
      </c>
      <c r="I572" s="10">
        <f t="shared" si="83"/>
        <v>0</v>
      </c>
      <c r="L572" s="10">
        <f t="shared" si="84"/>
        <v>0</v>
      </c>
    </row>
    <row r="573" spans="1:14" ht="12.75" customHeight="1">
      <c r="B573" s="2"/>
      <c r="C573" s="2"/>
      <c r="E573" s="10"/>
    </row>
    <row r="574" spans="1:14" ht="12.75" customHeight="1">
      <c r="B574" s="2"/>
      <c r="C574" s="2" t="s">
        <v>1088</v>
      </c>
      <c r="D574" s="13"/>
      <c r="G574" s="14">
        <f>SUM(G559:G573)</f>
        <v>0</v>
      </c>
      <c r="I574" s="14">
        <f>SUM(I559:I573)</f>
        <v>0</v>
      </c>
      <c r="K574" s="14">
        <f>SUM(K559:K573)</f>
        <v>0</v>
      </c>
      <c r="L574" s="14">
        <f>G574+I574+K574</f>
        <v>0</v>
      </c>
      <c r="M574" s="14">
        <f>SUM(L559:L573)</f>
        <v>0</v>
      </c>
    </row>
    <row r="575" spans="1:14" ht="20" customHeight="1">
      <c r="B575" s="2" t="s">
        <v>1025</v>
      </c>
      <c r="C575" s="2" t="s">
        <v>212</v>
      </c>
      <c r="E575" s="10"/>
      <c r="N575" s="522" t="s">
        <v>211</v>
      </c>
    </row>
    <row r="576" spans="1:14" ht="12.75" customHeight="1">
      <c r="B576" s="2"/>
      <c r="C576" s="2"/>
      <c r="D576" s="2" t="s">
        <v>1071</v>
      </c>
      <c r="E576" s="10"/>
    </row>
    <row r="577" spans="2:12" ht="12.75" customHeight="1">
      <c r="B577" s="2"/>
      <c r="C577" s="2"/>
      <c r="D577" s="9" t="s">
        <v>1072</v>
      </c>
      <c r="E577" s="10"/>
      <c r="G577" s="10">
        <f t="shared" ref="G577:G589" si="85">F577*E577</f>
        <v>0</v>
      </c>
      <c r="L577" s="10">
        <f t="shared" ref="L577:L591" si="86">G577+I577+K577</f>
        <v>0</v>
      </c>
    </row>
    <row r="578" spans="2:12" ht="12.75" customHeight="1">
      <c r="D578" s="9" t="s">
        <v>1073</v>
      </c>
      <c r="E578" s="10"/>
      <c r="G578" s="10">
        <f t="shared" si="85"/>
        <v>0</v>
      </c>
      <c r="L578" s="10">
        <f t="shared" si="86"/>
        <v>0</v>
      </c>
    </row>
    <row r="579" spans="2:12" ht="12.75" customHeight="1">
      <c r="B579" s="2"/>
      <c r="C579" s="2"/>
      <c r="D579" s="9" t="s">
        <v>635</v>
      </c>
      <c r="E579" s="10"/>
      <c r="G579" s="10">
        <f t="shared" si="85"/>
        <v>0</v>
      </c>
      <c r="L579" s="10">
        <f t="shared" si="86"/>
        <v>0</v>
      </c>
    </row>
    <row r="580" spans="2:12" ht="12.75" customHeight="1">
      <c r="B580" s="2"/>
      <c r="C580" s="2"/>
      <c r="D580" s="9" t="s">
        <v>636</v>
      </c>
      <c r="E580" s="10"/>
      <c r="G580" s="10">
        <f t="shared" si="85"/>
        <v>0</v>
      </c>
      <c r="L580" s="10">
        <f t="shared" si="86"/>
        <v>0</v>
      </c>
    </row>
    <row r="581" spans="2:12" ht="12.75" customHeight="1">
      <c r="B581" s="2"/>
      <c r="C581" s="2"/>
      <c r="D581" s="9" t="s">
        <v>637</v>
      </c>
      <c r="E581" s="10"/>
      <c r="G581" s="10">
        <f t="shared" si="85"/>
        <v>0</v>
      </c>
      <c r="L581" s="10">
        <f t="shared" si="86"/>
        <v>0</v>
      </c>
    </row>
    <row r="582" spans="2:12" ht="12.75" customHeight="1">
      <c r="B582" s="2"/>
      <c r="C582" s="2"/>
      <c r="D582" s="9" t="s">
        <v>904</v>
      </c>
      <c r="E582" s="10"/>
      <c r="G582" s="10">
        <f t="shared" si="85"/>
        <v>0</v>
      </c>
      <c r="L582" s="10">
        <f t="shared" si="86"/>
        <v>0</v>
      </c>
    </row>
    <row r="583" spans="2:12" ht="12.75" customHeight="1">
      <c r="B583" s="2"/>
      <c r="C583" s="2"/>
      <c r="D583" s="9" t="s">
        <v>905</v>
      </c>
      <c r="E583" s="10"/>
      <c r="G583" s="10">
        <f t="shared" si="85"/>
        <v>0</v>
      </c>
      <c r="L583" s="10">
        <f t="shared" si="86"/>
        <v>0</v>
      </c>
    </row>
    <row r="584" spans="2:12" ht="12.75" customHeight="1">
      <c r="B584" s="2"/>
      <c r="C584" s="2"/>
      <c r="D584" s="9" t="s">
        <v>1105</v>
      </c>
      <c r="E584" s="10"/>
      <c r="G584" s="10">
        <f t="shared" si="85"/>
        <v>0</v>
      </c>
      <c r="L584" s="10">
        <f t="shared" si="86"/>
        <v>0</v>
      </c>
    </row>
    <row r="585" spans="2:12" ht="12.75" customHeight="1">
      <c r="B585" s="2"/>
      <c r="C585" s="2"/>
      <c r="D585" s="9" t="s">
        <v>1106</v>
      </c>
      <c r="E585" s="10"/>
      <c r="G585" s="10">
        <f t="shared" si="85"/>
        <v>0</v>
      </c>
      <c r="L585" s="10">
        <f t="shared" si="86"/>
        <v>0</v>
      </c>
    </row>
    <row r="586" spans="2:12" ht="12.75" customHeight="1">
      <c r="B586" s="2"/>
      <c r="C586" s="2"/>
      <c r="D586" s="9" t="s">
        <v>1039</v>
      </c>
      <c r="E586" s="10"/>
      <c r="G586" s="10">
        <f t="shared" si="85"/>
        <v>0</v>
      </c>
      <c r="L586" s="10">
        <f t="shared" si="86"/>
        <v>0</v>
      </c>
    </row>
    <row r="587" spans="2:12" ht="12.75" customHeight="1">
      <c r="B587" s="2"/>
      <c r="C587" s="2"/>
      <c r="D587" s="9" t="s">
        <v>1107</v>
      </c>
      <c r="E587" s="10"/>
      <c r="G587" s="10">
        <f t="shared" si="85"/>
        <v>0</v>
      </c>
      <c r="L587" s="10">
        <f t="shared" si="86"/>
        <v>0</v>
      </c>
    </row>
    <row r="588" spans="2:12" ht="12.75" customHeight="1">
      <c r="B588" s="2"/>
      <c r="C588" s="2"/>
      <c r="D588" s="9" t="s">
        <v>1236</v>
      </c>
      <c r="E588" s="10"/>
      <c r="G588" s="10">
        <f t="shared" si="85"/>
        <v>0</v>
      </c>
      <c r="L588" s="10">
        <f t="shared" si="86"/>
        <v>0</v>
      </c>
    </row>
    <row r="589" spans="2:12" ht="12.75" customHeight="1">
      <c r="B589" s="2"/>
      <c r="C589" s="2"/>
      <c r="D589" s="9" t="s">
        <v>1132</v>
      </c>
      <c r="E589" s="10"/>
      <c r="G589" s="10">
        <f t="shared" si="85"/>
        <v>0</v>
      </c>
      <c r="L589" s="10">
        <f t="shared" si="86"/>
        <v>0</v>
      </c>
    </row>
    <row r="590" spans="2:12" ht="12.75" customHeight="1">
      <c r="B590" s="2"/>
      <c r="C590" s="2"/>
      <c r="D590" s="9" t="s">
        <v>1133</v>
      </c>
      <c r="E590" s="10"/>
      <c r="K590" s="10">
        <f>J590*E590</f>
        <v>0</v>
      </c>
      <c r="L590" s="10">
        <f t="shared" si="86"/>
        <v>0</v>
      </c>
    </row>
    <row r="591" spans="2:12" ht="12.75" customHeight="1">
      <c r="B591" s="2"/>
      <c r="C591" s="2"/>
      <c r="D591" s="9" t="s">
        <v>1237</v>
      </c>
      <c r="E591" s="10"/>
      <c r="G591" s="10">
        <f>F591*E591</f>
        <v>0</v>
      </c>
      <c r="L591" s="10">
        <f t="shared" si="86"/>
        <v>0</v>
      </c>
    </row>
    <row r="592" spans="2:12" ht="12.75" customHeight="1">
      <c r="B592" s="2"/>
      <c r="C592" s="2"/>
      <c r="E592" s="10"/>
    </row>
    <row r="593" spans="2:14" ht="12.75" customHeight="1">
      <c r="B593" s="2"/>
      <c r="C593" s="2" t="s">
        <v>1088</v>
      </c>
      <c r="D593" s="13"/>
      <c r="E593" s="10"/>
      <c r="G593" s="14">
        <f>SUM(G575:G592)</f>
        <v>0</v>
      </c>
      <c r="I593" s="14">
        <f>SUM(I575:I592)</f>
        <v>0</v>
      </c>
      <c r="K593" s="14">
        <f>SUM(K575:K592)</f>
        <v>0</v>
      </c>
      <c r="L593" s="14">
        <f>G593+I593+K593</f>
        <v>0</v>
      </c>
      <c r="M593" s="14">
        <f>SUM(L575:L592)</f>
        <v>0</v>
      </c>
    </row>
    <row r="594" spans="2:14" ht="12.75" customHeight="1">
      <c r="B594" s="2"/>
    </row>
    <row r="595" spans="2:14" ht="20" customHeight="1">
      <c r="B595" s="2" t="s">
        <v>1026</v>
      </c>
      <c r="C595" s="2" t="s">
        <v>874</v>
      </c>
      <c r="E595" s="10"/>
    </row>
    <row r="596" spans="2:14" ht="12.75" customHeight="1">
      <c r="B596" s="2"/>
      <c r="C596" s="2"/>
      <c r="D596" s="9" t="s">
        <v>989</v>
      </c>
      <c r="E596" s="10"/>
      <c r="G596" s="10">
        <f t="shared" ref="G596:G608" si="87">E596*F596</f>
        <v>0</v>
      </c>
      <c r="I596" s="10">
        <f t="shared" ref="I596:I608" si="88">E596*H596</f>
        <v>0</v>
      </c>
      <c r="K596" s="10">
        <f t="shared" ref="K596:K608" si="89">J596*E596</f>
        <v>0</v>
      </c>
      <c r="L596" s="10">
        <f t="shared" ref="L596:L608" si="90">G596+I596+K596</f>
        <v>0</v>
      </c>
    </row>
    <row r="597" spans="2:14" ht="13.5" customHeight="1">
      <c r="B597" s="2"/>
      <c r="C597" s="2"/>
      <c r="D597" s="9" t="s">
        <v>990</v>
      </c>
      <c r="E597" s="10"/>
      <c r="G597" s="10">
        <f t="shared" si="87"/>
        <v>0</v>
      </c>
      <c r="I597" s="10">
        <f t="shared" si="88"/>
        <v>0</v>
      </c>
      <c r="K597" s="10">
        <f t="shared" si="89"/>
        <v>0</v>
      </c>
      <c r="L597" s="10">
        <f t="shared" si="90"/>
        <v>0</v>
      </c>
    </row>
    <row r="598" spans="2:14" ht="12.75" customHeight="1">
      <c r="B598" s="2"/>
      <c r="C598" s="2"/>
      <c r="D598" s="9" t="s">
        <v>336</v>
      </c>
      <c r="E598" s="10"/>
      <c r="G598" s="10">
        <f t="shared" si="87"/>
        <v>0</v>
      </c>
      <c r="I598" s="10">
        <f t="shared" si="88"/>
        <v>0</v>
      </c>
      <c r="K598" s="10">
        <f t="shared" si="89"/>
        <v>0</v>
      </c>
      <c r="L598" s="10">
        <f t="shared" si="90"/>
        <v>0</v>
      </c>
      <c r="N598" s="522" t="s">
        <v>593</v>
      </c>
    </row>
    <row r="599" spans="2:14" ht="12.75" customHeight="1">
      <c r="B599" s="2"/>
      <c r="C599" s="2"/>
      <c r="D599" s="9" t="s">
        <v>973</v>
      </c>
      <c r="E599" s="10"/>
      <c r="G599" s="10">
        <f t="shared" si="87"/>
        <v>0</v>
      </c>
      <c r="I599" s="10">
        <f t="shared" si="88"/>
        <v>0</v>
      </c>
      <c r="K599" s="10">
        <f t="shared" si="89"/>
        <v>0</v>
      </c>
      <c r="L599" s="10">
        <f t="shared" si="90"/>
        <v>0</v>
      </c>
    </row>
    <row r="600" spans="2:14" ht="12.75" customHeight="1">
      <c r="B600" s="2"/>
      <c r="C600" s="2"/>
      <c r="D600" s="9" t="s">
        <v>974</v>
      </c>
      <c r="E600" s="10"/>
      <c r="G600" s="10">
        <f t="shared" si="87"/>
        <v>0</v>
      </c>
      <c r="I600" s="10">
        <f t="shared" si="88"/>
        <v>0</v>
      </c>
      <c r="K600" s="10">
        <f t="shared" si="89"/>
        <v>0</v>
      </c>
      <c r="L600" s="10">
        <f t="shared" si="90"/>
        <v>0</v>
      </c>
    </row>
    <row r="601" spans="2:14" ht="12.75" customHeight="1">
      <c r="B601" s="2"/>
      <c r="C601" s="2"/>
      <c r="D601" s="9" t="s">
        <v>975</v>
      </c>
      <c r="E601" s="10"/>
      <c r="G601" s="10">
        <f t="shared" si="87"/>
        <v>0</v>
      </c>
      <c r="I601" s="10">
        <f t="shared" si="88"/>
        <v>0</v>
      </c>
      <c r="K601" s="10">
        <f t="shared" si="89"/>
        <v>0</v>
      </c>
      <c r="L601" s="10">
        <f t="shared" si="90"/>
        <v>0</v>
      </c>
      <c r="N601" s="274" t="s">
        <v>194</v>
      </c>
    </row>
    <row r="602" spans="2:14" ht="12.75" customHeight="1">
      <c r="B602" s="2"/>
      <c r="C602" s="2"/>
      <c r="D602" s="9" t="s">
        <v>976</v>
      </c>
      <c r="E602" s="10"/>
      <c r="G602" s="10">
        <f t="shared" si="87"/>
        <v>0</v>
      </c>
      <c r="I602" s="10">
        <f t="shared" si="88"/>
        <v>0</v>
      </c>
      <c r="K602" s="10">
        <f t="shared" si="89"/>
        <v>0</v>
      </c>
      <c r="L602" s="10">
        <f t="shared" si="90"/>
        <v>0</v>
      </c>
    </row>
    <row r="603" spans="2:14" ht="12.75" customHeight="1">
      <c r="B603" s="2"/>
      <c r="C603" s="2"/>
      <c r="D603" s="9" t="s">
        <v>978</v>
      </c>
      <c r="E603" s="10"/>
      <c r="G603" s="10">
        <f t="shared" si="87"/>
        <v>0</v>
      </c>
      <c r="I603" s="10">
        <f t="shared" si="88"/>
        <v>0</v>
      </c>
      <c r="K603" s="10">
        <f t="shared" si="89"/>
        <v>0</v>
      </c>
      <c r="L603" s="10">
        <f t="shared" si="90"/>
        <v>0</v>
      </c>
      <c r="N603" s="274" t="s">
        <v>121</v>
      </c>
    </row>
    <row r="604" spans="2:14" ht="12.75" customHeight="1">
      <c r="B604" s="2"/>
      <c r="C604" s="2"/>
      <c r="D604" s="9" t="s">
        <v>979</v>
      </c>
      <c r="E604" s="10"/>
      <c r="G604" s="10">
        <f t="shared" si="87"/>
        <v>0</v>
      </c>
      <c r="I604" s="10">
        <f t="shared" si="88"/>
        <v>0</v>
      </c>
      <c r="K604" s="10">
        <f t="shared" si="89"/>
        <v>0</v>
      </c>
      <c r="L604" s="10">
        <f t="shared" si="90"/>
        <v>0</v>
      </c>
    </row>
    <row r="605" spans="2:14" ht="12.75" customHeight="1">
      <c r="B605" s="2"/>
      <c r="C605" s="2"/>
      <c r="D605" s="9" t="s">
        <v>980</v>
      </c>
      <c r="E605" s="10"/>
      <c r="G605" s="10">
        <f t="shared" si="87"/>
        <v>0</v>
      </c>
      <c r="I605" s="10">
        <f t="shared" si="88"/>
        <v>0</v>
      </c>
      <c r="K605" s="10">
        <f t="shared" si="89"/>
        <v>0</v>
      </c>
      <c r="L605" s="10">
        <f t="shared" si="90"/>
        <v>0</v>
      </c>
    </row>
    <row r="606" spans="2:14" ht="12.75" customHeight="1">
      <c r="B606" s="2"/>
      <c r="C606" s="2"/>
      <c r="D606" s="9" t="s">
        <v>981</v>
      </c>
      <c r="E606" s="10"/>
      <c r="G606" s="10">
        <f t="shared" si="87"/>
        <v>0</v>
      </c>
      <c r="I606" s="10">
        <f t="shared" si="88"/>
        <v>0</v>
      </c>
      <c r="K606" s="10">
        <f t="shared" si="89"/>
        <v>0</v>
      </c>
      <c r="L606" s="10">
        <f t="shared" si="90"/>
        <v>0</v>
      </c>
    </row>
    <row r="607" spans="2:14" ht="12.75" customHeight="1">
      <c r="B607" s="2"/>
      <c r="C607" s="2"/>
      <c r="D607" s="9" t="s">
        <v>982</v>
      </c>
      <c r="E607" s="10"/>
      <c r="G607" s="10">
        <f t="shared" si="87"/>
        <v>0</v>
      </c>
      <c r="I607" s="10">
        <f t="shared" si="88"/>
        <v>0</v>
      </c>
      <c r="K607" s="10">
        <f t="shared" si="89"/>
        <v>0</v>
      </c>
      <c r="L607" s="10">
        <f t="shared" si="90"/>
        <v>0</v>
      </c>
    </row>
    <row r="608" spans="2:14" ht="12.75" customHeight="1">
      <c r="B608" s="2"/>
      <c r="C608" s="2"/>
      <c r="D608" s="9" t="s">
        <v>633</v>
      </c>
      <c r="E608" s="10"/>
      <c r="G608" s="10">
        <f t="shared" si="87"/>
        <v>0</v>
      </c>
      <c r="I608" s="10">
        <f t="shared" si="88"/>
        <v>0</v>
      </c>
      <c r="K608" s="10">
        <f t="shared" si="89"/>
        <v>0</v>
      </c>
      <c r="L608" s="10">
        <f t="shared" si="90"/>
        <v>0</v>
      </c>
    </row>
    <row r="609" spans="2:14" ht="12.75" customHeight="1">
      <c r="B609" s="2"/>
      <c r="C609" s="2"/>
      <c r="E609" s="10"/>
    </row>
    <row r="610" spans="2:14" ht="12.75" customHeight="1">
      <c r="B610" s="2"/>
      <c r="C610" s="2" t="s">
        <v>1088</v>
      </c>
      <c r="E610" s="10"/>
      <c r="G610" s="14">
        <f>SUM(G595:G609)</f>
        <v>0</v>
      </c>
      <c r="I610" s="14">
        <f>SUM(I595:I609)</f>
        <v>0</v>
      </c>
      <c r="K610" s="14">
        <f>SUM(K595:K609)</f>
        <v>0</v>
      </c>
      <c r="L610" s="14">
        <f>G610+I610+K610</f>
        <v>0</v>
      </c>
      <c r="M610" s="14">
        <f>SUM(L595:L609)</f>
        <v>0</v>
      </c>
    </row>
    <row r="611" spans="2:14" ht="20" customHeight="1">
      <c r="B611" s="2" t="s">
        <v>1191</v>
      </c>
      <c r="C611" s="2" t="s">
        <v>536</v>
      </c>
      <c r="E611" s="10"/>
      <c r="N611" s="522"/>
    </row>
    <row r="612" spans="2:14" ht="12.75" customHeight="1">
      <c r="B612" s="2"/>
      <c r="D612" s="9" t="s">
        <v>537</v>
      </c>
      <c r="E612" s="10"/>
      <c r="N612" s="522"/>
    </row>
    <row r="613" spans="2:14" ht="12.75" customHeight="1">
      <c r="B613" s="2"/>
      <c r="C613" s="2" t="s">
        <v>1088</v>
      </c>
      <c r="D613" s="13"/>
      <c r="E613" s="10"/>
      <c r="G613" s="14">
        <f>SUM(G611:G612)</f>
        <v>0</v>
      </c>
      <c r="H613" s="18"/>
      <c r="I613" s="14">
        <f>SUM(I611:I612)</f>
        <v>0</v>
      </c>
      <c r="J613" s="18"/>
      <c r="K613" s="14">
        <f>SUM(K611:K612)</f>
        <v>0</v>
      </c>
      <c r="L613" s="14">
        <f>G613+I613+K613</f>
        <v>0</v>
      </c>
      <c r="M613" s="14">
        <f>SUM(L611:L612)</f>
        <v>0</v>
      </c>
    </row>
    <row r="614" spans="2:14" ht="31.5" customHeight="1">
      <c r="B614" s="70"/>
      <c r="C614" s="463" t="s">
        <v>406</v>
      </c>
      <c r="D614" s="71"/>
      <c r="E614" s="72"/>
      <c r="F614" s="73"/>
      <c r="G614" s="74"/>
      <c r="H614" s="74"/>
      <c r="I614" s="74"/>
      <c r="J614" s="74"/>
      <c r="K614" s="74"/>
      <c r="L614" s="74"/>
      <c r="M614" s="466">
        <f>SUM(M280:M613)</f>
        <v>0</v>
      </c>
    </row>
    <row r="615" spans="2:14" ht="12.75" customHeight="1">
      <c r="B615" s="70"/>
      <c r="C615" s="85"/>
      <c r="D615" s="71"/>
      <c r="E615" s="72"/>
      <c r="F615" s="73"/>
      <c r="G615" s="74"/>
      <c r="H615" s="74"/>
      <c r="I615" s="74"/>
      <c r="J615" s="74"/>
      <c r="K615" s="74"/>
      <c r="L615" s="74"/>
      <c r="M615" s="86"/>
    </row>
    <row r="616" spans="2:14" ht="27.75" customHeight="1">
      <c r="B616" s="474" t="s">
        <v>1051</v>
      </c>
      <c r="C616" s="2"/>
      <c r="D616" s="13"/>
      <c r="G616" s="18"/>
      <c r="H616" s="18"/>
      <c r="I616" s="18"/>
      <c r="J616" s="18"/>
      <c r="K616" s="18"/>
      <c r="L616" s="18"/>
      <c r="M616" s="18"/>
    </row>
    <row r="617" spans="2:14" ht="20" customHeight="1">
      <c r="B617" s="2" t="s">
        <v>875</v>
      </c>
      <c r="C617" s="2" t="s">
        <v>45</v>
      </c>
      <c r="E617" s="10"/>
    </row>
    <row r="618" spans="2:14" ht="12.75" customHeight="1">
      <c r="B618" s="2"/>
      <c r="C618" s="2" t="s">
        <v>394</v>
      </c>
      <c r="E618" s="10"/>
    </row>
    <row r="619" spans="2:14" ht="12.75" customHeight="1">
      <c r="B619" s="2"/>
      <c r="C619" s="2"/>
      <c r="D619" s="9" t="s">
        <v>21</v>
      </c>
      <c r="E619" s="10"/>
      <c r="I619" s="10">
        <f>H619+E619</f>
        <v>0</v>
      </c>
      <c r="K619" s="10">
        <f t="shared" ref="K619:K627" si="91">J619*E619</f>
        <v>0</v>
      </c>
      <c r="L619" s="10">
        <f t="shared" ref="L619:L627" si="92">G619+I619+K619</f>
        <v>0</v>
      </c>
    </row>
    <row r="620" spans="2:14" ht="12.75" customHeight="1">
      <c r="B620" s="2"/>
      <c r="C620" s="2"/>
      <c r="D620" s="9" t="s">
        <v>337</v>
      </c>
      <c r="E620" s="10"/>
      <c r="I620" s="10">
        <f>H620*E620</f>
        <v>0</v>
      </c>
      <c r="K620" s="10">
        <f>J620*E620</f>
        <v>0</v>
      </c>
      <c r="L620" s="10">
        <f t="shared" si="92"/>
        <v>0</v>
      </c>
      <c r="N620" s="522" t="s">
        <v>198</v>
      </c>
    </row>
    <row r="621" spans="2:14" ht="12.75" customHeight="1">
      <c r="B621" s="2"/>
      <c r="C621" s="2"/>
      <c r="D621" s="9" t="s">
        <v>338</v>
      </c>
      <c r="E621" s="10"/>
      <c r="K621" s="10">
        <f t="shared" si="91"/>
        <v>0</v>
      </c>
      <c r="L621" s="10">
        <f t="shared" si="92"/>
        <v>0</v>
      </c>
      <c r="N621" s="522" t="s">
        <v>198</v>
      </c>
    </row>
    <row r="622" spans="2:14">
      <c r="B622" s="2"/>
      <c r="C622" s="2"/>
      <c r="D622" s="9" t="s">
        <v>339</v>
      </c>
      <c r="E622" s="10"/>
      <c r="K622" s="10">
        <f t="shared" si="91"/>
        <v>0</v>
      </c>
      <c r="L622" s="10">
        <f t="shared" si="92"/>
        <v>0</v>
      </c>
      <c r="N622" s="522" t="s">
        <v>387</v>
      </c>
    </row>
    <row r="623" spans="2:14" ht="12.75" customHeight="1">
      <c r="B623" s="2"/>
      <c r="C623" s="2"/>
      <c r="D623" s="9" t="s">
        <v>38</v>
      </c>
      <c r="E623" s="10"/>
      <c r="I623" s="10">
        <f>E623*H623</f>
        <v>0</v>
      </c>
      <c r="K623" s="10">
        <f>J623*E623</f>
        <v>0</v>
      </c>
      <c r="L623" s="10">
        <f t="shared" si="92"/>
        <v>0</v>
      </c>
      <c r="N623" s="274" t="s">
        <v>39</v>
      </c>
    </row>
    <row r="624" spans="2:14" ht="12.75" customHeight="1">
      <c r="B624" s="2"/>
      <c r="C624" s="2"/>
      <c r="D624" s="9" t="s">
        <v>36</v>
      </c>
      <c r="E624" s="10"/>
      <c r="K624" s="10">
        <f t="shared" si="91"/>
        <v>0</v>
      </c>
      <c r="L624" s="10">
        <f t="shared" si="92"/>
        <v>0</v>
      </c>
    </row>
    <row r="625" spans="2:14" ht="12.75" customHeight="1">
      <c r="B625" s="2"/>
      <c r="C625" s="2"/>
      <c r="D625" s="9" t="s">
        <v>37</v>
      </c>
      <c r="E625" s="10"/>
      <c r="K625" s="10">
        <f t="shared" si="91"/>
        <v>0</v>
      </c>
      <c r="L625" s="10">
        <f t="shared" si="92"/>
        <v>0</v>
      </c>
    </row>
    <row r="626" spans="2:14" ht="12.75" customHeight="1">
      <c r="B626" s="2"/>
      <c r="C626" s="2"/>
      <c r="D626" s="9" t="s">
        <v>293</v>
      </c>
      <c r="E626" s="10"/>
      <c r="K626" s="10">
        <f t="shared" si="91"/>
        <v>0</v>
      </c>
      <c r="L626" s="10">
        <f t="shared" si="92"/>
        <v>0</v>
      </c>
    </row>
    <row r="627" spans="2:14" ht="12.75" customHeight="1">
      <c r="B627" s="2"/>
      <c r="C627" s="2"/>
      <c r="D627" s="9" t="s">
        <v>244</v>
      </c>
      <c r="E627" s="10"/>
      <c r="K627" s="10">
        <f t="shared" si="91"/>
        <v>0</v>
      </c>
      <c r="L627" s="10">
        <f t="shared" si="92"/>
        <v>0</v>
      </c>
    </row>
    <row r="628" spans="2:14" ht="12.75" customHeight="1">
      <c r="B628" s="2"/>
      <c r="C628" s="2" t="s">
        <v>1058</v>
      </c>
      <c r="E628" s="10"/>
      <c r="N628" s="522" t="s">
        <v>1218</v>
      </c>
    </row>
    <row r="629" spans="2:14" ht="12.75" customHeight="1">
      <c r="B629" s="2"/>
      <c r="C629" s="2"/>
      <c r="D629" s="9" t="s">
        <v>243</v>
      </c>
      <c r="E629" s="10"/>
      <c r="I629" s="10">
        <f>E629*H629</f>
        <v>0</v>
      </c>
      <c r="K629" s="10">
        <f t="shared" ref="K629:K638" si="93">J629*E629</f>
        <v>0</v>
      </c>
      <c r="L629" s="10">
        <f t="shared" ref="L629:L638" si="94">G629+I629+K629</f>
        <v>0</v>
      </c>
    </row>
    <row r="630" spans="2:14" ht="12.75" customHeight="1">
      <c r="B630" s="2"/>
      <c r="C630" s="2"/>
      <c r="D630" s="9" t="s">
        <v>23</v>
      </c>
      <c r="E630" s="10"/>
      <c r="K630" s="10">
        <f t="shared" si="93"/>
        <v>0</v>
      </c>
      <c r="L630" s="10">
        <f t="shared" si="94"/>
        <v>0</v>
      </c>
    </row>
    <row r="631" spans="2:14" ht="12.75" customHeight="1">
      <c r="B631" s="2"/>
      <c r="C631" s="2"/>
      <c r="D631" s="9" t="s">
        <v>719</v>
      </c>
      <c r="E631" s="10"/>
      <c r="K631" s="10">
        <f t="shared" si="93"/>
        <v>0</v>
      </c>
      <c r="L631" s="10">
        <f t="shared" si="94"/>
        <v>0</v>
      </c>
    </row>
    <row r="632" spans="2:14" ht="12.75" customHeight="1">
      <c r="B632" s="2"/>
      <c r="C632" s="2"/>
      <c r="D632" s="9" t="s">
        <v>24</v>
      </c>
      <c r="E632" s="10"/>
      <c r="K632" s="10">
        <f t="shared" si="93"/>
        <v>0</v>
      </c>
      <c r="L632" s="10">
        <f t="shared" si="94"/>
        <v>0</v>
      </c>
    </row>
    <row r="633" spans="2:14" ht="12.75" customHeight="1">
      <c r="B633" s="2"/>
      <c r="C633" s="2"/>
      <c r="D633" s="9" t="s">
        <v>25</v>
      </c>
      <c r="E633" s="10"/>
      <c r="K633" s="10">
        <f t="shared" si="93"/>
        <v>0</v>
      </c>
      <c r="L633" s="10">
        <f t="shared" si="94"/>
        <v>0</v>
      </c>
    </row>
    <row r="634" spans="2:14" ht="12.75" customHeight="1">
      <c r="B634" s="164"/>
      <c r="C634" s="2"/>
      <c r="D634" s="9" t="s">
        <v>26</v>
      </c>
      <c r="E634" s="10"/>
      <c r="K634" s="10">
        <f t="shared" si="93"/>
        <v>0</v>
      </c>
      <c r="L634" s="10">
        <f t="shared" si="94"/>
        <v>0</v>
      </c>
    </row>
    <row r="635" spans="2:14" ht="12.75" customHeight="1">
      <c r="B635" s="2"/>
      <c r="C635" s="2"/>
      <c r="D635" s="9" t="s">
        <v>27</v>
      </c>
      <c r="E635" s="10"/>
      <c r="K635" s="10">
        <f t="shared" si="93"/>
        <v>0</v>
      </c>
      <c r="L635" s="10">
        <f t="shared" si="94"/>
        <v>0</v>
      </c>
    </row>
    <row r="636" spans="2:14" ht="12.75" customHeight="1">
      <c r="B636" s="2"/>
      <c r="C636" s="2"/>
      <c r="D636" s="9" t="s">
        <v>28</v>
      </c>
      <c r="E636" s="10"/>
      <c r="K636" s="10">
        <f t="shared" si="93"/>
        <v>0</v>
      </c>
      <c r="L636" s="10">
        <f t="shared" si="94"/>
        <v>0</v>
      </c>
    </row>
    <row r="637" spans="2:14" ht="12.75" customHeight="1">
      <c r="B637" s="2"/>
      <c r="C637" s="2"/>
      <c r="D637" s="30" t="s">
        <v>22</v>
      </c>
      <c r="E637" s="10"/>
      <c r="K637" s="10">
        <f t="shared" si="93"/>
        <v>0</v>
      </c>
      <c r="L637" s="10">
        <f t="shared" si="94"/>
        <v>0</v>
      </c>
      <c r="N637" s="522"/>
    </row>
    <row r="638" spans="2:14" ht="12.75" customHeight="1">
      <c r="B638" s="2"/>
      <c r="C638" s="2"/>
      <c r="D638" s="9" t="s">
        <v>29</v>
      </c>
      <c r="E638" s="10"/>
      <c r="K638" s="10">
        <f t="shared" si="93"/>
        <v>0</v>
      </c>
      <c r="L638" s="10">
        <f t="shared" si="94"/>
        <v>0</v>
      </c>
    </row>
    <row r="639" spans="2:14" ht="12.75" customHeight="1">
      <c r="B639" s="2"/>
      <c r="C639" s="2" t="s">
        <v>1166</v>
      </c>
      <c r="E639" s="10"/>
    </row>
    <row r="640" spans="2:14" ht="12.75" customHeight="1">
      <c r="B640" s="2"/>
      <c r="C640" s="2"/>
      <c r="D640" s="9" t="s">
        <v>850</v>
      </c>
      <c r="E640" s="10"/>
      <c r="K640" s="10">
        <f>J640*E640</f>
        <v>0</v>
      </c>
      <c r="L640" s="10">
        <f>G640+I640+K640</f>
        <v>0</v>
      </c>
    </row>
    <row r="641" spans="2:68" ht="12.75" customHeight="1">
      <c r="B641" s="2"/>
      <c r="C641" s="2"/>
      <c r="D641" s="152" t="s">
        <v>954</v>
      </c>
      <c r="E641" s="92"/>
      <c r="F641" s="93"/>
      <c r="G641" s="94">
        <f>SUM(L617:L639)</f>
        <v>0</v>
      </c>
      <c r="J641" s="10"/>
      <c r="K641" s="3"/>
      <c r="M641" s="6"/>
      <c r="BO641" s="9"/>
      <c r="BP641" s="9"/>
    </row>
    <row r="642" spans="2:68" ht="12.75" customHeight="1">
      <c r="B642" s="2"/>
      <c r="C642" s="2"/>
      <c r="D642" s="95" t="s">
        <v>977</v>
      </c>
      <c r="E642" s="112">
        <v>0.2</v>
      </c>
      <c r="F642" s="110"/>
      <c r="G642" s="98">
        <f>G641*E642</f>
        <v>0</v>
      </c>
      <c r="J642" s="10"/>
      <c r="K642" s="3"/>
      <c r="M642" s="6"/>
      <c r="BO642" s="9"/>
      <c r="BP642" s="9"/>
    </row>
    <row r="643" spans="2:68">
      <c r="B643" s="2"/>
      <c r="C643" s="2"/>
      <c r="D643" s="99" t="s">
        <v>956</v>
      </c>
      <c r="E643" s="113">
        <v>0.8</v>
      </c>
      <c r="F643" s="111"/>
      <c r="G643" s="102">
        <f>G641*E643</f>
        <v>0</v>
      </c>
      <c r="J643" s="10"/>
      <c r="K643" s="3"/>
      <c r="M643" s="6"/>
      <c r="N643" s="274" t="s">
        <v>1009</v>
      </c>
      <c r="BO643" s="9"/>
      <c r="BP643" s="9"/>
    </row>
    <row r="644" spans="2:68" ht="12.75" customHeight="1">
      <c r="B644" s="2"/>
      <c r="C644" s="2"/>
      <c r="D644" s="597" t="s">
        <v>955</v>
      </c>
      <c r="E644" s="598"/>
      <c r="F644" s="598"/>
      <c r="G644" s="134">
        <f>G643</f>
        <v>0</v>
      </c>
    </row>
    <row r="645" spans="2:68" ht="15.75" customHeight="1">
      <c r="B645" s="2"/>
      <c r="C645" s="2"/>
      <c r="D645" s="19" t="s">
        <v>1043</v>
      </c>
      <c r="E645" s="133">
        <f>E296</f>
        <v>8.3299999999999999E-2</v>
      </c>
      <c r="K645" s="10">
        <f>G644*E645</f>
        <v>0</v>
      </c>
      <c r="L645" s="10">
        <f>G645+I645+K645</f>
        <v>0</v>
      </c>
    </row>
    <row r="646" spans="2:68" ht="15.75" customHeight="1">
      <c r="B646" s="2"/>
      <c r="C646" s="2"/>
      <c r="D646" s="19" t="s">
        <v>851</v>
      </c>
      <c r="E646" s="132"/>
      <c r="F646" s="6" t="str">
        <f>F301</f>
        <v>(State)</v>
      </c>
      <c r="K646" s="10">
        <f>(G644+L640+K645+K647+L682)*E646</f>
        <v>0</v>
      </c>
      <c r="L646" s="10">
        <f>G646+I646+K646</f>
        <v>0</v>
      </c>
      <c r="N646" s="274" t="s">
        <v>1217</v>
      </c>
    </row>
    <row r="647" spans="2:68" ht="15.75" customHeight="1">
      <c r="B647" s="563"/>
      <c r="C647" s="2"/>
      <c r="D647" s="19" t="s">
        <v>10</v>
      </c>
      <c r="E647" s="132">
        <v>9.2499999999999999E-2</v>
      </c>
      <c r="K647" s="10">
        <f>G644*E647</f>
        <v>0</v>
      </c>
      <c r="L647" s="10">
        <f>G647+I647+K647</f>
        <v>0</v>
      </c>
      <c r="N647" s="274" t="s">
        <v>1161</v>
      </c>
    </row>
    <row r="648" spans="2:68" ht="15.75" customHeight="1">
      <c r="B648" s="2"/>
      <c r="C648" s="2"/>
      <c r="D648" s="19" t="s">
        <v>792</v>
      </c>
      <c r="E648" s="132"/>
      <c r="F648" s="6" t="str">
        <f>F313</f>
        <v>(State)</v>
      </c>
      <c r="K648" s="10">
        <f>(G644+L640+K645+L682)*E648</f>
        <v>0</v>
      </c>
      <c r="L648" s="10">
        <f>G648+I648+K648</f>
        <v>0</v>
      </c>
      <c r="N648" s="274" t="s">
        <v>803</v>
      </c>
    </row>
    <row r="649" spans="2:68" ht="12.75" customHeight="1">
      <c r="B649" s="2"/>
      <c r="C649" s="2"/>
    </row>
    <row r="650" spans="2:68" ht="12.75" customHeight="1">
      <c r="B650" s="2"/>
      <c r="C650" s="2" t="s">
        <v>1088</v>
      </c>
      <c r="D650" s="13"/>
      <c r="G650" s="161">
        <f>SUM(G617:G640)+SUM(G645:G649)</f>
        <v>0</v>
      </c>
      <c r="I650" s="161">
        <f>SUM(I617:I649)</f>
        <v>0</v>
      </c>
      <c r="K650" s="161">
        <f>SUM(K617:K649)</f>
        <v>0</v>
      </c>
      <c r="L650" s="14">
        <f>G650+I650+K650</f>
        <v>0</v>
      </c>
      <c r="M650" s="14">
        <f>SUM(L617:L649)</f>
        <v>0</v>
      </c>
    </row>
    <row r="651" spans="2:68" ht="20" customHeight="1">
      <c r="B651" s="2" t="s">
        <v>1186</v>
      </c>
      <c r="C651" s="2" t="s">
        <v>172</v>
      </c>
      <c r="D651" s="13"/>
      <c r="E651" s="10"/>
      <c r="G651" s="18"/>
      <c r="I651" s="18"/>
      <c r="K651" s="18"/>
      <c r="L651" s="18"/>
      <c r="M651" s="18"/>
    </row>
    <row r="652" spans="2:68" ht="12.75" customHeight="1">
      <c r="B652" s="2"/>
      <c r="C652" s="2" t="s">
        <v>401</v>
      </c>
      <c r="E652" s="10"/>
    </row>
    <row r="653" spans="2:68" ht="12.75" customHeight="1">
      <c r="B653" s="2"/>
      <c r="C653" s="2"/>
      <c r="D653" s="9" t="s">
        <v>852</v>
      </c>
      <c r="E653" s="10"/>
      <c r="I653" s="10">
        <f>E653*H653</f>
        <v>0</v>
      </c>
      <c r="K653" s="10">
        <f t="shared" ref="K653:K658" si="95">J653*E653</f>
        <v>0</v>
      </c>
      <c r="L653" s="10">
        <f t="shared" ref="L653:L658" si="96">K653+I653+G653</f>
        <v>0</v>
      </c>
    </row>
    <row r="654" spans="2:68">
      <c r="B654" s="2"/>
      <c r="C654" s="2"/>
      <c r="D654" s="9" t="s">
        <v>870</v>
      </c>
      <c r="E654" s="10"/>
      <c r="K654" s="10">
        <f t="shared" si="95"/>
        <v>0</v>
      </c>
      <c r="L654" s="10">
        <f t="shared" si="96"/>
        <v>0</v>
      </c>
      <c r="N654" s="522" t="s">
        <v>1218</v>
      </c>
    </row>
    <row r="655" spans="2:68" ht="12.75" customHeight="1">
      <c r="B655" s="2"/>
      <c r="C655" s="2"/>
      <c r="D655" s="9" t="s">
        <v>574</v>
      </c>
      <c r="E655" s="10"/>
      <c r="K655" s="10">
        <f t="shared" si="95"/>
        <v>0</v>
      </c>
      <c r="L655" s="10">
        <f t="shared" si="96"/>
        <v>0</v>
      </c>
    </row>
    <row r="656" spans="2:68" ht="12.75" customHeight="1">
      <c r="B656" s="2"/>
      <c r="C656" s="2"/>
      <c r="D656" s="9" t="s">
        <v>871</v>
      </c>
      <c r="E656" s="10"/>
      <c r="K656" s="10">
        <f t="shared" si="95"/>
        <v>0</v>
      </c>
      <c r="L656" s="10">
        <f t="shared" si="96"/>
        <v>0</v>
      </c>
    </row>
    <row r="657" spans="2:14" ht="12.75" customHeight="1">
      <c r="B657" s="2"/>
      <c r="C657" s="2"/>
      <c r="D657" s="9" t="s">
        <v>872</v>
      </c>
      <c r="E657" s="10"/>
      <c r="K657" s="10">
        <f t="shared" si="95"/>
        <v>0</v>
      </c>
      <c r="L657" s="10">
        <f t="shared" si="96"/>
        <v>0</v>
      </c>
    </row>
    <row r="658" spans="2:14" ht="12.75" customHeight="1">
      <c r="B658" s="2"/>
      <c r="C658" s="2"/>
      <c r="D658" s="9" t="s">
        <v>741</v>
      </c>
      <c r="E658" s="10"/>
      <c r="K658" s="10">
        <f t="shared" si="95"/>
        <v>0</v>
      </c>
      <c r="L658" s="10">
        <f t="shared" si="96"/>
        <v>0</v>
      </c>
      <c r="N658" s="274" t="s">
        <v>1219</v>
      </c>
    </row>
    <row r="659" spans="2:14" ht="12.75" customHeight="1">
      <c r="B659" s="2"/>
      <c r="C659" s="1" t="s">
        <v>400</v>
      </c>
      <c r="E659" s="10"/>
    </row>
    <row r="660" spans="2:14" ht="12.75" customHeight="1">
      <c r="B660" s="2"/>
      <c r="C660" s="2"/>
      <c r="D660" s="9" t="s">
        <v>742</v>
      </c>
      <c r="E660" s="10"/>
      <c r="K660" s="10">
        <f t="shared" ref="K660:K667" si="97">J660*E660</f>
        <v>0</v>
      </c>
      <c r="L660" s="10">
        <f t="shared" ref="L660:L667" si="98">K660+I660+G660</f>
        <v>0</v>
      </c>
    </row>
    <row r="661" spans="2:14" ht="12.75" customHeight="1">
      <c r="B661" s="2"/>
      <c r="C661" s="2"/>
      <c r="D661" s="9" t="s">
        <v>916</v>
      </c>
      <c r="E661" s="10"/>
      <c r="K661" s="10">
        <f t="shared" si="97"/>
        <v>0</v>
      </c>
      <c r="L661" s="10">
        <f t="shared" si="98"/>
        <v>0</v>
      </c>
    </row>
    <row r="662" spans="2:14" ht="12.75" customHeight="1">
      <c r="B662" s="2"/>
      <c r="C662" s="2"/>
      <c r="D662" s="9" t="s">
        <v>913</v>
      </c>
      <c r="E662" s="10"/>
      <c r="K662" s="10">
        <f t="shared" si="97"/>
        <v>0</v>
      </c>
      <c r="L662" s="10">
        <f t="shared" si="98"/>
        <v>0</v>
      </c>
      <c r="N662" s="522" t="s">
        <v>593</v>
      </c>
    </row>
    <row r="663" spans="2:14" ht="12.75" customHeight="1">
      <c r="B663" s="2"/>
      <c r="C663" s="2"/>
      <c r="D663" s="9" t="s">
        <v>914</v>
      </c>
      <c r="E663" s="10"/>
      <c r="K663" s="10">
        <f t="shared" si="97"/>
        <v>0</v>
      </c>
      <c r="L663" s="10">
        <f t="shared" si="98"/>
        <v>0</v>
      </c>
    </row>
    <row r="664" spans="2:14" ht="12.75" customHeight="1">
      <c r="B664" s="2"/>
      <c r="C664" s="2"/>
      <c r="D664" s="9" t="s">
        <v>915</v>
      </c>
      <c r="E664" s="10"/>
      <c r="K664" s="10">
        <f t="shared" si="97"/>
        <v>0</v>
      </c>
      <c r="L664" s="10">
        <f t="shared" si="98"/>
        <v>0</v>
      </c>
    </row>
    <row r="665" spans="2:14" ht="12.75" customHeight="1">
      <c r="B665" s="2"/>
      <c r="C665" s="2"/>
      <c r="D665" s="9" t="s">
        <v>1066</v>
      </c>
      <c r="E665" s="10"/>
      <c r="K665" s="10">
        <f t="shared" si="97"/>
        <v>0</v>
      </c>
      <c r="L665" s="10">
        <f t="shared" si="98"/>
        <v>0</v>
      </c>
    </row>
    <row r="666" spans="2:14" ht="12.75" customHeight="1">
      <c r="B666" s="2"/>
      <c r="C666" s="2"/>
      <c r="D666" s="9" t="s">
        <v>980</v>
      </c>
      <c r="E666" s="10"/>
      <c r="K666" s="10">
        <f t="shared" si="97"/>
        <v>0</v>
      </c>
      <c r="L666" s="10">
        <f t="shared" si="98"/>
        <v>0</v>
      </c>
    </row>
    <row r="667" spans="2:14" ht="12.75" customHeight="1">
      <c r="B667" s="2"/>
      <c r="C667" s="2"/>
      <c r="D667" s="9" t="s">
        <v>965</v>
      </c>
      <c r="E667" s="10"/>
      <c r="K667" s="10">
        <f t="shared" si="97"/>
        <v>0</v>
      </c>
      <c r="L667" s="10">
        <f t="shared" si="98"/>
        <v>0</v>
      </c>
    </row>
    <row r="668" spans="2:14" ht="12.75" customHeight="1">
      <c r="B668" s="2"/>
      <c r="C668" s="2" t="s">
        <v>87</v>
      </c>
      <c r="E668" s="10"/>
    </row>
    <row r="669" spans="2:14" ht="12.75" customHeight="1">
      <c r="B669" s="2"/>
      <c r="C669" s="2"/>
      <c r="D669" s="9" t="s">
        <v>966</v>
      </c>
      <c r="E669" s="10"/>
      <c r="I669" s="10">
        <f>E669*H669</f>
        <v>0</v>
      </c>
      <c r="K669" s="10">
        <f>J669*E669</f>
        <v>0</v>
      </c>
      <c r="L669" s="10">
        <f>K669+I669+G669</f>
        <v>0</v>
      </c>
    </row>
    <row r="670" spans="2:14" ht="12.75" customHeight="1">
      <c r="B670" s="2"/>
      <c r="C670" s="2"/>
      <c r="E670" s="10"/>
    </row>
    <row r="671" spans="2:14" ht="12.75" customHeight="1">
      <c r="B671" s="2"/>
      <c r="C671" s="2" t="s">
        <v>878</v>
      </c>
      <c r="G671" s="161">
        <f>SUM(G651:G670)</f>
        <v>0</v>
      </c>
      <c r="I671" s="161">
        <f>SUM(I651:I670)</f>
        <v>0</v>
      </c>
      <c r="K671" s="161">
        <f>SUM(K651:K670)</f>
        <v>0</v>
      </c>
      <c r="L671" s="14">
        <f>K671+I671+G671</f>
        <v>0</v>
      </c>
      <c r="M671" s="14">
        <f>SUM(L651:L670)</f>
        <v>0</v>
      </c>
    </row>
    <row r="672" spans="2:14" ht="20" customHeight="1">
      <c r="B672" s="2" t="s">
        <v>9</v>
      </c>
      <c r="C672" s="2" t="s">
        <v>102</v>
      </c>
      <c r="E672" s="10"/>
      <c r="G672" s="18"/>
      <c r="I672" s="18"/>
      <c r="K672" s="18"/>
      <c r="L672" s="18"/>
      <c r="M672" s="18"/>
    </row>
    <row r="673" spans="2:14">
      <c r="B673" s="2"/>
      <c r="C673" s="2"/>
      <c r="D673" s="9" t="s">
        <v>967</v>
      </c>
      <c r="E673" s="10"/>
      <c r="G673" s="7"/>
      <c r="I673" s="7"/>
      <c r="K673" s="10">
        <f t="shared" ref="K673:K685" si="99">J673*E673</f>
        <v>0</v>
      </c>
      <c r="L673" s="10">
        <f t="shared" ref="L673:L685" si="100">G673+I673+K673</f>
        <v>0</v>
      </c>
      <c r="M673" s="18"/>
    </row>
    <row r="674" spans="2:14">
      <c r="B674" s="2"/>
      <c r="C674" s="2"/>
      <c r="D674" s="9" t="s">
        <v>1002</v>
      </c>
      <c r="E674" s="10"/>
      <c r="G674" s="7"/>
      <c r="I674" s="7"/>
      <c r="K674" s="10">
        <f t="shared" si="99"/>
        <v>0</v>
      </c>
      <c r="L674" s="10">
        <f t="shared" si="100"/>
        <v>0</v>
      </c>
      <c r="M674" s="18"/>
    </row>
    <row r="675" spans="2:14">
      <c r="B675" s="2"/>
      <c r="C675" s="2"/>
      <c r="D675" s="9" t="s">
        <v>1003</v>
      </c>
      <c r="E675" s="10"/>
      <c r="G675" s="7"/>
      <c r="I675" s="7"/>
      <c r="K675" s="10">
        <f t="shared" si="99"/>
        <v>0</v>
      </c>
      <c r="L675" s="10">
        <f t="shared" si="100"/>
        <v>0</v>
      </c>
      <c r="M675" s="18"/>
    </row>
    <row r="676" spans="2:14">
      <c r="B676" s="2"/>
      <c r="C676" s="2"/>
      <c r="D676" s="9" t="s">
        <v>1004</v>
      </c>
      <c r="E676" s="10"/>
      <c r="G676" s="7"/>
      <c r="I676" s="7"/>
      <c r="K676" s="10">
        <f t="shared" si="99"/>
        <v>0</v>
      </c>
      <c r="L676" s="10">
        <f t="shared" si="100"/>
        <v>0</v>
      </c>
      <c r="M676" s="18"/>
    </row>
    <row r="677" spans="2:14" ht="12.75" customHeight="1">
      <c r="B677" s="2"/>
      <c r="C677" s="2"/>
      <c r="D677" s="9" t="s">
        <v>1065</v>
      </c>
      <c r="E677" s="10"/>
      <c r="G677" s="7"/>
      <c r="I677" s="7"/>
      <c r="K677" s="10">
        <f t="shared" si="99"/>
        <v>0</v>
      </c>
      <c r="L677" s="10">
        <f t="shared" si="100"/>
        <v>0</v>
      </c>
      <c r="M677" s="18"/>
    </row>
    <row r="678" spans="2:14" ht="12.75" customHeight="1">
      <c r="B678" s="2"/>
      <c r="C678" s="2"/>
      <c r="D678" s="9" t="s">
        <v>1005</v>
      </c>
      <c r="E678" s="10"/>
      <c r="G678" s="7"/>
      <c r="I678" s="7"/>
      <c r="K678" s="10">
        <f t="shared" si="99"/>
        <v>0</v>
      </c>
      <c r="L678" s="10">
        <f t="shared" si="100"/>
        <v>0</v>
      </c>
      <c r="M678" s="18"/>
    </row>
    <row r="679" spans="2:14" ht="12.75" customHeight="1">
      <c r="B679" s="2"/>
      <c r="C679" s="2"/>
      <c r="D679" s="9" t="s">
        <v>1066</v>
      </c>
      <c r="E679" s="10"/>
      <c r="G679" s="7"/>
      <c r="I679" s="7"/>
      <c r="K679" s="10">
        <f t="shared" si="99"/>
        <v>0</v>
      </c>
      <c r="L679" s="10">
        <f t="shared" si="100"/>
        <v>0</v>
      </c>
      <c r="M679" s="18"/>
    </row>
    <row r="680" spans="2:14" ht="12.75" customHeight="1">
      <c r="B680" s="2"/>
      <c r="C680" s="2"/>
      <c r="D680" s="9" t="s">
        <v>1006</v>
      </c>
      <c r="E680" s="10"/>
      <c r="G680" s="7"/>
      <c r="I680" s="7"/>
      <c r="K680" s="10">
        <f t="shared" si="99"/>
        <v>0</v>
      </c>
      <c r="L680" s="10">
        <f t="shared" si="100"/>
        <v>0</v>
      </c>
      <c r="M680" s="18"/>
    </row>
    <row r="681" spans="2:14" ht="12.75" customHeight="1">
      <c r="B681" s="2"/>
      <c r="C681" s="2"/>
      <c r="D681" s="9" t="s">
        <v>743</v>
      </c>
      <c r="E681" s="10"/>
      <c r="G681" s="7"/>
      <c r="I681" s="7"/>
      <c r="K681" s="10">
        <f t="shared" si="99"/>
        <v>0</v>
      </c>
      <c r="L681" s="10">
        <f t="shared" si="100"/>
        <v>0</v>
      </c>
      <c r="M681" s="18"/>
    </row>
    <row r="682" spans="2:14" ht="12.75" customHeight="1">
      <c r="B682" s="2"/>
      <c r="C682" s="2"/>
      <c r="D682" s="9" t="s">
        <v>744</v>
      </c>
      <c r="E682" s="10"/>
      <c r="G682" s="7"/>
      <c r="I682" s="7"/>
      <c r="K682" s="10">
        <f t="shared" si="99"/>
        <v>0</v>
      </c>
      <c r="L682" s="10">
        <f t="shared" si="100"/>
        <v>0</v>
      </c>
      <c r="M682" s="18"/>
    </row>
    <row r="683" spans="2:14" ht="12.75" customHeight="1">
      <c r="B683" s="2"/>
      <c r="C683" s="2"/>
      <c r="D683" s="9" t="s">
        <v>953</v>
      </c>
      <c r="E683" s="10"/>
      <c r="G683" s="7"/>
      <c r="I683" s="7"/>
      <c r="K683" s="10">
        <f t="shared" si="99"/>
        <v>0</v>
      </c>
      <c r="L683" s="10">
        <f t="shared" si="100"/>
        <v>0</v>
      </c>
      <c r="M683" s="18"/>
    </row>
    <row r="684" spans="2:14" ht="12.75" customHeight="1">
      <c r="B684" s="2"/>
      <c r="C684" s="2"/>
      <c r="D684" s="9" t="s">
        <v>1069</v>
      </c>
      <c r="E684" s="10"/>
      <c r="G684" s="7"/>
      <c r="I684" s="7"/>
      <c r="K684" s="10">
        <f t="shared" si="99"/>
        <v>0</v>
      </c>
      <c r="L684" s="10">
        <f t="shared" si="100"/>
        <v>0</v>
      </c>
      <c r="M684" s="18"/>
    </row>
    <row r="685" spans="2:14" ht="12.75" customHeight="1">
      <c r="B685" s="2"/>
      <c r="C685" s="2"/>
      <c r="D685" s="9" t="s">
        <v>633</v>
      </c>
      <c r="E685" s="10"/>
      <c r="G685" s="7"/>
      <c r="I685" s="7"/>
      <c r="K685" s="10">
        <f t="shared" si="99"/>
        <v>0</v>
      </c>
      <c r="L685" s="10">
        <f t="shared" si="100"/>
        <v>0</v>
      </c>
      <c r="M685" s="18"/>
      <c r="N685" s="461"/>
    </row>
    <row r="686" spans="2:14" ht="12.75" customHeight="1">
      <c r="B686" s="2"/>
      <c r="C686" s="2"/>
      <c r="E686" s="10"/>
      <c r="G686" s="7"/>
      <c r="I686" s="7"/>
      <c r="K686" s="7"/>
      <c r="M686" s="18"/>
      <c r="N686" s="461"/>
    </row>
    <row r="687" spans="2:14" ht="12.75" customHeight="1">
      <c r="B687" s="2"/>
      <c r="C687" s="2" t="s">
        <v>878</v>
      </c>
      <c r="G687" s="161">
        <f>SUM(G672:G686)</f>
        <v>0</v>
      </c>
      <c r="I687" s="161">
        <f>SUM(I672:I686)</f>
        <v>0</v>
      </c>
      <c r="K687" s="161">
        <f>SUM(K672:K686)</f>
        <v>0</v>
      </c>
      <c r="L687" s="14">
        <f>SUM(G687:K687)</f>
        <v>0</v>
      </c>
      <c r="M687" s="14">
        <f>SUM(L672:L686)</f>
        <v>0</v>
      </c>
      <c r="N687" s="461"/>
    </row>
    <row r="688" spans="2:14" ht="20" customHeight="1">
      <c r="B688" s="2" t="s">
        <v>499</v>
      </c>
      <c r="C688" s="2" t="s">
        <v>788</v>
      </c>
      <c r="G688" s="4"/>
      <c r="I688" s="165"/>
      <c r="K688" s="28"/>
      <c r="L688" s="4"/>
      <c r="N688" s="537"/>
    </row>
    <row r="689" spans="1:14" ht="20" customHeight="1">
      <c r="A689" s="186"/>
      <c r="B689" s="164" t="s">
        <v>1031</v>
      </c>
      <c r="C689" s="164" t="s">
        <v>325</v>
      </c>
      <c r="D689" s="186"/>
      <c r="G689" s="28"/>
      <c r="K689" s="115"/>
    </row>
    <row r="690" spans="1:14" ht="12.75" customHeight="1">
      <c r="A690" s="186"/>
      <c r="B690" s="164"/>
      <c r="C690" s="164" t="s">
        <v>32</v>
      </c>
      <c r="D690" s="186"/>
      <c r="G690" s="210"/>
      <c r="I690" s="7"/>
      <c r="K690" s="115"/>
    </row>
    <row r="691" spans="1:14" ht="12.75" customHeight="1">
      <c r="A691" s="186"/>
      <c r="B691" s="164"/>
      <c r="C691" s="164"/>
      <c r="D691" s="186" t="s">
        <v>734</v>
      </c>
      <c r="G691" s="210"/>
      <c r="K691" s="115">
        <f>E691*G691</f>
        <v>0</v>
      </c>
      <c r="L691" s="10">
        <f>I691+K691</f>
        <v>0</v>
      </c>
    </row>
    <row r="692" spans="1:14" ht="12.75" customHeight="1">
      <c r="A692" s="186"/>
      <c r="B692" s="164"/>
      <c r="C692" s="164"/>
      <c r="D692" s="186" t="s">
        <v>858</v>
      </c>
      <c r="F692" s="560" t="s">
        <v>1230</v>
      </c>
      <c r="G692" s="561"/>
      <c r="K692" s="115">
        <f>E692*G692</f>
        <v>0</v>
      </c>
      <c r="L692" s="10">
        <f>I692+K692</f>
        <v>0</v>
      </c>
    </row>
    <row r="693" spans="1:14" ht="12.75" customHeight="1">
      <c r="A693" s="186"/>
      <c r="B693" s="164"/>
      <c r="C693" s="164" t="s">
        <v>859</v>
      </c>
      <c r="D693" s="186"/>
      <c r="G693" s="210"/>
      <c r="K693" s="115"/>
    </row>
    <row r="694" spans="1:14" ht="12.75" customHeight="1">
      <c r="A694" s="186"/>
      <c r="B694" s="164"/>
      <c r="C694" s="164"/>
      <c r="D694" s="186" t="s">
        <v>696</v>
      </c>
      <c r="F694" s="167" t="s">
        <v>697</v>
      </c>
      <c r="G694" s="168"/>
      <c r="K694" s="115">
        <f>E694*G694</f>
        <v>0</v>
      </c>
      <c r="L694" s="10">
        <f>I694+K694</f>
        <v>0</v>
      </c>
    </row>
    <row r="695" spans="1:14" ht="12.75" customHeight="1">
      <c r="A695" s="186"/>
      <c r="B695" s="164"/>
      <c r="C695" s="164"/>
      <c r="D695" s="186" t="s">
        <v>777</v>
      </c>
      <c r="F695" s="171" t="s">
        <v>1230</v>
      </c>
      <c r="G695" s="172"/>
      <c r="K695" s="115">
        <f t="shared" ref="K695:K716" si="101">E695*G695</f>
        <v>0</v>
      </c>
      <c r="L695" s="10">
        <f>I695+K695</f>
        <v>0</v>
      </c>
    </row>
    <row r="696" spans="1:14" ht="12.75" customHeight="1">
      <c r="A696" s="186"/>
      <c r="B696" s="164"/>
      <c r="C696" s="164"/>
      <c r="D696" s="186" t="s">
        <v>698</v>
      </c>
      <c r="G696" s="210"/>
      <c r="K696" s="115">
        <f t="shared" si="101"/>
        <v>0</v>
      </c>
      <c r="L696" s="10">
        <f>I696+K696</f>
        <v>0</v>
      </c>
    </row>
    <row r="697" spans="1:14" ht="12.75" customHeight="1">
      <c r="A697" s="186"/>
      <c r="B697" s="164"/>
      <c r="C697" s="164" t="s">
        <v>355</v>
      </c>
      <c r="D697" s="186"/>
      <c r="G697" s="28"/>
      <c r="K697" s="115"/>
    </row>
    <row r="698" spans="1:14" ht="12.75" customHeight="1">
      <c r="A698" s="186"/>
      <c r="B698" s="164"/>
      <c r="C698" s="164"/>
      <c r="D698" s="186" t="s">
        <v>356</v>
      </c>
      <c r="F698" s="167" t="s">
        <v>1231</v>
      </c>
      <c r="G698" s="168"/>
      <c r="K698" s="115">
        <f>E698*G698</f>
        <v>0</v>
      </c>
      <c r="L698" s="10">
        <f t="shared" ref="L698:L703" si="102">I698+K698</f>
        <v>0</v>
      </c>
    </row>
    <row r="699" spans="1:14" ht="12.75" customHeight="1">
      <c r="A699" s="186"/>
      <c r="B699" s="164"/>
      <c r="C699" s="164"/>
      <c r="D699" s="186" t="s">
        <v>693</v>
      </c>
      <c r="F699" s="169" t="s">
        <v>1231</v>
      </c>
      <c r="G699" s="170"/>
      <c r="K699" s="115">
        <f>E699*G699</f>
        <v>0</v>
      </c>
      <c r="L699" s="10">
        <f t="shared" si="102"/>
        <v>0</v>
      </c>
    </row>
    <row r="700" spans="1:14" ht="12.75" customHeight="1">
      <c r="A700" s="186"/>
      <c r="B700" s="164"/>
      <c r="C700" s="164"/>
      <c r="D700" s="186" t="s">
        <v>357</v>
      </c>
      <c r="F700" s="169" t="s">
        <v>1231</v>
      </c>
      <c r="G700" s="170"/>
      <c r="K700" s="115">
        <f t="shared" si="101"/>
        <v>0</v>
      </c>
      <c r="L700" s="10">
        <f t="shared" si="102"/>
        <v>0</v>
      </c>
    </row>
    <row r="701" spans="1:14" ht="12.75" customHeight="1">
      <c r="A701" s="186"/>
      <c r="B701" s="164"/>
      <c r="C701" s="164"/>
      <c r="D701" s="186" t="s">
        <v>358</v>
      </c>
      <c r="F701" s="169" t="s">
        <v>1231</v>
      </c>
      <c r="G701" s="170"/>
      <c r="K701" s="115">
        <f t="shared" si="101"/>
        <v>0</v>
      </c>
      <c r="L701" s="10">
        <f t="shared" si="102"/>
        <v>0</v>
      </c>
    </row>
    <row r="702" spans="1:14" ht="12.75" customHeight="1">
      <c r="A702" s="186"/>
      <c r="B702" s="164"/>
      <c r="C702" s="164"/>
      <c r="D702" s="186" t="s">
        <v>322</v>
      </c>
      <c r="F702" s="169" t="s">
        <v>323</v>
      </c>
      <c r="G702" s="170"/>
      <c r="K702" s="115">
        <f t="shared" si="101"/>
        <v>0</v>
      </c>
      <c r="L702" s="10">
        <f t="shared" si="102"/>
        <v>0</v>
      </c>
    </row>
    <row r="703" spans="1:14" ht="12.75" customHeight="1">
      <c r="A703" s="186"/>
      <c r="B703" s="164"/>
      <c r="C703" s="164"/>
      <c r="D703" s="186" t="s">
        <v>858</v>
      </c>
      <c r="F703" s="171" t="s">
        <v>1230</v>
      </c>
      <c r="G703" s="172"/>
      <c r="K703" s="115">
        <f t="shared" si="101"/>
        <v>0</v>
      </c>
      <c r="L703" s="10">
        <f t="shared" si="102"/>
        <v>0</v>
      </c>
    </row>
    <row r="704" spans="1:14" ht="12.75" customHeight="1">
      <c r="A704" s="186"/>
      <c r="B704" s="164"/>
      <c r="C704" s="164" t="s">
        <v>359</v>
      </c>
      <c r="D704" s="186"/>
      <c r="G704" s="28"/>
      <c r="K704" s="115"/>
      <c r="N704" s="453"/>
    </row>
    <row r="705" spans="1:14" ht="12.75" customHeight="1">
      <c r="A705" s="186"/>
      <c r="B705" s="164"/>
      <c r="C705" s="164"/>
      <c r="D705" s="186" t="s">
        <v>360</v>
      </c>
      <c r="F705" s="167" t="s">
        <v>1230</v>
      </c>
      <c r="G705" s="168"/>
      <c r="K705" s="115">
        <f t="shared" si="101"/>
        <v>0</v>
      </c>
      <c r="L705" s="10">
        <f>I705+K705</f>
        <v>0</v>
      </c>
      <c r="N705" s="522"/>
    </row>
    <row r="706" spans="1:14" ht="12.75" customHeight="1">
      <c r="A706" s="186"/>
      <c r="B706" s="164"/>
      <c r="C706" s="164"/>
      <c r="D706" s="186" t="s">
        <v>361</v>
      </c>
      <c r="F706" s="171" t="s">
        <v>1230</v>
      </c>
      <c r="G706" s="172"/>
      <c r="K706" s="115">
        <f t="shared" si="101"/>
        <v>0</v>
      </c>
      <c r="L706" s="10">
        <f>I706+K706</f>
        <v>0</v>
      </c>
    </row>
    <row r="707" spans="1:14" ht="12.75" customHeight="1">
      <c r="A707" s="186"/>
      <c r="B707" s="164"/>
      <c r="C707" s="164" t="s">
        <v>366</v>
      </c>
      <c r="D707" s="186"/>
      <c r="G707" s="28"/>
      <c r="K707" s="115"/>
      <c r="N707" s="522"/>
    </row>
    <row r="708" spans="1:14" ht="12.75" customHeight="1">
      <c r="A708" s="186"/>
      <c r="B708" s="164"/>
      <c r="C708" s="164"/>
      <c r="D708" s="186" t="s">
        <v>367</v>
      </c>
      <c r="F708" s="167" t="s">
        <v>1230</v>
      </c>
      <c r="G708" s="168"/>
      <c r="K708" s="115">
        <f>E708*G708</f>
        <v>0</v>
      </c>
      <c r="L708" s="10">
        <f>I708+K708</f>
        <v>0</v>
      </c>
      <c r="N708" s="522"/>
    </row>
    <row r="709" spans="1:14" ht="12.75" customHeight="1">
      <c r="A709" s="186"/>
      <c r="B709" s="164"/>
      <c r="C709" s="164"/>
      <c r="D709" s="186" t="s">
        <v>368</v>
      </c>
      <c r="F709" s="169" t="s">
        <v>1230</v>
      </c>
      <c r="G709" s="170"/>
      <c r="K709" s="115">
        <f t="shared" si="101"/>
        <v>0</v>
      </c>
      <c r="L709" s="10">
        <f>I709+K709</f>
        <v>0</v>
      </c>
      <c r="N709" s="522"/>
    </row>
    <row r="710" spans="1:14" ht="12.75" customHeight="1">
      <c r="A710" s="186"/>
      <c r="B710" s="164"/>
      <c r="C710" s="164"/>
      <c r="D710" s="186" t="s">
        <v>369</v>
      </c>
      <c r="F710" s="169" t="s">
        <v>1230</v>
      </c>
      <c r="G710" s="170"/>
      <c r="K710" s="115">
        <f t="shared" si="101"/>
        <v>0</v>
      </c>
      <c r="L710" s="10">
        <f>I710+K710</f>
        <v>0</v>
      </c>
    </row>
    <row r="711" spans="1:14" ht="12.75" customHeight="1">
      <c r="A711" s="186"/>
      <c r="B711" s="164"/>
      <c r="C711" s="164"/>
      <c r="D711" s="186" t="s">
        <v>370</v>
      </c>
      <c r="F711" s="171" t="s">
        <v>1230</v>
      </c>
      <c r="G711" s="172"/>
      <c r="K711" s="115">
        <f t="shared" si="101"/>
        <v>0</v>
      </c>
      <c r="L711" s="10">
        <f>I711+K711</f>
        <v>0</v>
      </c>
    </row>
    <row r="712" spans="1:14" ht="12.75" customHeight="1">
      <c r="A712" s="186"/>
      <c r="B712" s="164"/>
      <c r="C712" s="164" t="s">
        <v>371</v>
      </c>
      <c r="D712" s="186"/>
      <c r="G712" s="28"/>
      <c r="K712" s="115"/>
      <c r="N712" s="522"/>
    </row>
    <row r="713" spans="1:14" ht="12.75" customHeight="1">
      <c r="A713" s="186"/>
      <c r="B713" s="164"/>
      <c r="C713" s="164"/>
      <c r="D713" s="186" t="s">
        <v>362</v>
      </c>
      <c r="F713" s="167" t="s">
        <v>363</v>
      </c>
      <c r="G713" s="168"/>
      <c r="K713" s="115">
        <f>E713*G713</f>
        <v>0</v>
      </c>
      <c r="L713" s="10">
        <f>I713+K713</f>
        <v>0</v>
      </c>
    </row>
    <row r="714" spans="1:14" ht="12.75" customHeight="1">
      <c r="A714" s="186"/>
      <c r="B714" s="164"/>
      <c r="C714" s="164"/>
      <c r="D714" s="186" t="s">
        <v>364</v>
      </c>
      <c r="F714" s="169" t="s">
        <v>365</v>
      </c>
      <c r="G714" s="170"/>
      <c r="K714" s="115">
        <f t="shared" si="101"/>
        <v>0</v>
      </c>
      <c r="L714" s="10">
        <f>I714+K714</f>
        <v>0</v>
      </c>
    </row>
    <row r="715" spans="1:14" ht="12.75" customHeight="1">
      <c r="A715" s="186"/>
      <c r="B715" s="164"/>
      <c r="C715" s="164"/>
      <c r="D715" s="186" t="s">
        <v>372</v>
      </c>
      <c r="F715" s="169" t="s">
        <v>1230</v>
      </c>
      <c r="G715" s="170"/>
      <c r="K715" s="115">
        <f t="shared" si="101"/>
        <v>0</v>
      </c>
      <c r="L715" s="10">
        <f>I715+K715</f>
        <v>0</v>
      </c>
    </row>
    <row r="716" spans="1:14" ht="12.75" customHeight="1">
      <c r="A716" s="186"/>
      <c r="B716" s="164"/>
      <c r="C716" s="164"/>
      <c r="D716" s="186" t="s">
        <v>373</v>
      </c>
      <c r="F716" s="171" t="s">
        <v>1230</v>
      </c>
      <c r="G716" s="172"/>
      <c r="K716" s="115">
        <f t="shared" si="101"/>
        <v>0</v>
      </c>
      <c r="L716" s="10">
        <f>I716+K716</f>
        <v>0</v>
      </c>
      <c r="N716" s="522"/>
    </row>
    <row r="717" spans="1:14" ht="12.75" customHeight="1">
      <c r="A717" s="186"/>
      <c r="B717" s="164"/>
      <c r="C717" s="164"/>
      <c r="D717" s="186"/>
      <c r="G717" s="28"/>
      <c r="K717" s="115"/>
    </row>
    <row r="718" spans="1:14" ht="15" customHeight="1">
      <c r="A718" s="186"/>
      <c r="B718" s="164"/>
      <c r="C718" s="164" t="s">
        <v>1088</v>
      </c>
      <c r="D718" s="435"/>
      <c r="G718" s="14">
        <v>0</v>
      </c>
      <c r="I718" s="14">
        <f>SUM(I689:I717)</f>
        <v>0</v>
      </c>
      <c r="J718" s="18"/>
      <c r="K718" s="14">
        <f>SUM(K689:K717)</f>
        <v>0</v>
      </c>
      <c r="L718" s="14">
        <f>G718+I718+K718</f>
        <v>0</v>
      </c>
      <c r="M718" s="14">
        <f>SUM(L689:L717)</f>
        <v>0</v>
      </c>
    </row>
    <row r="719" spans="1:14" ht="20" customHeight="1">
      <c r="A719" s="186"/>
      <c r="B719" s="164" t="s">
        <v>1032</v>
      </c>
      <c r="C719" s="164" t="s">
        <v>538</v>
      </c>
      <c r="D719" s="186"/>
      <c r="G719" s="28"/>
      <c r="K719" s="115"/>
    </row>
    <row r="720" spans="1:14" ht="12.75" customHeight="1">
      <c r="A720" s="186"/>
      <c r="B720" s="164"/>
      <c r="C720" s="164" t="s">
        <v>394</v>
      </c>
      <c r="D720" s="186"/>
      <c r="G720" s="28"/>
      <c r="K720" s="115"/>
    </row>
    <row r="721" spans="1:14" ht="12.75" customHeight="1">
      <c r="A721" s="186"/>
      <c r="B721" s="164"/>
      <c r="C721" s="164"/>
      <c r="D721" s="186" t="s">
        <v>103</v>
      </c>
      <c r="F721" s="167" t="s">
        <v>893</v>
      </c>
      <c r="G721" s="168"/>
      <c r="K721" s="115">
        <f>E721*G721</f>
        <v>0</v>
      </c>
      <c r="L721" s="10">
        <f>K721+I721</f>
        <v>0</v>
      </c>
    </row>
    <row r="722" spans="1:14" ht="12.75" customHeight="1">
      <c r="A722" s="186"/>
      <c r="B722" s="164"/>
      <c r="C722" s="164"/>
      <c r="D722" s="186" t="s">
        <v>104</v>
      </c>
      <c r="F722" s="169" t="s">
        <v>1230</v>
      </c>
      <c r="G722" s="170"/>
      <c r="I722" s="7"/>
      <c r="K722" s="115">
        <f>E722*G722</f>
        <v>0</v>
      </c>
      <c r="L722" s="10">
        <f>I722+K722</f>
        <v>0</v>
      </c>
    </row>
    <row r="723" spans="1:14" ht="12.75" customHeight="1">
      <c r="A723" s="186"/>
      <c r="B723" s="164"/>
      <c r="C723" s="164"/>
      <c r="D723" s="186" t="s">
        <v>858</v>
      </c>
      <c r="F723" s="171" t="s">
        <v>323</v>
      </c>
      <c r="G723" s="172"/>
      <c r="K723" s="115">
        <f>E723*G723</f>
        <v>0</v>
      </c>
      <c r="L723" s="10">
        <f>I723+K723</f>
        <v>0</v>
      </c>
    </row>
    <row r="724" spans="1:14" ht="12.75" customHeight="1">
      <c r="A724" s="186"/>
      <c r="B724" s="164"/>
      <c r="C724" s="164"/>
      <c r="D724" s="186" t="s">
        <v>734</v>
      </c>
      <c r="G724" s="210"/>
      <c r="K724" s="115">
        <f>E724*G724</f>
        <v>0</v>
      </c>
      <c r="L724" s="10">
        <f>I724+K724</f>
        <v>0</v>
      </c>
    </row>
    <row r="725" spans="1:14" ht="12.75" customHeight="1">
      <c r="A725" s="186"/>
      <c r="B725" s="164"/>
      <c r="C725" s="164" t="s">
        <v>1058</v>
      </c>
      <c r="D725" s="186"/>
      <c r="G725" s="28"/>
      <c r="K725" s="115"/>
    </row>
    <row r="726" spans="1:14" ht="12.75" customHeight="1">
      <c r="A726" s="186"/>
      <c r="B726" s="164"/>
      <c r="C726" s="164"/>
      <c r="D726" s="186" t="s">
        <v>738</v>
      </c>
      <c r="F726" s="167" t="s">
        <v>1231</v>
      </c>
      <c r="G726" s="168"/>
      <c r="K726" s="115">
        <f t="shared" ref="K726:K734" si="103">E726*G726</f>
        <v>0</v>
      </c>
      <c r="L726" s="10">
        <f>I726+K726</f>
        <v>0</v>
      </c>
    </row>
    <row r="727" spans="1:14" ht="12.75" customHeight="1">
      <c r="A727" s="186"/>
      <c r="B727" s="164"/>
      <c r="C727" s="164"/>
      <c r="D727" s="186" t="s">
        <v>692</v>
      </c>
      <c r="F727" s="169" t="s">
        <v>1231</v>
      </c>
      <c r="G727" s="170"/>
      <c r="K727" s="115">
        <f t="shared" si="103"/>
        <v>0</v>
      </c>
      <c r="L727" s="10">
        <f t="shared" ref="L727:L734" si="104">I727+K727</f>
        <v>0</v>
      </c>
    </row>
    <row r="728" spans="1:14" ht="12.75" customHeight="1">
      <c r="A728" s="186"/>
      <c r="B728" s="164"/>
      <c r="C728" s="164"/>
      <c r="D728" s="186" t="s">
        <v>40</v>
      </c>
      <c r="F728" s="169" t="s">
        <v>1231</v>
      </c>
      <c r="G728" s="170"/>
      <c r="K728" s="115">
        <f t="shared" si="103"/>
        <v>0</v>
      </c>
      <c r="L728" s="10">
        <f t="shared" si="104"/>
        <v>0</v>
      </c>
    </row>
    <row r="729" spans="1:14" ht="12.75" customHeight="1">
      <c r="A729" s="186"/>
      <c r="B729" s="164"/>
      <c r="C729" s="164"/>
      <c r="D729" s="186" t="s">
        <v>576</v>
      </c>
      <c r="F729" s="169" t="s">
        <v>1231</v>
      </c>
      <c r="G729" s="170"/>
      <c r="I729" s="7"/>
      <c r="K729" s="115">
        <f t="shared" si="103"/>
        <v>0</v>
      </c>
      <c r="L729" s="10">
        <f t="shared" si="104"/>
        <v>0</v>
      </c>
      <c r="N729" s="274" t="s">
        <v>120</v>
      </c>
    </row>
    <row r="730" spans="1:14" ht="12.75" customHeight="1">
      <c r="A730" s="186"/>
      <c r="B730" s="164"/>
      <c r="C730" s="164"/>
      <c r="D730" s="186" t="s">
        <v>447</v>
      </c>
      <c r="F730" s="169" t="s">
        <v>1231</v>
      </c>
      <c r="G730" s="170"/>
      <c r="I730" s="7"/>
      <c r="K730" s="115">
        <f t="shared" si="103"/>
        <v>0</v>
      </c>
      <c r="L730" s="10">
        <f t="shared" si="104"/>
        <v>0</v>
      </c>
      <c r="N730" s="522" t="s">
        <v>327</v>
      </c>
    </row>
    <row r="731" spans="1:14" ht="12.75" customHeight="1">
      <c r="A731" s="186"/>
      <c r="B731" s="164"/>
      <c r="C731" s="164"/>
      <c r="D731" s="186" t="s">
        <v>360</v>
      </c>
      <c r="F731" s="169" t="s">
        <v>1230</v>
      </c>
      <c r="G731" s="170"/>
      <c r="K731" s="115">
        <f t="shared" si="103"/>
        <v>0</v>
      </c>
      <c r="L731" s="10">
        <f t="shared" si="104"/>
        <v>0</v>
      </c>
      <c r="N731" s="522" t="s">
        <v>327</v>
      </c>
    </row>
    <row r="732" spans="1:14" ht="12.75" customHeight="1">
      <c r="A732" s="186"/>
      <c r="B732" s="164"/>
      <c r="C732" s="164"/>
      <c r="D732" s="186" t="s">
        <v>361</v>
      </c>
      <c r="F732" s="171" t="s">
        <v>1230</v>
      </c>
      <c r="G732" s="172"/>
      <c r="K732" s="115">
        <f t="shared" si="103"/>
        <v>0</v>
      </c>
      <c r="L732" s="10">
        <f t="shared" si="104"/>
        <v>0</v>
      </c>
      <c r="N732" s="522" t="s">
        <v>327</v>
      </c>
    </row>
    <row r="733" spans="1:14" ht="12.75" customHeight="1">
      <c r="A733" s="186"/>
      <c r="B733" s="164"/>
      <c r="C733" s="164"/>
      <c r="D733" s="186" t="s">
        <v>307</v>
      </c>
      <c r="G733" s="210"/>
      <c r="K733" s="115">
        <f t="shared" si="103"/>
        <v>0</v>
      </c>
      <c r="L733" s="10">
        <f t="shared" si="104"/>
        <v>0</v>
      </c>
    </row>
    <row r="734" spans="1:14" ht="12.75" customHeight="1">
      <c r="A734" s="186"/>
      <c r="B734" s="164"/>
      <c r="C734" s="164"/>
      <c r="D734" s="186" t="s">
        <v>41</v>
      </c>
      <c r="G734" s="210"/>
      <c r="K734" s="115">
        <f t="shared" si="103"/>
        <v>0</v>
      </c>
      <c r="L734" s="10">
        <f t="shared" si="104"/>
        <v>0</v>
      </c>
    </row>
    <row r="735" spans="1:14" ht="12.75" customHeight="1">
      <c r="B735" s="164"/>
      <c r="C735" s="164"/>
      <c r="D735" s="186"/>
    </row>
    <row r="736" spans="1:14" ht="12.75" customHeight="1">
      <c r="B736" s="164"/>
      <c r="C736" s="164" t="s">
        <v>1088</v>
      </c>
      <c r="D736" s="435"/>
      <c r="G736" s="14">
        <v>0</v>
      </c>
      <c r="I736" s="14">
        <f>SUM(I719:I735)</f>
        <v>0</v>
      </c>
      <c r="K736" s="14">
        <f>SUM(K719:K735)</f>
        <v>0</v>
      </c>
      <c r="L736" s="14">
        <f>G736+I736+K736</f>
        <v>0</v>
      </c>
      <c r="M736" s="14">
        <f>SUM(L719:L735)</f>
        <v>0</v>
      </c>
    </row>
    <row r="737" spans="1:14" ht="20" customHeight="1">
      <c r="B737" s="164" t="s">
        <v>33</v>
      </c>
      <c r="C737" s="164" t="s">
        <v>7</v>
      </c>
      <c r="D737" s="186"/>
      <c r="G737" s="28"/>
      <c r="K737" s="115"/>
    </row>
    <row r="738" spans="1:14" ht="12.75" customHeight="1">
      <c r="B738" s="164"/>
      <c r="C738" s="164"/>
      <c r="D738" s="186"/>
      <c r="G738" s="28"/>
      <c r="K738" s="115"/>
    </row>
    <row r="739" spans="1:14" ht="12.75" customHeight="1">
      <c r="B739" s="164"/>
      <c r="C739" s="164"/>
      <c r="D739" s="186" t="s">
        <v>2</v>
      </c>
      <c r="F739" s="167" t="s">
        <v>1231</v>
      </c>
      <c r="G739" s="168"/>
      <c r="K739" s="115">
        <f t="shared" ref="K739:K744" si="105">E739*G739</f>
        <v>0</v>
      </c>
      <c r="L739" s="10">
        <f t="shared" ref="L739:L744" si="106">I739+K739</f>
        <v>0</v>
      </c>
    </row>
    <row r="740" spans="1:14" ht="12.75" customHeight="1">
      <c r="B740" s="164"/>
      <c r="C740" s="164"/>
      <c r="D740" s="186" t="s">
        <v>3</v>
      </c>
      <c r="F740" s="169" t="s">
        <v>1231</v>
      </c>
      <c r="G740" s="170"/>
      <c r="K740" s="115">
        <f t="shared" si="105"/>
        <v>0</v>
      </c>
      <c r="L740" s="10">
        <f t="shared" si="106"/>
        <v>0</v>
      </c>
    </row>
    <row r="741" spans="1:14" ht="12.75" customHeight="1">
      <c r="B741" s="164"/>
      <c r="C741" s="164"/>
      <c r="D741" s="186" t="s">
        <v>4</v>
      </c>
      <c r="F741" s="169" t="s">
        <v>1231</v>
      </c>
      <c r="G741" s="170"/>
      <c r="K741" s="115">
        <f t="shared" si="105"/>
        <v>0</v>
      </c>
      <c r="L741" s="10">
        <f t="shared" si="106"/>
        <v>0</v>
      </c>
    </row>
    <row r="742" spans="1:14" ht="12.75" customHeight="1">
      <c r="B742" s="164"/>
      <c r="C742" s="164"/>
      <c r="D742" s="186" t="s">
        <v>5</v>
      </c>
      <c r="F742" s="169" t="s">
        <v>1231</v>
      </c>
      <c r="G742" s="170"/>
      <c r="K742" s="115">
        <f t="shared" si="105"/>
        <v>0</v>
      </c>
      <c r="L742" s="10">
        <f t="shared" si="106"/>
        <v>0</v>
      </c>
    </row>
    <row r="743" spans="1:14" ht="12.75" customHeight="1">
      <c r="B743" s="164"/>
      <c r="C743" s="164"/>
      <c r="D743" s="186" t="s">
        <v>6</v>
      </c>
      <c r="F743" s="169" t="s">
        <v>1231</v>
      </c>
      <c r="G743" s="170"/>
      <c r="K743" s="115">
        <f t="shared" si="105"/>
        <v>0</v>
      </c>
      <c r="L743" s="10">
        <f t="shared" si="106"/>
        <v>0</v>
      </c>
    </row>
    <row r="744" spans="1:14" ht="12.75" customHeight="1">
      <c r="B744" s="164"/>
      <c r="C744" s="164"/>
      <c r="D744" s="186" t="s">
        <v>675</v>
      </c>
      <c r="F744" s="171" t="s">
        <v>899</v>
      </c>
      <c r="G744" s="172"/>
      <c r="K744" s="115">
        <f t="shared" si="105"/>
        <v>0</v>
      </c>
      <c r="L744" s="10">
        <f t="shared" si="106"/>
        <v>0</v>
      </c>
    </row>
    <row r="745" spans="1:14" ht="12.75" customHeight="1">
      <c r="B745" s="164"/>
      <c r="C745" s="164"/>
      <c r="D745" s="186"/>
    </row>
    <row r="746" spans="1:14" ht="12.75" customHeight="1">
      <c r="B746" s="164"/>
      <c r="C746" s="164" t="s">
        <v>1088</v>
      </c>
      <c r="D746" s="435"/>
      <c r="G746" s="14">
        <v>0</v>
      </c>
      <c r="I746" s="14">
        <f>SUM(I737:I745)</f>
        <v>0</v>
      </c>
      <c r="K746" s="14">
        <f>SUM(K737:K745)</f>
        <v>0</v>
      </c>
      <c r="L746" s="14">
        <f>G746+I746+K746</f>
        <v>0</v>
      </c>
      <c r="M746" s="14">
        <f>SUM(L737:L745)</f>
        <v>0</v>
      </c>
    </row>
    <row r="747" spans="1:14" ht="20" customHeight="1">
      <c r="B747" s="164" t="s">
        <v>34</v>
      </c>
      <c r="C747" s="164" t="s">
        <v>304</v>
      </c>
      <c r="D747" s="186"/>
      <c r="G747" s="28"/>
      <c r="K747" s="115"/>
      <c r="N747" s="521" t="s">
        <v>578</v>
      </c>
    </row>
    <row r="748" spans="1:14" ht="12.75" customHeight="1">
      <c r="A748" s="186"/>
      <c r="B748" s="164"/>
      <c r="C748" s="164"/>
      <c r="D748" s="186" t="s">
        <v>866</v>
      </c>
      <c r="F748" s="167" t="s">
        <v>1231</v>
      </c>
      <c r="G748" s="168"/>
      <c r="K748" s="115">
        <f>E748*G748</f>
        <v>0</v>
      </c>
      <c r="L748" s="10">
        <f>I748+K748</f>
        <v>0</v>
      </c>
      <c r="N748" s="523"/>
    </row>
    <row r="749" spans="1:14" ht="12.75" customHeight="1">
      <c r="A749" s="186"/>
      <c r="B749" s="164"/>
      <c r="C749" s="164"/>
      <c r="D749" s="186" t="s">
        <v>68</v>
      </c>
      <c r="F749" s="169" t="s">
        <v>1230</v>
      </c>
      <c r="G749" s="170"/>
      <c r="K749" s="115">
        <f>E749*G749</f>
        <v>0</v>
      </c>
      <c r="L749" s="10">
        <f>I749+K749</f>
        <v>0</v>
      </c>
      <c r="N749" s="537" t="s">
        <v>69</v>
      </c>
    </row>
    <row r="750" spans="1:14" ht="12.75" customHeight="1">
      <c r="A750" s="186"/>
      <c r="B750" s="164"/>
      <c r="C750" s="164"/>
      <c r="D750" s="186" t="s">
        <v>1225</v>
      </c>
      <c r="F750" s="169" t="s">
        <v>1230</v>
      </c>
      <c r="G750" s="170"/>
      <c r="K750" s="115">
        <f>E750*G750</f>
        <v>0</v>
      </c>
      <c r="L750" s="10">
        <f>I750+K750</f>
        <v>0</v>
      </c>
    </row>
    <row r="751" spans="1:14" ht="12.75" customHeight="1">
      <c r="A751" s="186"/>
      <c r="B751" s="164"/>
      <c r="C751" s="164"/>
      <c r="D751" s="186" t="s">
        <v>867</v>
      </c>
      <c r="F751" s="169" t="s">
        <v>1230</v>
      </c>
      <c r="G751" s="170"/>
      <c r="K751" s="115">
        <f>E751*G751</f>
        <v>0</v>
      </c>
      <c r="L751" s="10">
        <f>I751+K751</f>
        <v>0</v>
      </c>
    </row>
    <row r="752" spans="1:14" ht="12.75" customHeight="1">
      <c r="A752" s="186"/>
      <c r="B752" s="164"/>
      <c r="C752" s="164"/>
      <c r="D752" s="186" t="s">
        <v>868</v>
      </c>
      <c r="F752" s="171" t="s">
        <v>1230</v>
      </c>
      <c r="G752" s="172"/>
      <c r="K752" s="115">
        <f>E752*G752</f>
        <v>0</v>
      </c>
      <c r="L752" s="10">
        <f>I752+K752</f>
        <v>0</v>
      </c>
    </row>
    <row r="753" spans="1:14" ht="12.75" customHeight="1">
      <c r="A753" s="186"/>
      <c r="B753" s="164"/>
      <c r="C753" s="164"/>
      <c r="D753" s="186"/>
    </row>
    <row r="754" spans="1:14" ht="12.75" customHeight="1">
      <c r="B754" s="164"/>
      <c r="C754" s="164" t="s">
        <v>1088</v>
      </c>
      <c r="D754" s="435"/>
      <c r="G754" s="14">
        <v>0</v>
      </c>
      <c r="I754" s="14">
        <f>SUM(I747:I753)</f>
        <v>0</v>
      </c>
      <c r="K754" s="14">
        <f>SUM(K747:K753)</f>
        <v>0</v>
      </c>
      <c r="L754" s="14">
        <f>G754+I754+K754</f>
        <v>0</v>
      </c>
      <c r="M754" s="14">
        <f>SUM(L747:L753)</f>
        <v>0</v>
      </c>
    </row>
    <row r="755" spans="1:14" ht="20" customHeight="1">
      <c r="B755" s="164" t="s">
        <v>35</v>
      </c>
      <c r="C755" s="164" t="s">
        <v>324</v>
      </c>
      <c r="D755" s="186"/>
      <c r="E755" s="10"/>
      <c r="N755" s="274" t="s">
        <v>193</v>
      </c>
    </row>
    <row r="756" spans="1:14" ht="12.75" customHeight="1">
      <c r="B756" s="164"/>
      <c r="C756" s="164"/>
      <c r="D756" s="186" t="s">
        <v>374</v>
      </c>
      <c r="E756" s="10"/>
      <c r="K756" s="10">
        <f>J756*E756</f>
        <v>0</v>
      </c>
      <c r="L756" s="10">
        <f>G756+I756+K756</f>
        <v>0</v>
      </c>
    </row>
    <row r="757" spans="1:14" ht="12.75" customHeight="1">
      <c r="B757" s="164"/>
      <c r="C757" s="164"/>
      <c r="D757" s="186" t="s">
        <v>375</v>
      </c>
      <c r="E757" s="10"/>
      <c r="K757" s="10">
        <f>J757*E757</f>
        <v>0</v>
      </c>
      <c r="L757" s="10">
        <f>G757+I757+K757</f>
        <v>0</v>
      </c>
    </row>
    <row r="758" spans="1:14" ht="12.75" customHeight="1">
      <c r="B758" s="164"/>
      <c r="C758" s="164"/>
      <c r="D758" s="186" t="s">
        <v>376</v>
      </c>
      <c r="E758" s="10"/>
      <c r="K758" s="10">
        <f>J758*E758</f>
        <v>0</v>
      </c>
      <c r="L758" s="10">
        <f>G758+I758+K758</f>
        <v>0</v>
      </c>
    </row>
    <row r="759" spans="1:14" ht="12.75" customHeight="1">
      <c r="B759" s="164"/>
      <c r="C759" s="164"/>
      <c r="D759" s="186" t="s">
        <v>377</v>
      </c>
      <c r="E759" s="10"/>
      <c r="K759" s="10">
        <f>J759*E759</f>
        <v>0</v>
      </c>
      <c r="L759" s="10">
        <f>G759+I759+K759</f>
        <v>0</v>
      </c>
    </row>
    <row r="760" spans="1:14" ht="12.75" customHeight="1">
      <c r="B760" s="164"/>
      <c r="C760" s="164"/>
      <c r="D760" s="186" t="s">
        <v>378</v>
      </c>
      <c r="E760" s="10"/>
      <c r="K760" s="10">
        <f>J760*E760</f>
        <v>0</v>
      </c>
      <c r="L760" s="10">
        <f>G760+I760+K760</f>
        <v>0</v>
      </c>
    </row>
    <row r="761" spans="1:14" ht="12.75" customHeight="1">
      <c r="B761" s="2"/>
      <c r="C761" s="2"/>
      <c r="E761" s="10"/>
      <c r="G761" s="28"/>
      <c r="K761" s="115"/>
    </row>
    <row r="762" spans="1:14" ht="15" customHeight="1">
      <c r="B762" s="2"/>
      <c r="C762" s="2" t="s">
        <v>1088</v>
      </c>
      <c r="D762" s="13"/>
      <c r="E762" s="271"/>
      <c r="G762" s="14">
        <f>SUM(G755:G761)</f>
        <v>0</v>
      </c>
      <c r="I762" s="14">
        <f>SUM(I755:I761)</f>
        <v>0</v>
      </c>
      <c r="J762" s="18"/>
      <c r="K762" s="14">
        <f>SUM(K755:K761)</f>
        <v>0</v>
      </c>
      <c r="L762" s="14">
        <f>G762+I762+K762</f>
        <v>0</v>
      </c>
      <c r="M762" s="14">
        <f>SUM(L755:L761)</f>
        <v>0</v>
      </c>
    </row>
    <row r="763" spans="1:14" ht="20" customHeight="1">
      <c r="B763" s="2"/>
      <c r="C763" s="80" t="s">
        <v>707</v>
      </c>
      <c r="D763" s="6"/>
      <c r="L763" s="17">
        <f>SUM(M690:M762)</f>
        <v>0</v>
      </c>
      <c r="M763" s="3"/>
    </row>
    <row r="764" spans="1:14" ht="20" customHeight="1">
      <c r="B764" s="2" t="s">
        <v>1047</v>
      </c>
      <c r="C764" s="2" t="s">
        <v>88</v>
      </c>
      <c r="G764" s="175" t="s">
        <v>1189</v>
      </c>
      <c r="K764" s="28"/>
      <c r="L764" s="4"/>
      <c r="N764" s="522" t="s">
        <v>735</v>
      </c>
    </row>
    <row r="765" spans="1:14" ht="20" customHeight="1">
      <c r="B765" s="2"/>
      <c r="C765" s="2" t="s">
        <v>1190</v>
      </c>
      <c r="G765" s="7"/>
      <c r="K765" s="114"/>
      <c r="N765" s="274" t="s">
        <v>733</v>
      </c>
    </row>
    <row r="766" spans="1:14" ht="12.75" customHeight="1">
      <c r="B766" s="2"/>
      <c r="C766" s="2"/>
      <c r="D766" s="9" t="s">
        <v>761</v>
      </c>
      <c r="F766" s="167" t="s">
        <v>1157</v>
      </c>
      <c r="G766" s="176"/>
      <c r="K766" s="115">
        <f>E766*G766</f>
        <v>0</v>
      </c>
      <c r="L766" s="10">
        <f>I766+K766</f>
        <v>0</v>
      </c>
    </row>
    <row r="767" spans="1:14" ht="12.75" customHeight="1">
      <c r="B767" s="2"/>
      <c r="C767" s="2"/>
      <c r="D767" s="9" t="s">
        <v>762</v>
      </c>
      <c r="F767" s="169" t="s">
        <v>1157</v>
      </c>
      <c r="G767" s="177"/>
      <c r="K767" s="115">
        <f t="shared" ref="K767:K797" si="107">E767*G767</f>
        <v>0</v>
      </c>
      <c r="L767" s="10">
        <f>I767+K767</f>
        <v>0</v>
      </c>
    </row>
    <row r="768" spans="1:14" ht="12.75" customHeight="1">
      <c r="B768" s="2"/>
      <c r="C768" s="2"/>
      <c r="D768" s="9" t="s">
        <v>763</v>
      </c>
      <c r="F768" s="171" t="s">
        <v>1230</v>
      </c>
      <c r="G768" s="178"/>
      <c r="K768" s="115">
        <f t="shared" si="107"/>
        <v>0</v>
      </c>
      <c r="L768" s="10">
        <f>I768+K768</f>
        <v>0</v>
      </c>
    </row>
    <row r="769" spans="2:14" ht="12.75" customHeight="1">
      <c r="B769" s="2"/>
      <c r="C769" s="2" t="s">
        <v>764</v>
      </c>
      <c r="G769" s="7"/>
      <c r="K769" s="115"/>
    </row>
    <row r="770" spans="2:14" ht="12.75" customHeight="1">
      <c r="B770" s="2"/>
      <c r="C770" s="2"/>
      <c r="D770" s="9" t="s">
        <v>765</v>
      </c>
      <c r="F770" s="167" t="s">
        <v>766</v>
      </c>
      <c r="G770" s="176"/>
      <c r="K770" s="115">
        <f t="shared" si="107"/>
        <v>0</v>
      </c>
      <c r="L770" s="10">
        <f t="shared" ref="L770:L782" si="108">I770+K770</f>
        <v>0</v>
      </c>
    </row>
    <row r="771" spans="2:14" ht="12.75" customHeight="1">
      <c r="B771" s="2"/>
      <c r="C771" s="2"/>
      <c r="D771" s="9" t="s">
        <v>767</v>
      </c>
      <c r="F771" s="169" t="s">
        <v>766</v>
      </c>
      <c r="G771" s="177"/>
      <c r="K771" s="115">
        <f t="shared" si="107"/>
        <v>0</v>
      </c>
      <c r="L771" s="10">
        <f t="shared" si="108"/>
        <v>0</v>
      </c>
    </row>
    <row r="772" spans="2:14" ht="12.75" customHeight="1">
      <c r="B772" s="2"/>
      <c r="C772" s="2"/>
      <c r="D772" s="9" t="s">
        <v>768</v>
      </c>
      <c r="F772" s="169" t="s">
        <v>1231</v>
      </c>
      <c r="G772" s="177"/>
      <c r="K772" s="115">
        <f t="shared" si="107"/>
        <v>0</v>
      </c>
      <c r="L772" s="10">
        <f t="shared" si="108"/>
        <v>0</v>
      </c>
    </row>
    <row r="773" spans="2:14" ht="12.75" customHeight="1">
      <c r="B773" s="2"/>
      <c r="C773" s="2"/>
      <c r="D773" s="9" t="s">
        <v>768</v>
      </c>
      <c r="F773" s="169" t="s">
        <v>1231</v>
      </c>
      <c r="G773" s="177"/>
      <c r="K773" s="115">
        <f t="shared" si="107"/>
        <v>0</v>
      </c>
      <c r="L773" s="10">
        <f t="shared" si="108"/>
        <v>0</v>
      </c>
    </row>
    <row r="774" spans="2:14" ht="12.75" customHeight="1">
      <c r="B774" s="2"/>
      <c r="C774" s="2"/>
      <c r="D774" s="9" t="s">
        <v>331</v>
      </c>
      <c r="F774" s="169" t="s">
        <v>1231</v>
      </c>
      <c r="G774" s="177"/>
      <c r="K774" s="115">
        <f t="shared" si="107"/>
        <v>0</v>
      </c>
      <c r="L774" s="10">
        <f t="shared" si="108"/>
        <v>0</v>
      </c>
    </row>
    <row r="775" spans="2:14" ht="12.75" customHeight="1">
      <c r="B775" s="2"/>
      <c r="C775" s="2"/>
      <c r="D775" s="9" t="s">
        <v>615</v>
      </c>
      <c r="F775" s="169" t="s">
        <v>1231</v>
      </c>
      <c r="G775" s="177"/>
      <c r="K775" s="115">
        <f t="shared" si="107"/>
        <v>0</v>
      </c>
      <c r="L775" s="10">
        <f t="shared" si="108"/>
        <v>0</v>
      </c>
    </row>
    <row r="776" spans="2:14" ht="12.75" customHeight="1">
      <c r="B776" s="2"/>
      <c r="C776" s="2"/>
      <c r="D776" s="9" t="s">
        <v>776</v>
      </c>
      <c r="F776" s="169" t="s">
        <v>1231</v>
      </c>
      <c r="G776" s="177"/>
      <c r="K776" s="115">
        <f t="shared" si="107"/>
        <v>0</v>
      </c>
      <c r="L776" s="10">
        <f t="shared" si="108"/>
        <v>0</v>
      </c>
      <c r="N776" s="274" t="s">
        <v>588</v>
      </c>
    </row>
    <row r="777" spans="2:14" ht="12.75" customHeight="1">
      <c r="B777" s="2"/>
      <c r="C777" s="2"/>
      <c r="D777" s="9" t="s">
        <v>616</v>
      </c>
      <c r="F777" s="169" t="s">
        <v>1231</v>
      </c>
      <c r="G777" s="177"/>
      <c r="K777" s="115">
        <f t="shared" si="107"/>
        <v>0</v>
      </c>
      <c r="L777" s="10">
        <f t="shared" si="108"/>
        <v>0</v>
      </c>
    </row>
    <row r="778" spans="2:14" ht="12.75" customHeight="1">
      <c r="B778" s="2"/>
      <c r="C778" s="2"/>
      <c r="D778" s="9" t="s">
        <v>617</v>
      </c>
      <c r="F778" s="169" t="s">
        <v>1231</v>
      </c>
      <c r="G778" s="177"/>
      <c r="K778" s="115">
        <f t="shared" si="107"/>
        <v>0</v>
      </c>
      <c r="L778" s="10">
        <f t="shared" si="108"/>
        <v>0</v>
      </c>
    </row>
    <row r="779" spans="2:14" ht="12.75" customHeight="1">
      <c r="B779" s="2"/>
      <c r="C779" s="2"/>
      <c r="D779" s="9" t="s">
        <v>618</v>
      </c>
      <c r="F779" s="169" t="s">
        <v>1231</v>
      </c>
      <c r="G779" s="177"/>
      <c r="K779" s="115">
        <f t="shared" si="107"/>
        <v>0</v>
      </c>
      <c r="L779" s="10">
        <f t="shared" si="108"/>
        <v>0</v>
      </c>
    </row>
    <row r="780" spans="2:14" ht="12.75" customHeight="1">
      <c r="B780" s="2"/>
      <c r="C780" s="2"/>
      <c r="D780" s="9" t="s">
        <v>619</v>
      </c>
      <c r="F780" s="169" t="s">
        <v>1231</v>
      </c>
      <c r="G780" s="177"/>
      <c r="K780" s="115">
        <f t="shared" si="107"/>
        <v>0</v>
      </c>
      <c r="L780" s="10">
        <f t="shared" si="108"/>
        <v>0</v>
      </c>
    </row>
    <row r="781" spans="2:14" ht="12.75" customHeight="1">
      <c r="B781" s="2"/>
      <c r="C781" s="2"/>
      <c r="D781" s="9" t="s">
        <v>442</v>
      </c>
      <c r="F781" s="169" t="s">
        <v>766</v>
      </c>
      <c r="G781" s="177"/>
      <c r="K781" s="115">
        <f t="shared" si="107"/>
        <v>0</v>
      </c>
      <c r="L781" s="10">
        <f t="shared" si="108"/>
        <v>0</v>
      </c>
    </row>
    <row r="782" spans="2:14" ht="12.75" customHeight="1">
      <c r="B782" s="2"/>
      <c r="C782" s="2"/>
      <c r="D782" s="9" t="s">
        <v>575</v>
      </c>
      <c r="F782" s="171"/>
      <c r="G782" s="178"/>
      <c r="K782" s="115">
        <f t="shared" si="107"/>
        <v>0</v>
      </c>
      <c r="L782" s="10">
        <f t="shared" si="108"/>
        <v>0</v>
      </c>
    </row>
    <row r="783" spans="2:14" ht="12.75" customHeight="1">
      <c r="B783" s="2"/>
      <c r="C783" s="2" t="s">
        <v>443</v>
      </c>
      <c r="G783" s="7"/>
      <c r="K783" s="115"/>
    </row>
    <row r="784" spans="2:14" ht="12.75" customHeight="1">
      <c r="B784" s="2"/>
      <c r="C784" s="2"/>
      <c r="D784" s="9" t="s">
        <v>444</v>
      </c>
      <c r="F784" s="167" t="s">
        <v>1231</v>
      </c>
      <c r="G784" s="176"/>
      <c r="K784" s="115">
        <f t="shared" si="107"/>
        <v>0</v>
      </c>
      <c r="L784" s="10">
        <f t="shared" ref="L784:L794" si="109">I784+K784</f>
        <v>0</v>
      </c>
    </row>
    <row r="785" spans="2:14" ht="12.75" customHeight="1">
      <c r="B785" s="2"/>
      <c r="C785" s="2"/>
      <c r="D785" s="9" t="s">
        <v>445</v>
      </c>
      <c r="F785" s="169" t="s">
        <v>1231</v>
      </c>
      <c r="G785" s="177"/>
      <c r="K785" s="115">
        <f t="shared" si="107"/>
        <v>0</v>
      </c>
      <c r="L785" s="10">
        <f t="shared" si="109"/>
        <v>0</v>
      </c>
    </row>
    <row r="786" spans="2:14" ht="12.75" customHeight="1">
      <c r="B786" s="2"/>
      <c r="C786" s="2"/>
      <c r="D786" s="9" t="s">
        <v>446</v>
      </c>
      <c r="F786" s="169" t="s">
        <v>1231</v>
      </c>
      <c r="G786" s="177"/>
      <c r="K786" s="115">
        <f t="shared" si="107"/>
        <v>0</v>
      </c>
      <c r="L786" s="10">
        <f t="shared" si="109"/>
        <v>0</v>
      </c>
    </row>
    <row r="787" spans="2:14" ht="12.75" customHeight="1">
      <c r="B787" s="2"/>
      <c r="C787" s="2"/>
      <c r="D787" s="9" t="s">
        <v>395</v>
      </c>
      <c r="F787" s="169" t="s">
        <v>1231</v>
      </c>
      <c r="G787" s="177"/>
      <c r="K787" s="115">
        <f t="shared" si="107"/>
        <v>0</v>
      </c>
      <c r="L787" s="10">
        <f t="shared" si="109"/>
        <v>0</v>
      </c>
    </row>
    <row r="788" spans="2:14" ht="12.75" customHeight="1">
      <c r="B788" s="2"/>
      <c r="C788" s="2"/>
      <c r="D788" s="9" t="s">
        <v>1207</v>
      </c>
      <c r="F788" s="169"/>
      <c r="G788" s="177"/>
      <c r="K788" s="115">
        <f>E788*G788</f>
        <v>0</v>
      </c>
      <c r="L788" s="10">
        <f t="shared" si="109"/>
        <v>0</v>
      </c>
      <c r="N788" s="274" t="s">
        <v>70</v>
      </c>
    </row>
    <row r="789" spans="2:14" ht="12.75" customHeight="1">
      <c r="B789" s="2"/>
      <c r="C789" s="2"/>
      <c r="D789" s="9" t="s">
        <v>448</v>
      </c>
      <c r="F789" s="169" t="s">
        <v>1231</v>
      </c>
      <c r="G789" s="177"/>
      <c r="K789" s="115">
        <f t="shared" si="107"/>
        <v>0</v>
      </c>
      <c r="L789" s="10">
        <f t="shared" si="109"/>
        <v>0</v>
      </c>
      <c r="N789" s="274" t="s">
        <v>70</v>
      </c>
    </row>
    <row r="790" spans="2:14" ht="12.75" customHeight="1">
      <c r="B790" s="2"/>
      <c r="C790" s="2"/>
      <c r="D790" s="9" t="s">
        <v>449</v>
      </c>
      <c r="F790" s="169" t="s">
        <v>1231</v>
      </c>
      <c r="G790" s="177"/>
      <c r="K790" s="115">
        <f t="shared" si="107"/>
        <v>0</v>
      </c>
      <c r="L790" s="10">
        <f t="shared" si="109"/>
        <v>0</v>
      </c>
    </row>
    <row r="791" spans="2:14" ht="12.75" customHeight="1">
      <c r="B791" s="2"/>
      <c r="C791" s="2"/>
      <c r="D791" s="9" t="s">
        <v>450</v>
      </c>
      <c r="F791" s="169" t="s">
        <v>1231</v>
      </c>
      <c r="G791" s="177"/>
      <c r="K791" s="115">
        <f t="shared" si="107"/>
        <v>0</v>
      </c>
      <c r="L791" s="10">
        <f t="shared" si="109"/>
        <v>0</v>
      </c>
    </row>
    <row r="792" spans="2:14" ht="12.75" customHeight="1">
      <c r="B792" s="2"/>
      <c r="C792" s="2"/>
      <c r="D792" s="9" t="s">
        <v>451</v>
      </c>
      <c r="F792" s="169" t="s">
        <v>1231</v>
      </c>
      <c r="G792" s="177"/>
      <c r="K792" s="115">
        <f t="shared" si="107"/>
        <v>0</v>
      </c>
      <c r="L792" s="10">
        <f t="shared" si="109"/>
        <v>0</v>
      </c>
    </row>
    <row r="793" spans="2:14" ht="12.75" customHeight="1">
      <c r="B793" s="2"/>
      <c r="C793" s="2"/>
      <c r="D793" s="9" t="s">
        <v>452</v>
      </c>
      <c r="F793" s="169" t="s">
        <v>1231</v>
      </c>
      <c r="G793" s="177"/>
      <c r="K793" s="115">
        <f>E793*G793</f>
        <v>0</v>
      </c>
      <c r="L793" s="10">
        <f t="shared" si="109"/>
        <v>0</v>
      </c>
      <c r="N793" s="274" t="s">
        <v>453</v>
      </c>
    </row>
    <row r="794" spans="2:14" ht="12.75" customHeight="1">
      <c r="B794" s="2"/>
      <c r="C794" s="2"/>
      <c r="D794" s="9" t="s">
        <v>597</v>
      </c>
      <c r="F794" s="171" t="s">
        <v>1231</v>
      </c>
      <c r="G794" s="178"/>
      <c r="K794" s="115">
        <f>E794*G794</f>
        <v>0</v>
      </c>
      <c r="L794" s="10">
        <f t="shared" si="109"/>
        <v>0</v>
      </c>
    </row>
    <row r="795" spans="2:14" ht="12.75" customHeight="1">
      <c r="B795" s="2"/>
      <c r="C795" s="2" t="s">
        <v>598</v>
      </c>
      <c r="G795" s="7"/>
      <c r="K795" s="115"/>
    </row>
    <row r="796" spans="2:14" ht="12.75" customHeight="1">
      <c r="B796" s="2"/>
      <c r="C796" s="2"/>
      <c r="D796" s="9" t="s">
        <v>757</v>
      </c>
      <c r="F796" s="167" t="s">
        <v>1157</v>
      </c>
      <c r="G796" s="176"/>
      <c r="K796" s="115">
        <f t="shared" si="107"/>
        <v>0</v>
      </c>
      <c r="L796" s="10">
        <f>I796+K796</f>
        <v>0</v>
      </c>
    </row>
    <row r="797" spans="2:14" ht="12.75" customHeight="1">
      <c r="B797" s="2"/>
      <c r="C797" s="2"/>
      <c r="D797" s="9" t="s">
        <v>758</v>
      </c>
      <c r="F797" s="171" t="s">
        <v>1157</v>
      </c>
      <c r="G797" s="178"/>
      <c r="K797" s="115">
        <f t="shared" si="107"/>
        <v>0</v>
      </c>
      <c r="L797" s="10">
        <f>I797+K797</f>
        <v>0</v>
      </c>
    </row>
    <row r="798" spans="2:14" ht="12.75" customHeight="1">
      <c r="B798" s="2"/>
      <c r="C798" s="2" t="s">
        <v>633</v>
      </c>
      <c r="G798" s="7"/>
      <c r="K798" s="115"/>
    </row>
    <row r="799" spans="2:14" ht="12.75" customHeight="1">
      <c r="B799" s="2"/>
      <c r="C799" s="2"/>
      <c r="D799" s="9" t="s">
        <v>759</v>
      </c>
      <c r="F799" s="167"/>
      <c r="G799" s="176"/>
      <c r="K799" s="115">
        <f>E799*G799</f>
        <v>0</v>
      </c>
      <c r="L799" s="10">
        <f>I799+K799</f>
        <v>0</v>
      </c>
    </row>
    <row r="800" spans="2:14" ht="12.75" customHeight="1">
      <c r="B800" s="2"/>
      <c r="C800" s="2"/>
      <c r="D800" s="9" t="s">
        <v>1039</v>
      </c>
      <c r="F800" s="171"/>
      <c r="G800" s="178"/>
      <c r="K800" s="115">
        <f>E800*G800</f>
        <v>0</v>
      </c>
      <c r="L800" s="10">
        <f>I800+K800</f>
        <v>0</v>
      </c>
    </row>
    <row r="801" spans="2:14" ht="12.75" customHeight="1">
      <c r="B801" s="2"/>
      <c r="C801" s="2"/>
      <c r="K801" s="115"/>
      <c r="N801" s="522"/>
    </row>
    <row r="802" spans="2:14" ht="15" customHeight="1">
      <c r="B802" s="2"/>
      <c r="C802" s="2" t="s">
        <v>1088</v>
      </c>
      <c r="D802" s="13"/>
      <c r="G802" s="14">
        <v>0</v>
      </c>
      <c r="I802" s="14">
        <f>SUM(I764:I801)</f>
        <v>0</v>
      </c>
      <c r="K802" s="179">
        <f>SUM(K764:K801)</f>
        <v>0</v>
      </c>
      <c r="L802" s="14">
        <f>K802+I802+G802</f>
        <v>0</v>
      </c>
      <c r="M802" s="14">
        <f>SUM(L764:L801)</f>
        <v>0</v>
      </c>
    </row>
    <row r="803" spans="2:14" ht="20" customHeight="1">
      <c r="B803" s="2" t="s">
        <v>1188</v>
      </c>
      <c r="C803" s="2" t="s">
        <v>1061</v>
      </c>
      <c r="E803" s="10"/>
    </row>
    <row r="804" spans="2:14" ht="12.75" customHeight="1">
      <c r="B804" s="2"/>
      <c r="C804" s="2"/>
      <c r="D804" s="9" t="s">
        <v>959</v>
      </c>
      <c r="E804" s="10"/>
      <c r="I804" s="10">
        <f>E804*H804</f>
        <v>0</v>
      </c>
      <c r="K804" s="10">
        <f>E804*J804</f>
        <v>0</v>
      </c>
      <c r="L804" s="10">
        <f t="shared" ref="L804:L826" si="110">G804+I804+K804</f>
        <v>0</v>
      </c>
    </row>
    <row r="805" spans="2:14" ht="12.75" customHeight="1">
      <c r="B805" s="2"/>
      <c r="C805" s="2"/>
      <c r="D805" s="9" t="s">
        <v>760</v>
      </c>
      <c r="E805" s="10"/>
      <c r="I805" s="10">
        <f>E805*H805</f>
        <v>0</v>
      </c>
      <c r="K805" s="10">
        <f t="shared" ref="K805:K826" si="111">E805*J805</f>
        <v>0</v>
      </c>
      <c r="L805" s="10">
        <f t="shared" si="110"/>
        <v>0</v>
      </c>
    </row>
    <row r="806" spans="2:14" ht="12.75" customHeight="1">
      <c r="B806" s="2"/>
      <c r="C806" s="2"/>
      <c r="D806" s="9" t="s">
        <v>1010</v>
      </c>
      <c r="E806" s="10"/>
      <c r="K806" s="10">
        <f t="shared" si="111"/>
        <v>0</v>
      </c>
      <c r="L806" s="10">
        <f t="shared" si="110"/>
        <v>0</v>
      </c>
    </row>
    <row r="807" spans="2:14" ht="12.75" customHeight="1">
      <c r="B807" s="2"/>
      <c r="C807" s="2"/>
      <c r="D807" s="9" t="s">
        <v>600</v>
      </c>
      <c r="E807" s="10"/>
      <c r="K807" s="10">
        <f t="shared" si="111"/>
        <v>0</v>
      </c>
      <c r="L807" s="10">
        <f t="shared" si="110"/>
        <v>0</v>
      </c>
    </row>
    <row r="808" spans="2:14" ht="12.75" customHeight="1">
      <c r="B808" s="2"/>
      <c r="C808" s="2"/>
      <c r="D808" s="9" t="s">
        <v>601</v>
      </c>
      <c r="E808" s="10"/>
      <c r="K808" s="10">
        <f t="shared" si="111"/>
        <v>0</v>
      </c>
      <c r="L808" s="10">
        <f t="shared" si="110"/>
        <v>0</v>
      </c>
      <c r="N808" s="522"/>
    </row>
    <row r="809" spans="2:14" ht="12.75" customHeight="1">
      <c r="B809" s="2"/>
      <c r="C809" s="2"/>
      <c r="D809" s="9" t="s">
        <v>602</v>
      </c>
      <c r="E809" s="10"/>
      <c r="K809" s="10">
        <f t="shared" si="111"/>
        <v>0</v>
      </c>
      <c r="L809" s="10">
        <f t="shared" si="110"/>
        <v>0</v>
      </c>
      <c r="N809" s="522"/>
    </row>
    <row r="810" spans="2:14" ht="12.75" customHeight="1">
      <c r="B810" s="2"/>
      <c r="C810" s="2"/>
      <c r="D810" s="9" t="s">
        <v>603</v>
      </c>
      <c r="E810" s="10"/>
      <c r="K810" s="10">
        <f t="shared" si="111"/>
        <v>0</v>
      </c>
      <c r="L810" s="10">
        <f t="shared" si="110"/>
        <v>0</v>
      </c>
      <c r="N810" s="522"/>
    </row>
    <row r="811" spans="2:14" ht="12.75" customHeight="1">
      <c r="B811" s="2"/>
      <c r="C811" s="2"/>
      <c r="D811" s="9" t="s">
        <v>604</v>
      </c>
      <c r="E811" s="10"/>
      <c r="K811" s="10">
        <f t="shared" si="111"/>
        <v>0</v>
      </c>
      <c r="L811" s="10">
        <f t="shared" si="110"/>
        <v>0</v>
      </c>
    </row>
    <row r="812" spans="2:14" ht="12.75" customHeight="1">
      <c r="B812" s="2"/>
      <c r="C812" s="2"/>
      <c r="D812" s="9" t="s">
        <v>605</v>
      </c>
      <c r="E812" s="10"/>
      <c r="K812" s="10">
        <f t="shared" si="111"/>
        <v>0</v>
      </c>
      <c r="L812" s="10">
        <f t="shared" si="110"/>
        <v>0</v>
      </c>
      <c r="N812" s="522"/>
    </row>
    <row r="813" spans="2:14" ht="12.75" customHeight="1">
      <c r="B813" s="2"/>
      <c r="C813" s="2"/>
      <c r="D813" s="9" t="s">
        <v>606</v>
      </c>
      <c r="E813" s="10"/>
      <c r="K813" s="10">
        <f t="shared" si="111"/>
        <v>0</v>
      </c>
      <c r="L813" s="10">
        <f t="shared" si="110"/>
        <v>0</v>
      </c>
      <c r="N813" s="522"/>
    </row>
    <row r="814" spans="2:14" ht="12.75" customHeight="1">
      <c r="B814" s="2"/>
      <c r="C814" s="2"/>
      <c r="D814" s="9" t="s">
        <v>607</v>
      </c>
      <c r="E814" s="10"/>
      <c r="K814" s="10">
        <f t="shared" si="111"/>
        <v>0</v>
      </c>
      <c r="L814" s="10">
        <f t="shared" si="110"/>
        <v>0</v>
      </c>
    </row>
    <row r="815" spans="2:14" ht="12.75" customHeight="1">
      <c r="B815" s="2"/>
      <c r="C815" s="2"/>
      <c r="D815" s="9" t="s">
        <v>608</v>
      </c>
      <c r="E815" s="10"/>
      <c r="K815" s="10">
        <f t="shared" si="111"/>
        <v>0</v>
      </c>
      <c r="L815" s="10">
        <f t="shared" si="110"/>
        <v>0</v>
      </c>
    </row>
    <row r="816" spans="2:14" ht="12.75" customHeight="1">
      <c r="B816" s="2"/>
      <c r="C816" s="2"/>
      <c r="D816" s="9" t="s">
        <v>609</v>
      </c>
      <c r="E816" s="10"/>
      <c r="K816" s="10">
        <f t="shared" si="111"/>
        <v>0</v>
      </c>
      <c r="L816" s="10">
        <f t="shared" si="110"/>
        <v>0</v>
      </c>
    </row>
    <row r="817" spans="2:14" ht="12.75" customHeight="1">
      <c r="B817" s="2"/>
      <c r="C817" s="2"/>
      <c r="D817" s="9" t="s">
        <v>610</v>
      </c>
      <c r="E817" s="10"/>
      <c r="K817" s="10">
        <f t="shared" si="111"/>
        <v>0</v>
      </c>
      <c r="L817" s="10">
        <f t="shared" si="110"/>
        <v>0</v>
      </c>
    </row>
    <row r="818" spans="2:14" ht="12.75" customHeight="1">
      <c r="B818" s="2"/>
      <c r="C818" s="2"/>
      <c r="D818" s="9" t="s">
        <v>611</v>
      </c>
      <c r="E818" s="10"/>
      <c r="K818" s="10">
        <f t="shared" si="111"/>
        <v>0</v>
      </c>
      <c r="L818" s="10">
        <f t="shared" si="110"/>
        <v>0</v>
      </c>
    </row>
    <row r="819" spans="2:14" ht="12.75" customHeight="1">
      <c r="B819" s="2"/>
      <c r="C819" s="2"/>
      <c r="D819" s="9" t="s">
        <v>612</v>
      </c>
      <c r="E819" s="10"/>
      <c r="K819" s="10">
        <f t="shared" si="111"/>
        <v>0</v>
      </c>
      <c r="L819" s="10">
        <f t="shared" si="110"/>
        <v>0</v>
      </c>
    </row>
    <row r="820" spans="2:14" ht="12.75" customHeight="1">
      <c r="B820" s="2"/>
      <c r="C820" s="2"/>
      <c r="D820" s="9" t="s">
        <v>613</v>
      </c>
      <c r="E820" s="10"/>
      <c r="K820" s="10">
        <f t="shared" si="111"/>
        <v>0</v>
      </c>
      <c r="L820" s="10">
        <f t="shared" si="110"/>
        <v>0</v>
      </c>
    </row>
    <row r="821" spans="2:14" ht="12.75" customHeight="1">
      <c r="B821" s="2"/>
      <c r="C821" s="2"/>
      <c r="D821" s="9" t="s">
        <v>614</v>
      </c>
      <c r="E821" s="10"/>
      <c r="K821" s="10">
        <f t="shared" si="111"/>
        <v>0</v>
      </c>
      <c r="L821" s="10">
        <f t="shared" si="110"/>
        <v>0</v>
      </c>
    </row>
    <row r="822" spans="2:14" ht="12.75" customHeight="1">
      <c r="B822" s="2"/>
      <c r="C822" s="2"/>
      <c r="D822" s="9" t="s">
        <v>441</v>
      </c>
      <c r="E822" s="10"/>
      <c r="K822" s="10">
        <f t="shared" si="111"/>
        <v>0</v>
      </c>
      <c r="L822" s="10">
        <f t="shared" si="110"/>
        <v>0</v>
      </c>
    </row>
    <row r="823" spans="2:14" ht="12.75" customHeight="1">
      <c r="B823" s="2"/>
      <c r="C823" s="2"/>
      <c r="D823" s="9" t="s">
        <v>289</v>
      </c>
      <c r="E823" s="10"/>
      <c r="K823" s="10">
        <f t="shared" si="111"/>
        <v>0</v>
      </c>
      <c r="L823" s="10">
        <f t="shared" si="110"/>
        <v>0</v>
      </c>
    </row>
    <row r="824" spans="2:14" ht="12.75" customHeight="1">
      <c r="B824" s="2"/>
      <c r="C824" s="2"/>
      <c r="D824" s="9" t="s">
        <v>290</v>
      </c>
      <c r="E824" s="10"/>
      <c r="K824" s="10">
        <f t="shared" si="111"/>
        <v>0</v>
      </c>
      <c r="L824" s="10">
        <f t="shared" si="110"/>
        <v>0</v>
      </c>
    </row>
    <row r="825" spans="2:14" ht="12.75" customHeight="1">
      <c r="B825" s="2"/>
      <c r="C825" s="2"/>
      <c r="D825" s="9" t="s">
        <v>291</v>
      </c>
      <c r="E825" s="10"/>
      <c r="K825" s="10">
        <f t="shared" si="111"/>
        <v>0</v>
      </c>
      <c r="L825" s="10">
        <f t="shared" si="110"/>
        <v>0</v>
      </c>
    </row>
    <row r="826" spans="2:14" ht="12.75" customHeight="1">
      <c r="B826" s="2"/>
      <c r="C826" s="2"/>
      <c r="D826" s="9" t="s">
        <v>292</v>
      </c>
      <c r="E826" s="10"/>
      <c r="K826" s="10">
        <f t="shared" si="111"/>
        <v>0</v>
      </c>
      <c r="L826" s="10">
        <f t="shared" si="110"/>
        <v>0</v>
      </c>
    </row>
    <row r="827" spans="2:14" ht="12.75" customHeight="1">
      <c r="B827" s="2"/>
      <c r="C827" s="2"/>
      <c r="E827" s="10"/>
    </row>
    <row r="828" spans="2:14">
      <c r="B828" s="2"/>
      <c r="C828" s="2" t="s">
        <v>1088</v>
      </c>
      <c r="D828" s="13"/>
      <c r="E828" s="10"/>
      <c r="G828" s="14">
        <f>SUM(G803:G827)</f>
        <v>0</v>
      </c>
      <c r="I828" s="14">
        <f>SUM(I803:I827)</f>
        <v>0</v>
      </c>
      <c r="K828" s="14">
        <f>SUM(K803:K827)</f>
        <v>0</v>
      </c>
      <c r="L828" s="14">
        <f>G828+I828+K828</f>
        <v>0</v>
      </c>
      <c r="M828" s="14">
        <f>SUM(L803:L827)</f>
        <v>0</v>
      </c>
    </row>
    <row r="829" spans="2:14" ht="20" customHeight="1">
      <c r="B829" s="2" t="s">
        <v>577</v>
      </c>
      <c r="C829" s="2" t="s">
        <v>869</v>
      </c>
      <c r="D829" s="13"/>
      <c r="E829" s="166"/>
      <c r="G829" s="18"/>
      <c r="I829" s="18"/>
      <c r="K829" s="18"/>
      <c r="L829" s="18"/>
      <c r="M829" s="18"/>
    </row>
    <row r="830" spans="2:14" ht="20" customHeight="1">
      <c r="B830" s="2" t="s">
        <v>1053</v>
      </c>
      <c r="C830" s="2" t="s">
        <v>354</v>
      </c>
      <c r="D830" s="13"/>
      <c r="E830" s="10"/>
      <c r="G830" s="18"/>
      <c r="I830" s="18"/>
      <c r="K830" s="18"/>
      <c r="L830" s="18"/>
      <c r="M830" s="18"/>
    </row>
    <row r="831" spans="2:14">
      <c r="B831" s="2"/>
      <c r="C831" s="2"/>
      <c r="D831" s="9" t="s">
        <v>917</v>
      </c>
      <c r="E831" s="10"/>
      <c r="G831" s="7"/>
      <c r="H831" s="7"/>
      <c r="I831" s="7"/>
      <c r="J831" s="7"/>
      <c r="K831" s="7">
        <f>'4. MKTG, PUBL, STILLS, EPK'!I87</f>
        <v>0</v>
      </c>
      <c r="L831" s="10">
        <f>G831+I831+K831</f>
        <v>0</v>
      </c>
      <c r="M831" s="18"/>
      <c r="N831" s="537" t="s">
        <v>71</v>
      </c>
    </row>
    <row r="832" spans="2:14">
      <c r="B832" s="2"/>
      <c r="C832" s="2"/>
      <c r="E832" s="10"/>
      <c r="F832" s="9"/>
      <c r="G832" s="9"/>
      <c r="H832" s="9"/>
      <c r="I832" s="9"/>
      <c r="J832" s="9"/>
      <c r="K832" s="9"/>
      <c r="L832" s="9"/>
      <c r="M832" s="9"/>
    </row>
    <row r="833" spans="2:14">
      <c r="B833" s="2"/>
      <c r="C833" s="2" t="s">
        <v>1088</v>
      </c>
      <c r="D833" s="13"/>
      <c r="E833" s="10"/>
      <c r="G833" s="14">
        <f>SUM(G830:G832)</f>
        <v>0</v>
      </c>
      <c r="I833" s="14">
        <f>SUM(I830:I832)</f>
        <v>0</v>
      </c>
      <c r="K833" s="14">
        <f>SUM(K830:K832)</f>
        <v>0</v>
      </c>
      <c r="L833" s="14">
        <f>G833+I833+K833</f>
        <v>0</v>
      </c>
      <c r="M833" s="14">
        <f>SUM(L830:L832)</f>
        <v>0</v>
      </c>
      <c r="N833" s="278"/>
    </row>
    <row r="834" spans="2:14" ht="20" customHeight="1">
      <c r="B834" s="2" t="s">
        <v>1054</v>
      </c>
      <c r="C834" s="2" t="s">
        <v>516</v>
      </c>
      <c r="D834" s="13"/>
      <c r="E834" s="10"/>
      <c r="G834" s="18"/>
      <c r="H834" s="18"/>
      <c r="I834" s="18"/>
      <c r="J834" s="18"/>
      <c r="K834" s="18"/>
      <c r="L834" s="18"/>
      <c r="M834" s="18"/>
      <c r="N834" s="537" t="s">
        <v>72</v>
      </c>
    </row>
    <row r="835" spans="2:14" ht="12.75" customHeight="1">
      <c r="B835" s="2"/>
      <c r="C835" s="2"/>
      <c r="D835" s="9" t="s">
        <v>918</v>
      </c>
      <c r="E835" s="10"/>
      <c r="G835" s="7"/>
      <c r="H835" s="7"/>
      <c r="I835" s="7"/>
      <c r="K835" s="10">
        <f>'6. DELIVERABLES'!I62</f>
        <v>0</v>
      </c>
      <c r="L835" s="10">
        <f>G835+I835+K835</f>
        <v>0</v>
      </c>
      <c r="M835" s="18"/>
      <c r="N835" s="274" t="s">
        <v>1110</v>
      </c>
    </row>
    <row r="836" spans="2:14" ht="12.75" customHeight="1">
      <c r="B836" s="2"/>
      <c r="C836" s="2"/>
      <c r="E836" s="10"/>
      <c r="G836" s="18"/>
      <c r="H836" s="18"/>
      <c r="I836" s="18"/>
      <c r="J836" s="18"/>
      <c r="K836" s="7"/>
      <c r="M836" s="18"/>
      <c r="N836" s="274" t="s">
        <v>971</v>
      </c>
    </row>
    <row r="837" spans="2:14" ht="12.75" customHeight="1">
      <c r="B837" s="2"/>
      <c r="C837" s="2" t="s">
        <v>1088</v>
      </c>
      <c r="D837" s="13"/>
      <c r="E837" s="10"/>
      <c r="G837" s="14">
        <f>SUM(G834:G836)</f>
        <v>0</v>
      </c>
      <c r="I837" s="14">
        <f>SUM(I834:I836)</f>
        <v>0</v>
      </c>
      <c r="K837" s="14">
        <f>SUM(K834:K836)</f>
        <v>0</v>
      </c>
      <c r="L837" s="14">
        <f>G837+I837+K837</f>
        <v>0</v>
      </c>
      <c r="M837" s="14">
        <f>SUM(L834:L836)</f>
        <v>0</v>
      </c>
    </row>
    <row r="838" spans="2:14" ht="20" customHeight="1">
      <c r="B838" s="2"/>
      <c r="C838" s="80" t="s">
        <v>709</v>
      </c>
      <c r="D838" s="6"/>
      <c r="L838" s="17">
        <f>SUM(M830:M837)</f>
        <v>0</v>
      </c>
      <c r="M838" s="3"/>
    </row>
    <row r="839" spans="2:14" ht="12.75" customHeight="1">
      <c r="B839" s="2"/>
      <c r="C839" s="80"/>
      <c r="D839" s="6"/>
      <c r="L839" s="17"/>
      <c r="M839" s="3"/>
    </row>
    <row r="840" spans="2:14" ht="20" customHeight="1">
      <c r="B840" s="2"/>
      <c r="C840" s="467" t="s">
        <v>579</v>
      </c>
      <c r="D840" s="75"/>
      <c r="E840" s="72"/>
      <c r="F840" s="73"/>
      <c r="G840" s="74"/>
      <c r="H840" s="73"/>
      <c r="I840" s="74"/>
      <c r="J840" s="73"/>
      <c r="K840" s="74"/>
      <c r="L840" s="74"/>
      <c r="M840" s="468">
        <f>SUM(M616:M837)</f>
        <v>0</v>
      </c>
    </row>
    <row r="841" spans="2:14" ht="12.75" customHeight="1">
      <c r="B841" s="2"/>
      <c r="C841" s="85"/>
      <c r="D841" s="75"/>
      <c r="E841" s="72"/>
      <c r="F841" s="73"/>
      <c r="G841" s="74"/>
      <c r="H841" s="73"/>
      <c r="I841" s="74"/>
      <c r="J841" s="73"/>
      <c r="K841" s="74"/>
      <c r="L841" s="74"/>
      <c r="M841" s="86"/>
    </row>
    <row r="842" spans="2:14" ht="20" customHeight="1">
      <c r="B842" s="20"/>
      <c r="C842" s="469" t="s">
        <v>150</v>
      </c>
      <c r="D842" s="19"/>
      <c r="E842" s="105"/>
      <c r="F842" s="21"/>
      <c r="G842" s="106"/>
      <c r="H842" s="21"/>
      <c r="I842" s="106"/>
      <c r="J842" s="21"/>
      <c r="K842" s="106"/>
      <c r="L842" s="138"/>
      <c r="M842" s="477">
        <f>M614+M840</f>
        <v>0</v>
      </c>
    </row>
    <row r="843" spans="2:14" ht="33" customHeight="1">
      <c r="B843" s="473" t="s">
        <v>876</v>
      </c>
      <c r="C843" s="2"/>
    </row>
    <row r="844" spans="2:14" ht="20" customHeight="1">
      <c r="B844" s="2" t="s">
        <v>882</v>
      </c>
      <c r="C844" s="2" t="s">
        <v>1055</v>
      </c>
      <c r="E844" s="10"/>
    </row>
    <row r="845" spans="2:14" ht="12.75" customHeight="1">
      <c r="B845" s="2"/>
      <c r="C845" s="2"/>
      <c r="D845" s="9" t="s">
        <v>1011</v>
      </c>
      <c r="E845" s="10"/>
      <c r="K845" s="10">
        <f t="shared" ref="K845:K850" si="112">J845*E845</f>
        <v>0</v>
      </c>
      <c r="L845" s="10">
        <f t="shared" ref="L845:L850" si="113">G845+I845+K845</f>
        <v>0</v>
      </c>
    </row>
    <row r="846" spans="2:14" ht="12.75" customHeight="1">
      <c r="B846" s="2"/>
      <c r="C846" s="2"/>
      <c r="D846" s="9" t="s">
        <v>823</v>
      </c>
      <c r="E846" s="10"/>
      <c r="I846" s="10">
        <f>E846*H846</f>
        <v>0</v>
      </c>
      <c r="K846" s="10">
        <f t="shared" si="112"/>
        <v>0</v>
      </c>
      <c r="L846" s="10">
        <f t="shared" si="113"/>
        <v>0</v>
      </c>
    </row>
    <row r="847" spans="2:14" ht="12.75" customHeight="1">
      <c r="B847" s="2"/>
      <c r="C847" s="2"/>
      <c r="D847" s="9" t="s">
        <v>824</v>
      </c>
      <c r="E847" s="10"/>
      <c r="G847" s="10">
        <f>E847*F847</f>
        <v>0</v>
      </c>
      <c r="I847" s="10">
        <f>E847*H847</f>
        <v>0</v>
      </c>
      <c r="K847" s="10">
        <f t="shared" si="112"/>
        <v>0</v>
      </c>
      <c r="L847" s="10">
        <f t="shared" si="113"/>
        <v>0</v>
      </c>
    </row>
    <row r="848" spans="2:14" ht="12.75" customHeight="1">
      <c r="B848" s="2"/>
      <c r="C848" s="2"/>
      <c r="D848" s="9" t="s">
        <v>962</v>
      </c>
      <c r="E848" s="10"/>
      <c r="G848" s="10">
        <f>E848*F848</f>
        <v>0</v>
      </c>
      <c r="I848" s="10">
        <f>E848*H848</f>
        <v>0</v>
      </c>
      <c r="K848" s="10">
        <f t="shared" si="112"/>
        <v>0</v>
      </c>
      <c r="L848" s="10">
        <f t="shared" si="113"/>
        <v>0</v>
      </c>
    </row>
    <row r="849" spans="2:68" ht="12.75" customHeight="1">
      <c r="B849" s="2"/>
      <c r="C849" s="2"/>
      <c r="D849" s="9" t="s">
        <v>963</v>
      </c>
      <c r="E849" s="10"/>
      <c r="G849" s="10">
        <f>E849*F849</f>
        <v>0</v>
      </c>
      <c r="I849" s="10">
        <f>E849*H849</f>
        <v>0</v>
      </c>
      <c r="K849" s="10">
        <f t="shared" si="112"/>
        <v>0</v>
      </c>
      <c r="L849" s="10">
        <f t="shared" si="113"/>
        <v>0</v>
      </c>
    </row>
    <row r="850" spans="2:68" ht="12.75" customHeight="1">
      <c r="B850" s="2"/>
      <c r="C850" s="2"/>
      <c r="D850" s="9" t="s">
        <v>964</v>
      </c>
      <c r="E850" s="10"/>
      <c r="K850" s="10">
        <f t="shared" si="112"/>
        <v>0</v>
      </c>
      <c r="L850" s="10">
        <f t="shared" si="113"/>
        <v>0</v>
      </c>
    </row>
    <row r="851" spans="2:68" ht="12.75" customHeight="1">
      <c r="B851" s="2"/>
      <c r="C851" s="2"/>
      <c r="E851" s="10"/>
    </row>
    <row r="852" spans="2:68" ht="12.75" customHeight="1">
      <c r="B852" s="2"/>
      <c r="C852" s="2" t="s">
        <v>1088</v>
      </c>
      <c r="D852" s="13"/>
      <c r="E852" s="10"/>
      <c r="G852" s="14">
        <f>SUM(G844:G851)</f>
        <v>0</v>
      </c>
      <c r="I852" s="14">
        <f>SUM(I844:I851)</f>
        <v>0</v>
      </c>
      <c r="K852" s="14">
        <f>SUM(K844:K851)</f>
        <v>0</v>
      </c>
      <c r="L852" s="14">
        <f>G852+I852+K852</f>
        <v>0</v>
      </c>
      <c r="M852" s="14">
        <f>SUM(L844:L851)</f>
        <v>0</v>
      </c>
    </row>
    <row r="853" spans="2:68" ht="20" customHeight="1">
      <c r="B853" s="2" t="s">
        <v>883</v>
      </c>
      <c r="C853" s="2" t="s">
        <v>877</v>
      </c>
      <c r="E853" s="10"/>
    </row>
    <row r="854" spans="2:68" ht="12.75" customHeight="1">
      <c r="B854" s="2"/>
      <c r="C854" s="2"/>
      <c r="D854" s="9" t="s">
        <v>1212</v>
      </c>
      <c r="E854" s="10"/>
      <c r="G854" s="10">
        <f>E854*F854</f>
        <v>0</v>
      </c>
      <c r="I854" s="10">
        <f>E854*H854</f>
        <v>0</v>
      </c>
      <c r="K854" s="10">
        <f>J854*E854</f>
        <v>0</v>
      </c>
      <c r="L854" s="10">
        <f>G854+I854+K854</f>
        <v>0</v>
      </c>
    </row>
    <row r="855" spans="2:68" ht="12.75" customHeight="1">
      <c r="B855" s="2"/>
      <c r="C855" s="2"/>
      <c r="D855" s="9" t="s">
        <v>1039</v>
      </c>
      <c r="E855" s="10"/>
      <c r="G855" s="10">
        <f>E855*F855</f>
        <v>0</v>
      </c>
      <c r="I855" s="10">
        <f>E855*H855</f>
        <v>0</v>
      </c>
      <c r="K855" s="10">
        <f>J855*E855</f>
        <v>0</v>
      </c>
      <c r="L855" s="10">
        <f>G855+I855+K855</f>
        <v>0</v>
      </c>
    </row>
    <row r="856" spans="2:68">
      <c r="B856" s="2"/>
      <c r="C856" s="2"/>
      <c r="E856" s="10"/>
    </row>
    <row r="857" spans="2:68" ht="16.5" customHeight="1">
      <c r="B857" s="2"/>
      <c r="C857" s="2" t="s">
        <v>1088</v>
      </c>
      <c r="D857" s="13"/>
      <c r="E857" s="10"/>
      <c r="G857" s="14">
        <f>SUM(G853:G856)</f>
        <v>0</v>
      </c>
      <c r="I857" s="14">
        <f>SUM(I853:I856)</f>
        <v>0</v>
      </c>
      <c r="K857" s="14">
        <f>SUM(K853:K856)</f>
        <v>0</v>
      </c>
      <c r="L857" s="14">
        <f>G857+I857+K857</f>
        <v>0</v>
      </c>
      <c r="M857" s="14">
        <f>SUM(L853:L856)</f>
        <v>0</v>
      </c>
    </row>
    <row r="858" spans="2:68" ht="20" customHeight="1">
      <c r="B858" s="20"/>
      <c r="C858" s="470" t="s">
        <v>1168</v>
      </c>
      <c r="D858" s="19"/>
      <c r="E858" s="105"/>
      <c r="F858" s="21"/>
      <c r="G858" s="106"/>
      <c r="H858" s="21"/>
      <c r="I858" s="106"/>
      <c r="J858" s="21"/>
      <c r="K858" s="106"/>
      <c r="L858" s="107"/>
      <c r="M858" s="139">
        <f>SUM(M845:M857)</f>
        <v>0</v>
      </c>
    </row>
    <row r="859" spans="2:68" ht="12.75" customHeight="1">
      <c r="B859" s="2"/>
      <c r="C859" s="2"/>
    </row>
    <row r="860" spans="2:68" ht="20" customHeight="1">
      <c r="B860" s="471" t="s">
        <v>1027</v>
      </c>
      <c r="C860" s="20"/>
      <c r="D860" s="19"/>
      <c r="E860" s="105"/>
      <c r="F860" s="21"/>
      <c r="H860" s="21"/>
      <c r="I860" s="106"/>
      <c r="J860" s="21"/>
      <c r="K860" s="106"/>
      <c r="L860" s="107"/>
      <c r="M860" s="107">
        <f>M80+M842+M858</f>
        <v>0</v>
      </c>
    </row>
    <row r="861" spans="2:68" ht="20" customHeight="1">
      <c r="B861" s="2"/>
      <c r="C861" s="2" t="s">
        <v>1028</v>
      </c>
      <c r="E861" s="150">
        <v>0.03</v>
      </c>
      <c r="F861" s="151" t="s">
        <v>213</v>
      </c>
      <c r="G861" s="104">
        <f>M842+M80</f>
        <v>0</v>
      </c>
      <c r="H861" s="6" t="s">
        <v>1197</v>
      </c>
      <c r="I861" s="10">
        <f>G861*E861</f>
        <v>0</v>
      </c>
      <c r="L861" s="10">
        <f>I861</f>
        <v>0</v>
      </c>
      <c r="M861" s="3"/>
      <c r="N861" s="274" t="s">
        <v>100</v>
      </c>
    </row>
    <row r="862" spans="2:68" s="19" customFormat="1" ht="17.25" customHeight="1">
      <c r="B862" s="2"/>
      <c r="C862" s="2"/>
      <c r="D862" s="9"/>
      <c r="E862" s="25"/>
      <c r="F862" s="151"/>
      <c r="G862" s="16"/>
      <c r="H862" s="6"/>
      <c r="I862" s="10"/>
      <c r="J862" s="6"/>
      <c r="K862" s="10"/>
      <c r="L862" s="10"/>
      <c r="M862" s="3"/>
      <c r="N862" s="274" t="s">
        <v>1111</v>
      </c>
      <c r="O862" s="46"/>
      <c r="P862" s="46"/>
      <c r="Q862" s="46"/>
      <c r="R862" s="46"/>
      <c r="S862" s="46"/>
      <c r="T862" s="46"/>
      <c r="U862" s="46"/>
      <c r="V862" s="46"/>
      <c r="W862" s="46"/>
      <c r="X862" s="46"/>
      <c r="Y862" s="46"/>
      <c r="Z862" s="46"/>
      <c r="AA862" s="46"/>
      <c r="AB862" s="46"/>
      <c r="AC862" s="46"/>
      <c r="AD862" s="46"/>
      <c r="AE862" s="46"/>
      <c r="AF862" s="46"/>
      <c r="AG862" s="46"/>
      <c r="AH862" s="21"/>
      <c r="AI862" s="21"/>
      <c r="AJ862" s="21"/>
      <c r="AK862" s="21"/>
      <c r="AL862" s="21"/>
      <c r="AM862" s="21"/>
      <c r="AN862" s="21"/>
      <c r="AO862" s="21"/>
      <c r="AP862" s="21"/>
      <c r="AQ862" s="21"/>
      <c r="AR862" s="21"/>
      <c r="AS862" s="21"/>
      <c r="AT862" s="21"/>
      <c r="AU862" s="21"/>
      <c r="AV862" s="21"/>
      <c r="AW862" s="21"/>
      <c r="AX862" s="21"/>
      <c r="AY862" s="21"/>
      <c r="AZ862" s="21"/>
      <c r="BA862" s="21"/>
      <c r="BB862" s="21"/>
      <c r="BC862" s="21"/>
      <c r="BD862" s="21"/>
      <c r="BE862" s="21"/>
      <c r="BF862" s="21"/>
      <c r="BG862" s="21"/>
      <c r="BH862" s="21"/>
      <c r="BI862" s="21"/>
      <c r="BJ862" s="21"/>
      <c r="BK862" s="21"/>
      <c r="BL862" s="21"/>
      <c r="BM862" s="21"/>
      <c r="BN862" s="21"/>
      <c r="BO862" s="21"/>
      <c r="BP862" s="21"/>
    </row>
    <row r="863" spans="2:68" ht="20" customHeight="1">
      <c r="B863" s="2"/>
      <c r="C863" s="2" t="s">
        <v>1201</v>
      </c>
      <c r="E863" s="259">
        <f>'COVER SHEET'!F65</f>
        <v>0.1</v>
      </c>
      <c r="F863" s="151" t="s">
        <v>213</v>
      </c>
      <c r="G863" s="104">
        <f>M842</f>
        <v>0</v>
      </c>
      <c r="H863" s="6" t="s">
        <v>1197</v>
      </c>
      <c r="I863" s="10">
        <f>G863*E863</f>
        <v>0</v>
      </c>
      <c r="L863" s="10">
        <f>I863</f>
        <v>0</v>
      </c>
      <c r="M863" s="3"/>
      <c r="N863" s="274" t="s">
        <v>714</v>
      </c>
    </row>
    <row r="864" spans="2:68" s="19" customFormat="1" ht="16.5" customHeight="1">
      <c r="B864" s="2"/>
      <c r="C864" s="2" t="s">
        <v>1088</v>
      </c>
      <c r="D864" s="9"/>
      <c r="E864" s="24"/>
      <c r="F864" s="6"/>
      <c r="G864" s="18"/>
      <c r="H864" s="6"/>
      <c r="I864" s="14">
        <f>SUM(I860:I863)</f>
        <v>0</v>
      </c>
      <c r="J864" s="6"/>
      <c r="K864" s="18"/>
      <c r="L864" s="14">
        <f>I864</f>
        <v>0</v>
      </c>
      <c r="M864" s="18">
        <f>SUM(L860:L863)</f>
        <v>0</v>
      </c>
      <c r="N864" s="274" t="s">
        <v>1052</v>
      </c>
      <c r="O864" s="46"/>
      <c r="P864" s="46"/>
      <c r="Q864" s="46"/>
      <c r="R864" s="46"/>
      <c r="S864" s="46"/>
      <c r="T864" s="46"/>
      <c r="U864" s="46"/>
      <c r="V864" s="46"/>
      <c r="W864" s="46"/>
      <c r="X864" s="46"/>
      <c r="Y864" s="46"/>
      <c r="Z864" s="46"/>
      <c r="AA864" s="46"/>
      <c r="AB864" s="46"/>
      <c r="AC864" s="46"/>
      <c r="AD864" s="46"/>
      <c r="AE864" s="46"/>
      <c r="AF864" s="46"/>
      <c r="AG864" s="46"/>
      <c r="AH864" s="21"/>
      <c r="AI864" s="21"/>
      <c r="AJ864" s="21"/>
      <c r="AK864" s="21"/>
      <c r="AL864" s="21"/>
      <c r="AM864" s="21"/>
      <c r="AN864" s="21"/>
      <c r="AO864" s="21"/>
      <c r="AP864" s="21"/>
      <c r="AQ864" s="21"/>
      <c r="AR864" s="21"/>
      <c r="AS864" s="21"/>
      <c r="AT864" s="21"/>
      <c r="AU864" s="21"/>
      <c r="AV864" s="21"/>
      <c r="AW864" s="21"/>
      <c r="AX864" s="21"/>
      <c r="AY864" s="21"/>
      <c r="AZ864" s="21"/>
      <c r="BA864" s="21"/>
      <c r="BB864" s="21"/>
      <c r="BC864" s="21"/>
      <c r="BD864" s="21"/>
      <c r="BE864" s="21"/>
      <c r="BF864" s="21"/>
      <c r="BG864" s="21"/>
      <c r="BH864" s="21"/>
      <c r="BI864" s="21"/>
      <c r="BJ864" s="21"/>
      <c r="BK864" s="21"/>
      <c r="BL864" s="21"/>
      <c r="BM864" s="21"/>
      <c r="BN864" s="21"/>
      <c r="BO864" s="21"/>
      <c r="BP864" s="21"/>
    </row>
    <row r="865" spans="1:68" ht="19.5" customHeight="1">
      <c r="B865" s="2"/>
      <c r="C865" s="20" t="s">
        <v>1215</v>
      </c>
      <c r="M865" s="3"/>
    </row>
    <row r="866" spans="1:68">
      <c r="B866" s="2"/>
      <c r="C866" s="2" t="s">
        <v>56</v>
      </c>
      <c r="D866" s="2"/>
      <c r="G866" s="10">
        <v>0</v>
      </c>
      <c r="L866" s="10">
        <f>K866+I866+G866</f>
        <v>0</v>
      </c>
      <c r="M866" s="3">
        <f>SUM(L866:L866)</f>
        <v>0</v>
      </c>
    </row>
    <row r="867" spans="1:68">
      <c r="B867" s="2"/>
      <c r="C867" s="2"/>
      <c r="D867" s="2"/>
      <c r="M867" s="3"/>
    </row>
    <row r="868" spans="1:68" ht="12">
      <c r="B868" s="2"/>
      <c r="C868" s="20" t="s">
        <v>1056</v>
      </c>
      <c r="E868" s="116"/>
      <c r="K868" s="10">
        <v>0</v>
      </c>
      <c r="L868" s="10">
        <f>G868+I868+K868</f>
        <v>0</v>
      </c>
      <c r="M868" s="3">
        <f>L868</f>
        <v>0</v>
      </c>
    </row>
    <row r="869" spans="1:68">
      <c r="B869" s="2"/>
      <c r="C869" s="2" t="s">
        <v>1202</v>
      </c>
      <c r="E869" s="150">
        <v>0</v>
      </c>
      <c r="F869" s="151" t="s">
        <v>213</v>
      </c>
      <c r="G869" s="104">
        <f>M860</f>
        <v>0</v>
      </c>
      <c r="H869" s="6" t="s">
        <v>1197</v>
      </c>
      <c r="I869" s="10">
        <f>E869*G869</f>
        <v>0</v>
      </c>
      <c r="L869" s="10">
        <f>I869</f>
        <v>0</v>
      </c>
      <c r="M869" s="3"/>
      <c r="N869" s="274" t="s">
        <v>340</v>
      </c>
    </row>
    <row r="870" spans="1:68">
      <c r="B870" s="2"/>
      <c r="C870" s="2" t="s">
        <v>1255</v>
      </c>
      <c r="E870" s="150">
        <v>0</v>
      </c>
      <c r="F870" s="151" t="s">
        <v>213</v>
      </c>
      <c r="G870" s="104">
        <f>M860</f>
        <v>0</v>
      </c>
      <c r="H870" s="6" t="s">
        <v>1197</v>
      </c>
      <c r="I870" s="10">
        <f>E870*G870</f>
        <v>0</v>
      </c>
      <c r="L870" s="11">
        <f>I870</f>
        <v>0</v>
      </c>
      <c r="M870" s="3">
        <f>SUM(L869:L870)</f>
        <v>0</v>
      </c>
      <c r="N870" s="274" t="s">
        <v>340</v>
      </c>
    </row>
    <row r="871" spans="1:68">
      <c r="B871" s="2"/>
      <c r="C871" s="2"/>
      <c r="E871" s="25"/>
      <c r="F871" s="7"/>
      <c r="G871" s="7"/>
      <c r="L871" s="7"/>
      <c r="M871" s="3"/>
      <c r="N871" s="274" t="s">
        <v>1256</v>
      </c>
    </row>
    <row r="872" spans="1:68" ht="19">
      <c r="B872" s="472" t="s">
        <v>1203</v>
      </c>
      <c r="C872" s="2"/>
      <c r="E872" s="25"/>
      <c r="F872" s="7"/>
      <c r="G872" s="7"/>
      <c r="L872" s="7"/>
      <c r="M872" s="478">
        <f>M860+SUM(M861:M870)</f>
        <v>0</v>
      </c>
      <c r="N872" s="522" t="s">
        <v>494</v>
      </c>
    </row>
    <row r="873" spans="1:68" ht="20.25" customHeight="1">
      <c r="B873" s="2"/>
      <c r="N873" s="281" t="s">
        <v>43</v>
      </c>
    </row>
    <row r="874" spans="1:68" ht="15.75" customHeight="1">
      <c r="N874" s="10"/>
      <c r="O874" s="10"/>
      <c r="P874" s="10"/>
      <c r="Q874" s="10"/>
      <c r="R874" s="10"/>
      <c r="S874" s="10"/>
      <c r="T874" s="10"/>
      <c r="U874" s="10"/>
      <c r="V874" s="10"/>
      <c r="W874" s="10"/>
      <c r="X874" s="10"/>
    </row>
    <row r="875" spans="1:68" ht="15.75" customHeight="1">
      <c r="N875" s="10"/>
      <c r="O875" s="10"/>
      <c r="P875" s="10"/>
      <c r="Q875" s="10"/>
      <c r="R875" s="10"/>
    </row>
    <row r="876" spans="1:68" ht="13">
      <c r="A876" s="87"/>
      <c r="D876" s="186"/>
      <c r="E876" s="200"/>
      <c r="F876" s="131"/>
      <c r="G876" s="199"/>
      <c r="H876" s="131"/>
      <c r="I876" s="199"/>
      <c r="J876" s="131"/>
      <c r="K876" s="199"/>
      <c r="L876" s="199"/>
      <c r="M876" s="199"/>
      <c r="N876" s="290"/>
    </row>
    <row r="877" spans="1:68">
      <c r="D877" s="186"/>
      <c r="E877" s="200"/>
      <c r="F877" s="131"/>
      <c r="G877" s="199"/>
      <c r="H877" s="131"/>
      <c r="I877" s="199"/>
      <c r="J877" s="131"/>
      <c r="K877" s="199"/>
      <c r="L877" s="199"/>
      <c r="M877" s="199"/>
      <c r="N877" s="291"/>
    </row>
    <row r="878" spans="1:68">
      <c r="D878" s="186"/>
      <c r="E878" s="200"/>
      <c r="F878" s="131"/>
      <c r="G878" s="199"/>
      <c r="H878" s="131"/>
      <c r="I878" s="199"/>
      <c r="J878" s="131"/>
      <c r="K878" s="199"/>
      <c r="L878" s="199"/>
      <c r="M878" s="199"/>
      <c r="N878" s="292"/>
    </row>
    <row r="879" spans="1:68" s="87" customFormat="1" ht="13">
      <c r="A879" s="9"/>
      <c r="B879" s="9"/>
      <c r="C879" s="9"/>
      <c r="D879" s="186"/>
      <c r="E879" s="200"/>
      <c r="F879" s="131"/>
      <c r="G879" s="199"/>
      <c r="H879" s="131"/>
      <c r="I879" s="199"/>
      <c r="J879" s="131"/>
      <c r="K879" s="199"/>
      <c r="L879" s="199"/>
      <c r="M879" s="199"/>
      <c r="N879" s="292"/>
      <c r="O879" s="289"/>
      <c r="P879" s="289"/>
      <c r="Q879" s="289"/>
      <c r="R879" s="289"/>
      <c r="S879" s="289"/>
      <c r="T879" s="289"/>
      <c r="U879" s="289"/>
      <c r="V879" s="289"/>
      <c r="W879" s="289"/>
      <c r="X879" s="289"/>
      <c r="Y879" s="289"/>
      <c r="Z879" s="289"/>
      <c r="AA879" s="289"/>
      <c r="AB879" s="289"/>
      <c r="AC879" s="289"/>
      <c r="AD879" s="289"/>
      <c r="AE879" s="289"/>
      <c r="AF879" s="289"/>
      <c r="AG879" s="289"/>
      <c r="AH879" s="108"/>
      <c r="AI879" s="108"/>
      <c r="AJ879" s="108"/>
      <c r="AK879" s="108"/>
      <c r="AL879" s="108"/>
      <c r="AM879" s="108"/>
      <c r="AN879" s="108"/>
      <c r="AO879" s="108"/>
      <c r="AP879" s="108"/>
      <c r="AQ879" s="108"/>
      <c r="AR879" s="108"/>
      <c r="AS879" s="108"/>
      <c r="AT879" s="108"/>
      <c r="AU879" s="108"/>
      <c r="AV879" s="108"/>
      <c r="AW879" s="108"/>
      <c r="AX879" s="108"/>
      <c r="AY879" s="108"/>
      <c r="AZ879" s="108"/>
      <c r="BA879" s="108"/>
      <c r="BB879" s="108"/>
      <c r="BC879" s="108"/>
      <c r="BD879" s="108"/>
      <c r="BE879" s="108"/>
      <c r="BF879" s="108"/>
      <c r="BG879" s="108"/>
      <c r="BH879" s="108"/>
      <c r="BI879" s="108"/>
      <c r="BJ879" s="108"/>
      <c r="BK879" s="108"/>
      <c r="BL879" s="108"/>
      <c r="BM879" s="108"/>
      <c r="BN879" s="108"/>
      <c r="BO879" s="108"/>
      <c r="BP879" s="108"/>
    </row>
    <row r="880" spans="1:68">
      <c r="D880" s="186"/>
      <c r="E880" s="200"/>
      <c r="F880" s="131"/>
      <c r="G880" s="199"/>
      <c r="H880" s="131"/>
      <c r="I880" s="199"/>
      <c r="J880" s="131"/>
      <c r="K880" s="199"/>
      <c r="L880" s="199"/>
      <c r="M880" s="199"/>
      <c r="N880" s="292"/>
      <c r="O880" s="282"/>
    </row>
    <row r="881" spans="4:15">
      <c r="D881" s="186"/>
      <c r="E881" s="200"/>
      <c r="F881" s="131"/>
      <c r="G881" s="199"/>
      <c r="H881" s="131"/>
      <c r="I881" s="199"/>
      <c r="J881" s="131"/>
      <c r="K881" s="199"/>
      <c r="L881" s="199"/>
      <c r="M881" s="199"/>
      <c r="N881" s="292"/>
      <c r="O881" s="130"/>
    </row>
    <row r="882" spans="4:15">
      <c r="D882" s="186"/>
      <c r="E882" s="200"/>
      <c r="F882" s="131"/>
      <c r="G882" s="199"/>
      <c r="H882" s="131"/>
      <c r="I882" s="199"/>
      <c r="J882" s="131"/>
      <c r="K882" s="199"/>
      <c r="L882" s="199"/>
      <c r="M882" s="199"/>
      <c r="N882" s="292"/>
    </row>
    <row r="883" spans="4:15">
      <c r="D883" s="186"/>
      <c r="E883" s="200"/>
      <c r="F883" s="131"/>
      <c r="G883" s="199"/>
      <c r="H883" s="131"/>
      <c r="I883" s="199"/>
      <c r="J883" s="131"/>
      <c r="K883" s="199"/>
      <c r="L883" s="199"/>
      <c r="M883" s="199"/>
      <c r="N883" s="292"/>
    </row>
    <row r="884" spans="4:15">
      <c r="D884" s="186"/>
      <c r="E884" s="200"/>
      <c r="F884" s="131"/>
      <c r="G884" s="199"/>
      <c r="H884" s="131"/>
      <c r="I884" s="199"/>
      <c r="J884" s="131"/>
      <c r="K884" s="199"/>
      <c r="L884" s="199"/>
      <c r="M884" s="199"/>
      <c r="N884" s="292"/>
    </row>
    <row r="885" spans="4:15">
      <c r="D885" s="186"/>
      <c r="E885" s="200"/>
      <c r="F885" s="131"/>
      <c r="G885" s="199"/>
      <c r="H885" s="131"/>
      <c r="I885" s="199"/>
      <c r="J885" s="131"/>
      <c r="K885" s="199"/>
      <c r="L885" s="199"/>
      <c r="M885" s="199"/>
      <c r="N885" s="292"/>
    </row>
    <row r="886" spans="4:15">
      <c r="D886" s="186"/>
      <c r="E886" s="200"/>
      <c r="F886" s="131"/>
      <c r="G886" s="199"/>
      <c r="H886" s="131"/>
      <c r="I886" s="199"/>
      <c r="J886" s="131"/>
      <c r="K886" s="199"/>
      <c r="L886" s="199"/>
      <c r="M886" s="199"/>
      <c r="N886" s="292"/>
    </row>
    <row r="887" spans="4:15">
      <c r="D887" s="186"/>
      <c r="E887" s="200"/>
      <c r="F887" s="131"/>
      <c r="G887" s="199"/>
      <c r="H887" s="131"/>
      <c r="I887" s="199"/>
      <c r="J887" s="131"/>
      <c r="K887" s="199"/>
      <c r="L887" s="199"/>
      <c r="M887" s="199"/>
      <c r="N887" s="292"/>
    </row>
    <row r="888" spans="4:15">
      <c r="D888" s="186"/>
      <c r="E888" s="200"/>
      <c r="F888" s="131"/>
      <c r="G888" s="199"/>
      <c r="H888" s="131"/>
      <c r="I888" s="199"/>
      <c r="J888" s="131"/>
      <c r="K888" s="199"/>
      <c r="L888" s="199"/>
      <c r="M888" s="199"/>
      <c r="N888" s="292"/>
    </row>
    <row r="889" spans="4:15">
      <c r="D889" s="186"/>
      <c r="E889" s="200"/>
      <c r="F889" s="131"/>
      <c r="G889" s="199"/>
      <c r="H889" s="131"/>
      <c r="I889" s="199"/>
      <c r="J889" s="131"/>
      <c r="K889" s="199"/>
      <c r="L889" s="199"/>
      <c r="M889" s="199"/>
      <c r="N889" s="292"/>
    </row>
    <row r="890" spans="4:15">
      <c r="D890" s="186"/>
      <c r="E890" s="200"/>
      <c r="F890" s="131"/>
      <c r="G890" s="199"/>
      <c r="H890" s="131"/>
      <c r="I890" s="199"/>
      <c r="J890" s="131"/>
      <c r="K890" s="199"/>
      <c r="L890" s="199"/>
      <c r="M890" s="199"/>
      <c r="N890" s="292"/>
    </row>
    <row r="891" spans="4:15">
      <c r="D891" s="186"/>
      <c r="E891" s="200"/>
      <c r="F891" s="131"/>
      <c r="G891" s="199"/>
      <c r="H891" s="131"/>
      <c r="I891" s="199"/>
      <c r="J891" s="131"/>
      <c r="K891" s="199"/>
      <c r="L891" s="199"/>
      <c r="M891" s="199"/>
      <c r="N891" s="292"/>
    </row>
    <row r="892" spans="4:15">
      <c r="D892" s="186"/>
      <c r="E892" s="200"/>
      <c r="F892" s="131"/>
      <c r="G892" s="199"/>
      <c r="H892" s="131"/>
      <c r="I892" s="199"/>
      <c r="J892" s="131"/>
      <c r="K892" s="199"/>
      <c r="L892" s="199"/>
      <c r="M892" s="199"/>
      <c r="N892" s="292"/>
    </row>
    <row r="893" spans="4:15">
      <c r="D893" s="186"/>
      <c r="E893" s="200"/>
      <c r="F893" s="131"/>
      <c r="G893" s="199"/>
      <c r="H893" s="131"/>
      <c r="I893" s="199"/>
      <c r="J893" s="131"/>
      <c r="K893" s="199"/>
      <c r="L893" s="199"/>
      <c r="M893" s="199"/>
      <c r="N893" s="292"/>
    </row>
    <row r="894" spans="4:15">
      <c r="D894" s="186"/>
      <c r="E894" s="200"/>
      <c r="F894" s="131"/>
      <c r="G894" s="199"/>
      <c r="H894" s="131"/>
      <c r="I894" s="199"/>
      <c r="J894" s="131"/>
      <c r="K894" s="199"/>
      <c r="L894" s="199"/>
      <c r="M894" s="199"/>
      <c r="N894" s="292"/>
    </row>
    <row r="895" spans="4:15">
      <c r="D895" s="186"/>
      <c r="E895" s="200"/>
      <c r="F895" s="131"/>
      <c r="G895" s="199"/>
      <c r="H895" s="131"/>
      <c r="I895" s="199"/>
      <c r="J895" s="131"/>
      <c r="K895" s="199"/>
      <c r="L895" s="199"/>
      <c r="M895" s="199"/>
      <c r="N895" s="292"/>
    </row>
    <row r="896" spans="4:15">
      <c r="D896" s="186"/>
      <c r="E896" s="200"/>
      <c r="F896" s="131"/>
      <c r="G896" s="199"/>
      <c r="H896" s="131"/>
      <c r="I896" s="199"/>
      <c r="J896" s="131"/>
      <c r="K896" s="199"/>
      <c r="L896" s="199"/>
      <c r="M896" s="199"/>
      <c r="N896" s="292"/>
    </row>
    <row r="897" spans="4:14">
      <c r="D897" s="186"/>
      <c r="E897" s="200"/>
      <c r="F897" s="131"/>
      <c r="G897" s="199"/>
      <c r="H897" s="131"/>
      <c r="I897" s="199"/>
      <c r="J897" s="131"/>
      <c r="K897" s="199"/>
      <c r="L897" s="199"/>
      <c r="M897" s="199"/>
      <c r="N897" s="292"/>
    </row>
    <row r="898" spans="4:14">
      <c r="D898" s="186"/>
      <c r="E898" s="200"/>
      <c r="F898" s="131"/>
      <c r="G898" s="199"/>
      <c r="H898" s="131"/>
      <c r="I898" s="199"/>
      <c r="J898" s="131"/>
      <c r="K898" s="199"/>
      <c r="L898" s="199"/>
      <c r="M898" s="199"/>
      <c r="N898" s="292"/>
    </row>
    <row r="899" spans="4:14">
      <c r="D899" s="186"/>
      <c r="E899" s="200"/>
      <c r="F899" s="131"/>
      <c r="G899" s="199"/>
      <c r="H899" s="131"/>
      <c r="I899" s="199"/>
      <c r="J899" s="131"/>
      <c r="K899" s="199"/>
      <c r="L899" s="199"/>
      <c r="M899" s="199"/>
      <c r="N899" s="292"/>
    </row>
    <row r="900" spans="4:14">
      <c r="D900" s="186"/>
      <c r="E900" s="200"/>
      <c r="F900" s="131"/>
      <c r="G900" s="199"/>
      <c r="H900" s="131"/>
      <c r="I900" s="199"/>
      <c r="J900" s="131"/>
      <c r="K900" s="199"/>
      <c r="L900" s="199"/>
      <c r="M900" s="199"/>
      <c r="N900" s="292"/>
    </row>
    <row r="901" spans="4:14">
      <c r="D901" s="186"/>
      <c r="E901" s="200"/>
      <c r="F901" s="131"/>
      <c r="G901" s="199"/>
      <c r="H901" s="131"/>
      <c r="I901" s="199"/>
      <c r="J901" s="131"/>
      <c r="K901" s="199"/>
      <c r="L901" s="199"/>
      <c r="M901" s="199"/>
      <c r="N901" s="292"/>
    </row>
    <row r="902" spans="4:14">
      <c r="D902" s="186"/>
      <c r="E902" s="200"/>
      <c r="F902" s="131"/>
      <c r="G902" s="199"/>
      <c r="H902" s="131"/>
      <c r="I902" s="199"/>
      <c r="J902" s="131"/>
      <c r="K902" s="199"/>
      <c r="L902" s="199"/>
      <c r="M902" s="199"/>
      <c r="N902" s="292"/>
    </row>
    <row r="903" spans="4:14">
      <c r="D903" s="186"/>
      <c r="E903" s="200"/>
      <c r="F903" s="131"/>
      <c r="G903" s="199"/>
      <c r="H903" s="131"/>
      <c r="I903" s="199"/>
      <c r="J903" s="131"/>
      <c r="K903" s="199"/>
      <c r="L903" s="199"/>
      <c r="M903" s="199"/>
      <c r="N903" s="292"/>
    </row>
    <row r="904" spans="4:14">
      <c r="D904" s="186"/>
      <c r="E904" s="200"/>
      <c r="F904" s="131"/>
      <c r="G904" s="199"/>
      <c r="H904" s="131"/>
      <c r="I904" s="199"/>
      <c r="J904" s="131"/>
      <c r="K904" s="199"/>
      <c r="L904" s="199"/>
      <c r="M904" s="199"/>
      <c r="N904" s="292"/>
    </row>
    <row r="905" spans="4:14">
      <c r="D905" s="186"/>
      <c r="E905" s="200"/>
      <c r="F905" s="131"/>
      <c r="G905" s="199"/>
      <c r="H905" s="131"/>
      <c r="I905" s="199"/>
      <c r="J905" s="131"/>
      <c r="K905" s="199"/>
      <c r="L905" s="199"/>
      <c r="M905" s="199"/>
      <c r="N905" s="292"/>
    </row>
    <row r="906" spans="4:14">
      <c r="D906" s="186"/>
      <c r="E906" s="200"/>
      <c r="F906" s="131"/>
      <c r="G906" s="199"/>
      <c r="H906" s="131"/>
      <c r="I906" s="199"/>
      <c r="J906" s="131"/>
      <c r="K906" s="199"/>
      <c r="L906" s="199"/>
      <c r="M906" s="199"/>
      <c r="N906" s="292"/>
    </row>
    <row r="907" spans="4:14">
      <c r="D907" s="186"/>
      <c r="E907" s="200"/>
      <c r="F907" s="131"/>
      <c r="G907" s="199"/>
      <c r="H907" s="131"/>
      <c r="I907" s="199"/>
      <c r="J907" s="131"/>
      <c r="K907" s="199"/>
      <c r="L907" s="199"/>
      <c r="M907" s="199"/>
      <c r="N907" s="292"/>
    </row>
    <row r="908" spans="4:14">
      <c r="D908" s="186"/>
      <c r="E908" s="200"/>
      <c r="F908" s="131"/>
      <c r="G908" s="199"/>
      <c r="H908" s="131"/>
      <c r="I908" s="199"/>
      <c r="J908" s="131"/>
      <c r="K908" s="199"/>
      <c r="L908" s="199"/>
      <c r="M908" s="199"/>
      <c r="N908" s="292"/>
    </row>
    <row r="909" spans="4:14">
      <c r="D909" s="186"/>
      <c r="E909" s="200"/>
      <c r="F909" s="131"/>
      <c r="G909" s="199"/>
      <c r="H909" s="131"/>
      <c r="I909" s="199"/>
      <c r="J909" s="131"/>
      <c r="K909" s="199"/>
      <c r="L909" s="199"/>
      <c r="M909" s="199"/>
      <c r="N909" s="292"/>
    </row>
    <row r="910" spans="4:14">
      <c r="D910" s="186"/>
      <c r="E910" s="200"/>
      <c r="F910" s="131"/>
      <c r="G910" s="199"/>
      <c r="H910" s="131"/>
      <c r="I910" s="199"/>
      <c r="J910" s="131"/>
      <c r="K910" s="199"/>
      <c r="L910" s="199"/>
      <c r="M910" s="199"/>
      <c r="N910" s="292"/>
    </row>
    <row r="911" spans="4:14">
      <c r="D911" s="186"/>
      <c r="E911" s="200"/>
      <c r="F911" s="131"/>
      <c r="G911" s="199"/>
      <c r="H911" s="131"/>
      <c r="I911" s="199"/>
      <c r="J911" s="131"/>
      <c r="K911" s="199"/>
      <c r="L911" s="199"/>
      <c r="M911" s="199"/>
      <c r="N911" s="292"/>
    </row>
    <row r="912" spans="4:14">
      <c r="D912" s="186"/>
      <c r="E912" s="200"/>
      <c r="F912" s="131"/>
      <c r="G912" s="199"/>
      <c r="H912" s="131"/>
      <c r="I912" s="199"/>
      <c r="J912" s="131"/>
      <c r="K912" s="199"/>
      <c r="L912" s="199"/>
      <c r="M912" s="199"/>
      <c r="N912" s="292"/>
    </row>
    <row r="913" spans="4:14">
      <c r="D913" s="186"/>
      <c r="E913" s="200"/>
      <c r="F913" s="131"/>
      <c r="G913" s="199"/>
      <c r="H913" s="131"/>
      <c r="I913" s="199"/>
      <c r="J913" s="131"/>
      <c r="K913" s="199"/>
      <c r="L913" s="199"/>
      <c r="M913" s="199"/>
      <c r="N913" s="292"/>
    </row>
    <row r="914" spans="4:14">
      <c r="D914" s="186"/>
      <c r="E914" s="200"/>
      <c r="F914" s="131"/>
      <c r="G914" s="199"/>
      <c r="H914" s="131"/>
      <c r="I914" s="199"/>
      <c r="J914" s="131"/>
      <c r="K914" s="199"/>
      <c r="L914" s="199"/>
      <c r="M914" s="199"/>
      <c r="N914" s="292"/>
    </row>
    <row r="915" spans="4:14">
      <c r="D915" s="186"/>
      <c r="E915" s="200"/>
      <c r="F915" s="131"/>
      <c r="G915" s="199"/>
      <c r="H915" s="131"/>
      <c r="I915" s="199"/>
      <c r="J915" s="131"/>
      <c r="K915" s="199"/>
      <c r="L915" s="199"/>
      <c r="M915" s="199"/>
      <c r="N915" s="292"/>
    </row>
    <row r="916" spans="4:14">
      <c r="D916" s="186"/>
      <c r="E916" s="200"/>
      <c r="F916" s="131"/>
      <c r="G916" s="199"/>
      <c r="H916" s="131"/>
      <c r="I916" s="199"/>
      <c r="J916" s="131"/>
      <c r="K916" s="199"/>
      <c r="L916" s="199"/>
      <c r="M916" s="199"/>
      <c r="N916" s="292"/>
    </row>
    <row r="917" spans="4:14">
      <c r="D917" s="186"/>
      <c r="E917" s="200"/>
      <c r="F917" s="131"/>
      <c r="G917" s="199"/>
      <c r="H917" s="131"/>
      <c r="I917" s="199"/>
      <c r="J917" s="131"/>
      <c r="K917" s="199"/>
      <c r="L917" s="199"/>
      <c r="M917" s="199"/>
      <c r="N917" s="292"/>
    </row>
    <row r="918" spans="4:14">
      <c r="D918" s="186"/>
      <c r="E918" s="200"/>
      <c r="F918" s="131"/>
      <c r="G918" s="199"/>
      <c r="H918" s="131"/>
      <c r="I918" s="199"/>
      <c r="J918" s="131"/>
      <c r="K918" s="199"/>
      <c r="L918" s="199"/>
      <c r="M918" s="199"/>
      <c r="N918" s="292"/>
    </row>
    <row r="919" spans="4:14">
      <c r="D919" s="186"/>
      <c r="E919" s="200"/>
      <c r="F919" s="131"/>
      <c r="G919" s="199"/>
      <c r="H919" s="131"/>
      <c r="I919" s="199"/>
      <c r="J919" s="131"/>
      <c r="K919" s="199"/>
      <c r="L919" s="199"/>
      <c r="M919" s="199"/>
      <c r="N919" s="292"/>
    </row>
    <row r="920" spans="4:14">
      <c r="D920" s="186"/>
      <c r="E920" s="200"/>
      <c r="F920" s="131"/>
      <c r="G920" s="199"/>
      <c r="H920" s="131"/>
      <c r="I920" s="199"/>
      <c r="J920" s="131"/>
      <c r="K920" s="199"/>
      <c r="L920" s="199"/>
      <c r="M920" s="199"/>
      <c r="N920" s="292"/>
    </row>
    <row r="921" spans="4:14">
      <c r="D921" s="186"/>
      <c r="E921" s="200"/>
      <c r="F921" s="131"/>
      <c r="G921" s="199"/>
      <c r="H921" s="131"/>
      <c r="I921" s="199"/>
      <c r="J921" s="131"/>
      <c r="K921" s="199"/>
      <c r="L921" s="199"/>
      <c r="M921" s="199"/>
      <c r="N921" s="292"/>
    </row>
    <row r="922" spans="4:14">
      <c r="D922" s="186"/>
      <c r="E922" s="200"/>
      <c r="F922" s="131"/>
      <c r="G922" s="199"/>
      <c r="H922" s="131"/>
      <c r="I922" s="199"/>
      <c r="J922" s="131"/>
      <c r="K922" s="199"/>
      <c r="L922" s="199"/>
      <c r="M922" s="199"/>
      <c r="N922" s="292"/>
    </row>
    <row r="923" spans="4:14">
      <c r="D923" s="186"/>
      <c r="E923" s="200"/>
      <c r="F923" s="131"/>
      <c r="G923" s="199"/>
      <c r="H923" s="131"/>
      <c r="I923" s="199"/>
      <c r="J923" s="131"/>
      <c r="K923" s="199"/>
      <c r="L923" s="199"/>
      <c r="M923" s="199"/>
      <c r="N923" s="292"/>
    </row>
    <row r="924" spans="4:14">
      <c r="D924" s="186"/>
      <c r="E924" s="200"/>
      <c r="F924" s="131"/>
      <c r="G924" s="199"/>
      <c r="H924" s="131"/>
      <c r="I924" s="199"/>
      <c r="J924" s="131"/>
      <c r="K924" s="199"/>
      <c r="L924" s="199"/>
      <c r="M924" s="199"/>
      <c r="N924" s="292"/>
    </row>
    <row r="925" spans="4:14">
      <c r="D925" s="186"/>
      <c r="E925" s="200"/>
      <c r="F925" s="131"/>
      <c r="G925" s="199"/>
      <c r="H925" s="131"/>
      <c r="I925" s="199"/>
      <c r="J925" s="131"/>
      <c r="K925" s="199"/>
      <c r="L925" s="199"/>
      <c r="M925" s="199"/>
      <c r="N925" s="292"/>
    </row>
    <row r="926" spans="4:14">
      <c r="D926" s="186"/>
      <c r="E926" s="200"/>
      <c r="F926" s="131"/>
      <c r="G926" s="199"/>
      <c r="H926" s="131"/>
      <c r="I926" s="199"/>
      <c r="J926" s="131"/>
      <c r="K926" s="199"/>
      <c r="L926" s="199"/>
      <c r="M926" s="199"/>
      <c r="N926" s="292"/>
    </row>
    <row r="927" spans="4:14">
      <c r="D927" s="186"/>
      <c r="E927" s="200"/>
      <c r="F927" s="131"/>
      <c r="G927" s="199"/>
      <c r="H927" s="131"/>
      <c r="I927" s="199"/>
      <c r="J927" s="131"/>
      <c r="K927" s="199"/>
      <c r="L927" s="199"/>
      <c r="M927" s="199"/>
      <c r="N927" s="292"/>
    </row>
    <row r="928" spans="4:14">
      <c r="D928" s="186"/>
      <c r="E928" s="200"/>
      <c r="F928" s="131"/>
      <c r="G928" s="199"/>
      <c r="H928" s="131"/>
      <c r="I928" s="199"/>
      <c r="J928" s="131"/>
      <c r="K928" s="199"/>
      <c r="L928" s="199"/>
      <c r="M928" s="199"/>
      <c r="N928" s="292"/>
    </row>
    <row r="929" spans="4:14">
      <c r="D929" s="186"/>
      <c r="E929" s="200"/>
      <c r="F929" s="131"/>
      <c r="G929" s="199"/>
      <c r="H929" s="131"/>
      <c r="I929" s="199"/>
      <c r="J929" s="131"/>
      <c r="K929" s="199"/>
      <c r="L929" s="199"/>
      <c r="M929" s="199"/>
      <c r="N929" s="292"/>
    </row>
    <row r="930" spans="4:14">
      <c r="D930" s="186"/>
      <c r="E930" s="200"/>
      <c r="F930" s="131"/>
      <c r="G930" s="199"/>
      <c r="H930" s="131"/>
      <c r="I930" s="199"/>
      <c r="J930" s="131"/>
      <c r="K930" s="199"/>
      <c r="L930" s="199"/>
      <c r="M930" s="199"/>
      <c r="N930" s="292"/>
    </row>
    <row r="931" spans="4:14">
      <c r="D931" s="186"/>
      <c r="E931" s="200"/>
      <c r="F931" s="131"/>
      <c r="G931" s="199"/>
      <c r="H931" s="131"/>
      <c r="I931" s="199"/>
      <c r="J931" s="131"/>
      <c r="K931" s="199"/>
      <c r="L931" s="199"/>
      <c r="M931" s="199"/>
      <c r="N931" s="292"/>
    </row>
    <row r="932" spans="4:14">
      <c r="D932" s="186"/>
      <c r="E932" s="200"/>
      <c r="F932" s="131"/>
      <c r="G932" s="199"/>
      <c r="H932" s="131"/>
      <c r="I932" s="199"/>
      <c r="J932" s="131"/>
      <c r="K932" s="199"/>
      <c r="L932" s="199"/>
      <c r="M932" s="199"/>
      <c r="N932" s="292"/>
    </row>
    <row r="933" spans="4:14">
      <c r="D933" s="186"/>
      <c r="E933" s="200"/>
      <c r="F933" s="131"/>
      <c r="G933" s="199"/>
      <c r="H933" s="131"/>
      <c r="I933" s="199"/>
      <c r="J933" s="131"/>
      <c r="K933" s="199"/>
      <c r="L933" s="199"/>
      <c r="M933" s="199"/>
      <c r="N933" s="292"/>
    </row>
    <row r="934" spans="4:14">
      <c r="D934" s="186"/>
      <c r="E934" s="200"/>
      <c r="F934" s="131"/>
      <c r="G934" s="199"/>
      <c r="H934" s="131"/>
      <c r="I934" s="199"/>
      <c r="J934" s="131"/>
      <c r="K934" s="199"/>
      <c r="L934" s="199"/>
      <c r="M934" s="199"/>
      <c r="N934" s="292"/>
    </row>
    <row r="935" spans="4:14">
      <c r="D935" s="186"/>
      <c r="E935" s="200"/>
      <c r="F935" s="131"/>
      <c r="G935" s="199"/>
      <c r="H935" s="131"/>
      <c r="I935" s="199"/>
      <c r="J935" s="131"/>
      <c r="K935" s="199"/>
      <c r="L935" s="199"/>
      <c r="M935" s="199"/>
      <c r="N935" s="292"/>
    </row>
    <row r="936" spans="4:14">
      <c r="D936" s="186"/>
      <c r="E936" s="200"/>
      <c r="F936" s="131"/>
      <c r="G936" s="199"/>
      <c r="H936" s="131"/>
      <c r="I936" s="199"/>
      <c r="J936" s="131"/>
      <c r="K936" s="199"/>
      <c r="L936" s="199"/>
      <c r="M936" s="199"/>
      <c r="N936" s="292"/>
    </row>
    <row r="937" spans="4:14">
      <c r="D937" s="186"/>
      <c r="E937" s="200"/>
      <c r="F937" s="131"/>
      <c r="G937" s="199"/>
      <c r="H937" s="131"/>
      <c r="I937" s="199"/>
      <c r="J937" s="131"/>
      <c r="K937" s="199"/>
      <c r="L937" s="199"/>
      <c r="M937" s="199"/>
      <c r="N937" s="292"/>
    </row>
    <row r="938" spans="4:14">
      <c r="D938" s="186"/>
      <c r="E938" s="200"/>
      <c r="F938" s="131"/>
      <c r="G938" s="199"/>
      <c r="H938" s="131"/>
      <c r="I938" s="199"/>
      <c r="J938" s="131"/>
      <c r="K938" s="199"/>
      <c r="L938" s="199"/>
      <c r="M938" s="199"/>
      <c r="N938" s="292"/>
    </row>
    <row r="939" spans="4:14">
      <c r="D939" s="186"/>
      <c r="E939" s="200"/>
      <c r="F939" s="131"/>
      <c r="G939" s="199"/>
      <c r="H939" s="131"/>
      <c r="I939" s="199"/>
      <c r="J939" s="131"/>
      <c r="K939" s="199"/>
      <c r="L939" s="199"/>
      <c r="M939" s="199"/>
      <c r="N939" s="292"/>
    </row>
    <row r="940" spans="4:14">
      <c r="D940" s="186"/>
      <c r="E940" s="200"/>
      <c r="F940" s="131"/>
      <c r="G940" s="199"/>
      <c r="H940" s="131"/>
      <c r="I940" s="199"/>
      <c r="J940" s="131"/>
      <c r="K940" s="199"/>
      <c r="L940" s="199"/>
      <c r="M940" s="199"/>
      <c r="N940" s="292"/>
    </row>
    <row r="941" spans="4:14">
      <c r="D941" s="186"/>
      <c r="E941" s="200"/>
      <c r="F941" s="131"/>
      <c r="G941" s="199"/>
      <c r="H941" s="131"/>
      <c r="I941" s="199"/>
      <c r="J941" s="131"/>
      <c r="K941" s="199"/>
      <c r="L941" s="199"/>
      <c r="M941" s="199"/>
      <c r="N941" s="292"/>
    </row>
    <row r="942" spans="4:14">
      <c r="D942" s="186"/>
      <c r="E942" s="200"/>
      <c r="F942" s="131"/>
      <c r="G942" s="199"/>
      <c r="H942" s="131"/>
      <c r="I942" s="199"/>
      <c r="J942" s="131"/>
      <c r="K942" s="199"/>
      <c r="L942" s="199"/>
      <c r="M942" s="199"/>
      <c r="N942" s="292"/>
    </row>
    <row r="943" spans="4:14">
      <c r="D943" s="186"/>
      <c r="E943" s="200"/>
      <c r="F943" s="131"/>
      <c r="G943" s="199"/>
      <c r="H943" s="131"/>
      <c r="I943" s="199"/>
      <c r="J943" s="131"/>
      <c r="K943" s="199"/>
      <c r="L943" s="199"/>
      <c r="M943" s="199"/>
      <c r="N943" s="292"/>
    </row>
    <row r="944" spans="4:14">
      <c r="D944" s="186"/>
      <c r="E944" s="200"/>
      <c r="F944" s="131"/>
      <c r="G944" s="199"/>
      <c r="H944" s="131"/>
      <c r="I944" s="199"/>
      <c r="J944" s="131"/>
      <c r="K944" s="199"/>
      <c r="L944" s="199"/>
      <c r="M944" s="199"/>
      <c r="N944" s="292"/>
    </row>
    <row r="945" spans="4:14">
      <c r="D945" s="186"/>
      <c r="E945" s="200"/>
      <c r="F945" s="131"/>
      <c r="G945" s="199"/>
      <c r="H945" s="131"/>
      <c r="I945" s="199"/>
      <c r="J945" s="131"/>
      <c r="K945" s="199"/>
      <c r="L945" s="199"/>
      <c r="M945" s="199"/>
      <c r="N945" s="292"/>
    </row>
    <row r="946" spans="4:14">
      <c r="D946" s="186"/>
      <c r="E946" s="200"/>
      <c r="F946" s="131"/>
      <c r="G946" s="199"/>
      <c r="H946" s="131"/>
      <c r="I946" s="199"/>
      <c r="J946" s="131"/>
      <c r="K946" s="199"/>
      <c r="L946" s="199"/>
      <c r="M946" s="199"/>
      <c r="N946" s="292"/>
    </row>
    <row r="947" spans="4:14">
      <c r="D947" s="186"/>
      <c r="E947" s="200"/>
      <c r="F947" s="131"/>
      <c r="G947" s="199"/>
      <c r="H947" s="131"/>
      <c r="I947" s="199"/>
      <c r="J947" s="131"/>
      <c r="K947" s="199"/>
      <c r="L947" s="199"/>
      <c r="M947" s="199"/>
      <c r="N947" s="292"/>
    </row>
    <row r="948" spans="4:14">
      <c r="D948" s="186"/>
      <c r="E948" s="200"/>
      <c r="F948" s="131"/>
      <c r="G948" s="199"/>
      <c r="H948" s="131"/>
      <c r="I948" s="199"/>
      <c r="J948" s="131"/>
      <c r="K948" s="199"/>
      <c r="L948" s="199"/>
      <c r="M948" s="199"/>
      <c r="N948" s="292"/>
    </row>
    <row r="949" spans="4:14">
      <c r="D949" s="186"/>
      <c r="E949" s="200"/>
      <c r="F949" s="131"/>
      <c r="G949" s="199"/>
      <c r="H949" s="131"/>
      <c r="I949" s="199"/>
      <c r="J949" s="131"/>
      <c r="K949" s="199"/>
      <c r="L949" s="199"/>
      <c r="M949" s="199"/>
      <c r="N949" s="292"/>
    </row>
    <row r="950" spans="4:14">
      <c r="D950" s="186"/>
      <c r="E950" s="200"/>
      <c r="F950" s="131"/>
      <c r="G950" s="199"/>
      <c r="H950" s="131"/>
      <c r="I950" s="199"/>
      <c r="J950" s="131"/>
      <c r="K950" s="199"/>
      <c r="L950" s="199"/>
      <c r="M950" s="199"/>
      <c r="N950" s="292"/>
    </row>
    <row r="951" spans="4:14">
      <c r="D951" s="186"/>
      <c r="E951" s="200"/>
      <c r="F951" s="131"/>
      <c r="G951" s="199"/>
      <c r="H951" s="131"/>
      <c r="I951" s="199"/>
      <c r="J951" s="131"/>
      <c r="K951" s="199"/>
      <c r="L951" s="199"/>
      <c r="M951" s="199"/>
      <c r="N951" s="292"/>
    </row>
    <row r="952" spans="4:14">
      <c r="D952" s="186"/>
      <c r="E952" s="200"/>
      <c r="F952" s="131"/>
      <c r="G952" s="199"/>
      <c r="H952" s="131"/>
      <c r="I952" s="199"/>
      <c r="J952" s="131"/>
      <c r="K952" s="199"/>
      <c r="L952" s="199"/>
      <c r="M952" s="199"/>
      <c r="N952" s="292"/>
    </row>
    <row r="953" spans="4:14">
      <c r="D953" s="186"/>
      <c r="E953" s="200"/>
      <c r="F953" s="131"/>
      <c r="G953" s="199"/>
      <c r="H953" s="131"/>
      <c r="I953" s="199"/>
      <c r="J953" s="131"/>
      <c r="K953" s="199"/>
      <c r="L953" s="199"/>
      <c r="M953" s="199"/>
      <c r="N953" s="292"/>
    </row>
    <row r="954" spans="4:14">
      <c r="D954" s="186"/>
      <c r="E954" s="200"/>
      <c r="F954" s="131"/>
      <c r="G954" s="199"/>
      <c r="H954" s="131"/>
      <c r="I954" s="199"/>
      <c r="J954" s="131"/>
      <c r="K954" s="199"/>
      <c r="L954" s="199"/>
      <c r="M954" s="199"/>
      <c r="N954" s="292"/>
    </row>
    <row r="955" spans="4:14">
      <c r="D955" s="186"/>
      <c r="E955" s="200"/>
      <c r="F955" s="131"/>
      <c r="G955" s="199"/>
      <c r="H955" s="131"/>
      <c r="I955" s="199"/>
      <c r="J955" s="131"/>
      <c r="K955" s="199"/>
      <c r="L955" s="199"/>
      <c r="M955" s="199"/>
      <c r="N955" s="292"/>
    </row>
    <row r="956" spans="4:14">
      <c r="D956" s="186"/>
      <c r="E956" s="200"/>
      <c r="F956" s="131"/>
      <c r="G956" s="199"/>
      <c r="H956" s="131"/>
      <c r="I956" s="199"/>
      <c r="J956" s="131"/>
      <c r="K956" s="199"/>
      <c r="L956" s="199"/>
      <c r="M956" s="199"/>
      <c r="N956" s="292"/>
    </row>
    <row r="957" spans="4:14">
      <c r="D957" s="186"/>
      <c r="E957" s="200"/>
      <c r="F957" s="131"/>
      <c r="G957" s="199"/>
      <c r="H957" s="131"/>
      <c r="I957" s="199"/>
      <c r="J957" s="131"/>
      <c r="K957" s="199"/>
      <c r="L957" s="199"/>
      <c r="M957" s="199"/>
      <c r="N957" s="292"/>
    </row>
    <row r="958" spans="4:14">
      <c r="D958" s="186"/>
      <c r="E958" s="200"/>
      <c r="F958" s="131"/>
      <c r="G958" s="199"/>
      <c r="H958" s="131"/>
      <c r="I958" s="199"/>
      <c r="J958" s="131"/>
      <c r="K958" s="199"/>
      <c r="L958" s="199"/>
      <c r="M958" s="199"/>
      <c r="N958" s="292"/>
    </row>
    <row r="959" spans="4:14">
      <c r="D959" s="186"/>
      <c r="E959" s="200"/>
      <c r="F959" s="131"/>
      <c r="G959" s="199"/>
      <c r="H959" s="131"/>
      <c r="I959" s="199"/>
      <c r="J959" s="131"/>
      <c r="K959" s="199"/>
      <c r="L959" s="199"/>
      <c r="M959" s="199"/>
      <c r="N959" s="292"/>
    </row>
    <row r="960" spans="4:14">
      <c r="D960" s="186"/>
      <c r="E960" s="200"/>
      <c r="F960" s="131"/>
      <c r="G960" s="199"/>
      <c r="H960" s="131"/>
      <c r="I960" s="199"/>
      <c r="J960" s="131"/>
      <c r="K960" s="199"/>
      <c r="L960" s="199"/>
      <c r="M960" s="199"/>
      <c r="N960" s="292"/>
    </row>
    <row r="961" spans="4:14">
      <c r="D961" s="186"/>
      <c r="E961" s="200"/>
      <c r="F961" s="131"/>
      <c r="G961" s="199"/>
      <c r="H961" s="131"/>
      <c r="I961" s="199"/>
      <c r="J961" s="131"/>
      <c r="K961" s="199"/>
      <c r="L961" s="199"/>
      <c r="M961" s="199"/>
      <c r="N961" s="292"/>
    </row>
    <row r="962" spans="4:14">
      <c r="D962" s="186"/>
      <c r="E962" s="200"/>
      <c r="F962" s="131"/>
      <c r="G962" s="199"/>
      <c r="H962" s="131"/>
      <c r="I962" s="199"/>
      <c r="J962" s="131"/>
      <c r="K962" s="199"/>
      <c r="L962" s="199"/>
      <c r="M962" s="199"/>
      <c r="N962" s="292"/>
    </row>
    <row r="963" spans="4:14">
      <c r="D963" s="186"/>
      <c r="E963" s="200"/>
      <c r="F963" s="131"/>
      <c r="G963" s="199"/>
      <c r="H963" s="131"/>
      <c r="I963" s="199"/>
      <c r="J963" s="131"/>
      <c r="K963" s="199"/>
      <c r="L963" s="199"/>
      <c r="M963" s="199"/>
      <c r="N963" s="292"/>
    </row>
    <row r="964" spans="4:14">
      <c r="D964" s="186"/>
      <c r="E964" s="200"/>
      <c r="F964" s="131"/>
      <c r="G964" s="199"/>
      <c r="H964" s="131"/>
      <c r="I964" s="199"/>
      <c r="J964" s="131"/>
      <c r="K964" s="199"/>
      <c r="L964" s="199"/>
      <c r="M964" s="199"/>
      <c r="N964" s="292"/>
    </row>
    <row r="965" spans="4:14">
      <c r="D965" s="186"/>
      <c r="E965" s="200"/>
      <c r="F965" s="131"/>
      <c r="G965" s="199"/>
      <c r="H965" s="131"/>
      <c r="I965" s="199"/>
      <c r="J965" s="131"/>
      <c r="K965" s="199"/>
      <c r="L965" s="199"/>
      <c r="M965" s="199"/>
      <c r="N965" s="292"/>
    </row>
    <row r="966" spans="4:14">
      <c r="D966" s="186"/>
      <c r="E966" s="200"/>
      <c r="F966" s="131"/>
      <c r="G966" s="199"/>
      <c r="H966" s="131"/>
      <c r="I966" s="199"/>
      <c r="J966" s="131"/>
      <c r="K966" s="199"/>
      <c r="L966" s="199"/>
      <c r="M966" s="199"/>
      <c r="N966" s="292"/>
    </row>
    <row r="967" spans="4:14">
      <c r="D967" s="186"/>
      <c r="E967" s="200"/>
      <c r="F967" s="131"/>
      <c r="G967" s="199"/>
      <c r="H967" s="131"/>
      <c r="I967" s="199"/>
      <c r="J967" s="131"/>
      <c r="K967" s="199"/>
      <c r="L967" s="199"/>
      <c r="M967" s="199"/>
      <c r="N967" s="292"/>
    </row>
    <row r="968" spans="4:14">
      <c r="D968" s="186"/>
      <c r="E968" s="200"/>
      <c r="F968" s="131"/>
      <c r="G968" s="199"/>
      <c r="H968" s="131"/>
      <c r="I968" s="199"/>
      <c r="J968" s="131"/>
      <c r="K968" s="199"/>
      <c r="L968" s="199"/>
      <c r="M968" s="199"/>
      <c r="N968" s="292"/>
    </row>
    <row r="969" spans="4:14">
      <c r="D969" s="186"/>
      <c r="E969" s="200"/>
      <c r="F969" s="131"/>
      <c r="G969" s="199"/>
      <c r="H969" s="131"/>
      <c r="I969" s="199"/>
      <c r="J969" s="131"/>
      <c r="K969" s="199"/>
      <c r="L969" s="199"/>
      <c r="M969" s="199"/>
      <c r="N969" s="292"/>
    </row>
    <row r="970" spans="4:14">
      <c r="D970" s="186"/>
      <c r="E970" s="200"/>
      <c r="F970" s="131"/>
      <c r="G970" s="199"/>
      <c r="H970" s="131"/>
      <c r="I970" s="199"/>
      <c r="J970" s="131"/>
      <c r="K970" s="199"/>
      <c r="L970" s="199"/>
      <c r="M970" s="199"/>
      <c r="N970" s="292"/>
    </row>
    <row r="971" spans="4:14">
      <c r="D971" s="186"/>
      <c r="E971" s="200"/>
      <c r="F971" s="131"/>
      <c r="G971" s="199"/>
      <c r="H971" s="131"/>
      <c r="I971" s="199"/>
      <c r="J971" s="131"/>
      <c r="K971" s="199"/>
      <c r="L971" s="199"/>
      <c r="M971" s="199"/>
      <c r="N971" s="292"/>
    </row>
    <row r="972" spans="4:14">
      <c r="D972" s="186"/>
      <c r="E972" s="200"/>
      <c r="F972" s="131"/>
      <c r="G972" s="199"/>
      <c r="H972" s="131"/>
      <c r="I972" s="199"/>
      <c r="J972" s="131"/>
      <c r="K972" s="199"/>
      <c r="L972" s="199"/>
      <c r="M972" s="199"/>
      <c r="N972" s="292"/>
    </row>
    <row r="973" spans="4:14">
      <c r="D973" s="186"/>
      <c r="E973" s="200"/>
      <c r="F973" s="131"/>
      <c r="G973" s="199"/>
      <c r="H973" s="131"/>
      <c r="I973" s="199"/>
      <c r="J973" s="131"/>
      <c r="K973" s="199"/>
      <c r="L973" s="199"/>
      <c r="M973" s="199"/>
      <c r="N973" s="292"/>
    </row>
    <row r="974" spans="4:14">
      <c r="D974" s="186"/>
      <c r="E974" s="200"/>
      <c r="F974" s="131"/>
      <c r="G974" s="199"/>
      <c r="H974" s="131"/>
      <c r="I974" s="199"/>
      <c r="J974" s="131"/>
      <c r="K974" s="199"/>
      <c r="L974" s="199"/>
      <c r="M974" s="199"/>
      <c r="N974" s="292"/>
    </row>
    <row r="975" spans="4:14">
      <c r="D975" s="186"/>
      <c r="E975" s="200"/>
      <c r="F975" s="131"/>
      <c r="G975" s="199"/>
      <c r="H975" s="131"/>
      <c r="I975" s="199"/>
      <c r="J975" s="131"/>
      <c r="K975" s="199"/>
      <c r="L975" s="199"/>
      <c r="M975" s="199"/>
      <c r="N975" s="292"/>
    </row>
    <row r="976" spans="4:14">
      <c r="D976" s="186"/>
      <c r="E976" s="200"/>
      <c r="F976" s="131"/>
      <c r="G976" s="199"/>
      <c r="H976" s="131"/>
      <c r="I976" s="199"/>
      <c r="J976" s="131"/>
      <c r="K976" s="199"/>
      <c r="L976" s="199"/>
      <c r="M976" s="199"/>
      <c r="N976" s="292"/>
    </row>
    <row r="977" spans="4:14">
      <c r="D977" s="186"/>
      <c r="E977" s="200"/>
      <c r="F977" s="131"/>
      <c r="G977" s="199"/>
      <c r="H977" s="131"/>
      <c r="I977" s="199"/>
      <c r="J977" s="131"/>
      <c r="K977" s="199"/>
      <c r="L977" s="199"/>
      <c r="M977" s="199"/>
      <c r="N977" s="292"/>
    </row>
    <row r="978" spans="4:14">
      <c r="D978" s="186"/>
      <c r="E978" s="200"/>
      <c r="F978" s="131"/>
      <c r="G978" s="199"/>
      <c r="H978" s="131"/>
      <c r="I978" s="199"/>
      <c r="J978" s="131"/>
      <c r="K978" s="199"/>
      <c r="L978" s="199"/>
      <c r="M978" s="199"/>
      <c r="N978" s="292"/>
    </row>
    <row r="979" spans="4:14">
      <c r="D979" s="186"/>
      <c r="E979" s="200"/>
      <c r="F979" s="131"/>
      <c r="G979" s="199"/>
      <c r="H979" s="131"/>
      <c r="I979" s="199"/>
      <c r="J979" s="131"/>
      <c r="K979" s="199"/>
      <c r="L979" s="199"/>
      <c r="M979" s="199"/>
      <c r="N979" s="292"/>
    </row>
    <row r="980" spans="4:14">
      <c r="D980" s="186"/>
      <c r="E980" s="200"/>
      <c r="F980" s="131"/>
      <c r="G980" s="199"/>
      <c r="H980" s="131"/>
      <c r="I980" s="199"/>
      <c r="J980" s="131"/>
      <c r="K980" s="199"/>
      <c r="L980" s="199"/>
      <c r="M980" s="199"/>
      <c r="N980" s="292"/>
    </row>
    <row r="981" spans="4:14">
      <c r="D981" s="186"/>
      <c r="E981" s="200"/>
      <c r="F981" s="131"/>
      <c r="G981" s="199"/>
      <c r="H981" s="131"/>
      <c r="I981" s="199"/>
      <c r="J981" s="131"/>
      <c r="K981" s="199"/>
      <c r="L981" s="199"/>
      <c r="M981" s="199"/>
      <c r="N981" s="292"/>
    </row>
    <row r="982" spans="4:14">
      <c r="D982" s="186"/>
      <c r="E982" s="200"/>
      <c r="F982" s="131"/>
      <c r="G982" s="199"/>
      <c r="H982" s="131"/>
      <c r="I982" s="199"/>
      <c r="J982" s="131"/>
      <c r="K982" s="199"/>
      <c r="L982" s="199"/>
      <c r="M982" s="199"/>
      <c r="N982" s="292"/>
    </row>
    <row r="983" spans="4:14">
      <c r="D983" s="186"/>
      <c r="E983" s="200"/>
      <c r="F983" s="131"/>
      <c r="G983" s="199"/>
      <c r="H983" s="131"/>
      <c r="I983" s="199"/>
      <c r="J983" s="131"/>
      <c r="K983" s="199"/>
      <c r="L983" s="199"/>
      <c r="M983" s="199"/>
      <c r="N983" s="292"/>
    </row>
    <row r="984" spans="4:14">
      <c r="D984" s="186"/>
      <c r="E984" s="200"/>
      <c r="F984" s="131"/>
      <c r="G984" s="199"/>
      <c r="H984" s="131"/>
      <c r="I984" s="199"/>
      <c r="J984" s="131"/>
      <c r="K984" s="199"/>
      <c r="L984" s="199"/>
      <c r="M984" s="199"/>
      <c r="N984" s="292"/>
    </row>
    <row r="985" spans="4:14">
      <c r="D985" s="186"/>
      <c r="E985" s="200"/>
      <c r="F985" s="131"/>
      <c r="G985" s="199"/>
      <c r="H985" s="131"/>
      <c r="I985" s="199"/>
      <c r="J985" s="131"/>
      <c r="K985" s="199"/>
      <c r="L985" s="199"/>
      <c r="M985" s="199"/>
      <c r="N985" s="292"/>
    </row>
    <row r="986" spans="4:14">
      <c r="D986" s="186"/>
      <c r="E986" s="200"/>
      <c r="F986" s="131"/>
      <c r="G986" s="199"/>
      <c r="H986" s="131"/>
      <c r="I986" s="199"/>
      <c r="J986" s="131"/>
      <c r="K986" s="199"/>
      <c r="L986" s="199"/>
      <c r="M986" s="199"/>
      <c r="N986" s="292"/>
    </row>
    <row r="987" spans="4:14">
      <c r="D987" s="186"/>
      <c r="E987" s="200"/>
      <c r="F987" s="131"/>
      <c r="G987" s="199"/>
      <c r="H987" s="131"/>
      <c r="I987" s="199"/>
      <c r="J987" s="131"/>
      <c r="K987" s="199"/>
      <c r="L987" s="199"/>
      <c r="M987" s="199"/>
      <c r="N987" s="292"/>
    </row>
    <row r="988" spans="4:14">
      <c r="D988" s="186"/>
      <c r="E988" s="200"/>
      <c r="F988" s="131"/>
      <c r="G988" s="199"/>
      <c r="H988" s="131"/>
      <c r="I988" s="199"/>
      <c r="J988" s="131"/>
      <c r="K988" s="199"/>
      <c r="L988" s="199"/>
      <c r="M988" s="199"/>
      <c r="N988" s="292"/>
    </row>
    <row r="989" spans="4:14">
      <c r="D989" s="186"/>
      <c r="E989" s="200"/>
      <c r="F989" s="131"/>
      <c r="G989" s="199"/>
      <c r="H989" s="131"/>
      <c r="I989" s="199"/>
      <c r="J989" s="131"/>
      <c r="K989" s="199"/>
      <c r="L989" s="199"/>
      <c r="M989" s="199"/>
      <c r="N989" s="292"/>
    </row>
    <row r="990" spans="4:14">
      <c r="D990" s="186"/>
      <c r="E990" s="200"/>
      <c r="F990" s="131"/>
      <c r="G990" s="199"/>
      <c r="H990" s="131"/>
      <c r="I990" s="199"/>
      <c r="J990" s="131"/>
      <c r="K990" s="199"/>
      <c r="L990" s="199"/>
      <c r="M990" s="199"/>
      <c r="N990" s="292"/>
    </row>
    <row r="991" spans="4:14">
      <c r="D991" s="186"/>
      <c r="E991" s="200"/>
      <c r="F991" s="131"/>
      <c r="G991" s="199"/>
      <c r="H991" s="131"/>
      <c r="I991" s="199"/>
      <c r="J991" s="131"/>
      <c r="K991" s="199"/>
      <c r="L991" s="199"/>
      <c r="M991" s="199"/>
      <c r="N991" s="292"/>
    </row>
    <row r="992" spans="4:14">
      <c r="D992" s="186"/>
      <c r="E992" s="200"/>
      <c r="F992" s="131"/>
      <c r="G992" s="199"/>
      <c r="H992" s="131"/>
      <c r="I992" s="199"/>
      <c r="J992" s="131"/>
      <c r="K992" s="199"/>
      <c r="L992" s="199"/>
      <c r="M992" s="199"/>
      <c r="N992" s="292"/>
    </row>
    <row r="993" spans="4:14">
      <c r="D993" s="186"/>
      <c r="E993" s="200"/>
      <c r="F993" s="131"/>
      <c r="G993" s="199"/>
      <c r="H993" s="131"/>
      <c r="I993" s="199"/>
      <c r="J993" s="131"/>
      <c r="K993" s="199"/>
      <c r="L993" s="199"/>
      <c r="M993" s="199"/>
      <c r="N993" s="292"/>
    </row>
    <row r="994" spans="4:14">
      <c r="D994" s="186"/>
      <c r="E994" s="200"/>
      <c r="F994" s="131"/>
      <c r="G994" s="199"/>
      <c r="H994" s="131"/>
      <c r="I994" s="199"/>
      <c r="J994" s="131"/>
      <c r="K994" s="199"/>
      <c r="L994" s="199"/>
      <c r="M994" s="199"/>
      <c r="N994" s="292"/>
    </row>
    <row r="995" spans="4:14">
      <c r="D995" s="186"/>
      <c r="E995" s="200"/>
      <c r="F995" s="131"/>
      <c r="G995" s="199"/>
      <c r="H995" s="131"/>
      <c r="I995" s="199"/>
      <c r="J995" s="131"/>
      <c r="K995" s="199"/>
      <c r="L995" s="199"/>
      <c r="M995" s="199"/>
      <c r="N995" s="292"/>
    </row>
    <row r="996" spans="4:14">
      <c r="D996" s="186"/>
      <c r="E996" s="200"/>
      <c r="F996" s="131"/>
      <c r="G996" s="199"/>
      <c r="H996" s="131"/>
      <c r="I996" s="199"/>
      <c r="J996" s="131"/>
      <c r="K996" s="199"/>
      <c r="L996" s="199"/>
      <c r="M996" s="199"/>
      <c r="N996" s="292"/>
    </row>
    <row r="997" spans="4:14">
      <c r="D997" s="186"/>
      <c r="E997" s="200"/>
      <c r="F997" s="131"/>
      <c r="G997" s="199"/>
      <c r="H997" s="131"/>
      <c r="I997" s="199"/>
      <c r="J997" s="131"/>
      <c r="K997" s="199"/>
      <c r="L997" s="199"/>
      <c r="M997" s="199"/>
      <c r="N997" s="292"/>
    </row>
    <row r="998" spans="4:14">
      <c r="D998" s="186"/>
      <c r="E998" s="200"/>
      <c r="F998" s="131"/>
      <c r="G998" s="199"/>
      <c r="H998" s="131"/>
      <c r="I998" s="199"/>
      <c r="J998" s="131"/>
      <c r="K998" s="199"/>
      <c r="L998" s="199"/>
      <c r="M998" s="199"/>
      <c r="N998" s="292"/>
    </row>
    <row r="999" spans="4:14">
      <c r="D999" s="186"/>
      <c r="E999" s="200"/>
      <c r="F999" s="131"/>
      <c r="G999" s="199"/>
      <c r="H999" s="131"/>
      <c r="I999" s="199"/>
      <c r="J999" s="131"/>
      <c r="K999" s="199"/>
      <c r="L999" s="199"/>
      <c r="M999" s="199"/>
      <c r="N999" s="292"/>
    </row>
    <row r="1000" spans="4:14">
      <c r="D1000" s="186"/>
      <c r="E1000" s="200"/>
      <c r="F1000" s="131"/>
      <c r="G1000" s="199"/>
      <c r="H1000" s="131"/>
      <c r="I1000" s="199"/>
      <c r="J1000" s="131"/>
      <c r="K1000" s="199"/>
      <c r="L1000" s="199"/>
      <c r="M1000" s="199"/>
      <c r="N1000" s="292"/>
    </row>
    <row r="1001" spans="4:14">
      <c r="D1001" s="186"/>
      <c r="E1001" s="200"/>
      <c r="F1001" s="131"/>
      <c r="G1001" s="199"/>
      <c r="H1001" s="131"/>
      <c r="I1001" s="199"/>
      <c r="J1001" s="131"/>
      <c r="K1001" s="199"/>
      <c r="L1001" s="199"/>
      <c r="M1001" s="199"/>
      <c r="N1001" s="292"/>
    </row>
    <row r="1002" spans="4:14">
      <c r="D1002" s="186"/>
      <c r="E1002" s="200"/>
      <c r="F1002" s="131"/>
      <c r="G1002" s="199"/>
      <c r="H1002" s="131"/>
      <c r="I1002" s="199"/>
      <c r="J1002" s="131"/>
      <c r="K1002" s="199"/>
      <c r="L1002" s="199"/>
      <c r="M1002" s="199"/>
      <c r="N1002" s="292"/>
    </row>
    <row r="1003" spans="4:14">
      <c r="D1003" s="186"/>
      <c r="E1003" s="200"/>
      <c r="F1003" s="131"/>
      <c r="G1003" s="199"/>
      <c r="H1003" s="131"/>
      <c r="I1003" s="199"/>
      <c r="J1003" s="131"/>
      <c r="K1003" s="199"/>
      <c r="L1003" s="199"/>
      <c r="M1003" s="199"/>
      <c r="N1003" s="292"/>
    </row>
    <row r="1004" spans="4:14">
      <c r="D1004" s="186"/>
      <c r="E1004" s="200"/>
      <c r="F1004" s="131"/>
      <c r="G1004" s="199"/>
      <c r="H1004" s="131"/>
      <c r="I1004" s="199"/>
      <c r="J1004" s="131"/>
      <c r="K1004" s="199"/>
      <c r="L1004" s="199"/>
      <c r="M1004" s="199"/>
      <c r="N1004" s="292"/>
    </row>
    <row r="1005" spans="4:14">
      <c r="D1005" s="186"/>
      <c r="E1005" s="200"/>
      <c r="F1005" s="131"/>
      <c r="G1005" s="199"/>
      <c r="H1005" s="131"/>
      <c r="I1005" s="199"/>
      <c r="J1005" s="131"/>
      <c r="K1005" s="199"/>
      <c r="L1005" s="199"/>
      <c r="M1005" s="199"/>
      <c r="N1005" s="292"/>
    </row>
    <row r="1006" spans="4:14">
      <c r="D1006" s="186"/>
      <c r="E1006" s="200"/>
      <c r="F1006" s="131"/>
      <c r="G1006" s="199"/>
      <c r="H1006" s="131"/>
      <c r="I1006" s="199"/>
      <c r="J1006" s="131"/>
      <c r="K1006" s="199"/>
      <c r="L1006" s="199"/>
      <c r="M1006" s="199"/>
      <c r="N1006" s="292"/>
    </row>
    <row r="1007" spans="4:14">
      <c r="D1007" s="186"/>
      <c r="E1007" s="200"/>
      <c r="F1007" s="131"/>
      <c r="G1007" s="199"/>
      <c r="H1007" s="131"/>
      <c r="I1007" s="199"/>
      <c r="J1007" s="131"/>
      <c r="K1007" s="199"/>
      <c r="L1007" s="199"/>
      <c r="M1007" s="199"/>
      <c r="N1007" s="292"/>
    </row>
    <row r="1008" spans="4:14">
      <c r="D1008" s="186"/>
      <c r="E1008" s="200"/>
      <c r="F1008" s="131"/>
      <c r="G1008" s="199"/>
      <c r="H1008" s="131"/>
      <c r="I1008" s="199"/>
      <c r="J1008" s="131"/>
      <c r="K1008" s="199"/>
      <c r="L1008" s="199"/>
      <c r="M1008" s="199"/>
      <c r="N1008" s="292"/>
    </row>
    <row r="1009" spans="4:14">
      <c r="D1009" s="186"/>
      <c r="E1009" s="200"/>
      <c r="F1009" s="131"/>
      <c r="G1009" s="199"/>
      <c r="H1009" s="131"/>
      <c r="I1009" s="199"/>
      <c r="J1009" s="131"/>
      <c r="K1009" s="199"/>
      <c r="L1009" s="199"/>
      <c r="M1009" s="199"/>
      <c r="N1009" s="292"/>
    </row>
    <row r="1010" spans="4:14">
      <c r="D1010" s="186"/>
      <c r="E1010" s="200"/>
      <c r="F1010" s="131"/>
      <c r="G1010" s="199"/>
      <c r="H1010" s="131"/>
      <c r="I1010" s="199"/>
      <c r="J1010" s="131"/>
      <c r="K1010" s="199"/>
      <c r="L1010" s="199"/>
      <c r="M1010" s="199"/>
      <c r="N1010" s="292"/>
    </row>
    <row r="1011" spans="4:14">
      <c r="D1011" s="186"/>
      <c r="E1011" s="200"/>
      <c r="F1011" s="131"/>
      <c r="G1011" s="199"/>
      <c r="H1011" s="131"/>
      <c r="I1011" s="199"/>
      <c r="J1011" s="131"/>
      <c r="K1011" s="199"/>
      <c r="L1011" s="199"/>
      <c r="M1011" s="199"/>
      <c r="N1011" s="292"/>
    </row>
    <row r="1012" spans="4:14">
      <c r="D1012" s="186"/>
      <c r="E1012" s="200"/>
      <c r="F1012" s="131"/>
      <c r="G1012" s="199"/>
      <c r="H1012" s="131"/>
      <c r="I1012" s="199"/>
      <c r="J1012" s="131"/>
      <c r="K1012" s="199"/>
      <c r="L1012" s="199"/>
      <c r="M1012" s="199"/>
      <c r="N1012" s="292"/>
    </row>
    <row r="1013" spans="4:14">
      <c r="D1013" s="186"/>
      <c r="E1013" s="200"/>
      <c r="F1013" s="131"/>
      <c r="G1013" s="199"/>
      <c r="H1013" s="131"/>
      <c r="I1013" s="199"/>
      <c r="J1013" s="131"/>
      <c r="K1013" s="199"/>
      <c r="L1013" s="199"/>
      <c r="M1013" s="199"/>
      <c r="N1013" s="292"/>
    </row>
    <row r="1014" spans="4:14">
      <c r="D1014" s="186"/>
      <c r="E1014" s="200"/>
      <c r="F1014" s="131"/>
      <c r="G1014" s="199"/>
      <c r="H1014" s="131"/>
      <c r="I1014" s="199"/>
      <c r="J1014" s="131"/>
      <c r="K1014" s="199"/>
      <c r="L1014" s="199"/>
      <c r="M1014" s="199"/>
      <c r="N1014" s="292"/>
    </row>
    <row r="1015" spans="4:14">
      <c r="D1015" s="186"/>
      <c r="E1015" s="200"/>
      <c r="F1015" s="131"/>
      <c r="G1015" s="199"/>
      <c r="H1015" s="131"/>
      <c r="I1015" s="199"/>
      <c r="J1015" s="131"/>
      <c r="K1015" s="199"/>
      <c r="L1015" s="199"/>
      <c r="M1015" s="199"/>
      <c r="N1015" s="292"/>
    </row>
    <row r="1016" spans="4:14">
      <c r="D1016" s="186"/>
      <c r="E1016" s="200"/>
      <c r="F1016" s="131"/>
      <c r="G1016" s="199"/>
      <c r="H1016" s="131"/>
      <c r="I1016" s="199"/>
      <c r="J1016" s="131"/>
      <c r="K1016" s="199"/>
      <c r="L1016" s="199"/>
      <c r="M1016" s="199"/>
      <c r="N1016" s="292"/>
    </row>
    <row r="1017" spans="4:14">
      <c r="D1017" s="186"/>
      <c r="E1017" s="200"/>
      <c r="F1017" s="131"/>
      <c r="G1017" s="199"/>
      <c r="H1017" s="131"/>
      <c r="I1017" s="199"/>
      <c r="J1017" s="131"/>
      <c r="K1017" s="199"/>
      <c r="L1017" s="199"/>
      <c r="M1017" s="199"/>
      <c r="N1017" s="292"/>
    </row>
    <row r="1018" spans="4:14">
      <c r="D1018" s="186"/>
      <c r="E1018" s="200"/>
      <c r="F1018" s="131"/>
      <c r="G1018" s="199"/>
      <c r="H1018" s="131"/>
      <c r="I1018" s="199"/>
      <c r="J1018" s="131"/>
      <c r="K1018" s="199"/>
      <c r="L1018" s="199"/>
      <c r="M1018" s="199"/>
      <c r="N1018" s="292"/>
    </row>
    <row r="1019" spans="4:14">
      <c r="D1019" s="186"/>
      <c r="E1019" s="200"/>
      <c r="F1019" s="131"/>
      <c r="G1019" s="199"/>
      <c r="H1019" s="131"/>
      <c r="I1019" s="199"/>
      <c r="J1019" s="131"/>
      <c r="K1019" s="199"/>
      <c r="L1019" s="199"/>
      <c r="M1019" s="199"/>
      <c r="N1019" s="292"/>
    </row>
    <row r="1020" spans="4:14">
      <c r="D1020" s="186"/>
      <c r="E1020" s="200"/>
      <c r="F1020" s="131"/>
      <c r="G1020" s="199"/>
      <c r="H1020" s="131"/>
      <c r="I1020" s="199"/>
      <c r="J1020" s="131"/>
      <c r="K1020" s="199"/>
      <c r="L1020" s="199"/>
      <c r="M1020" s="199"/>
      <c r="N1020" s="292"/>
    </row>
    <row r="1021" spans="4:14">
      <c r="D1021" s="186"/>
      <c r="E1021" s="200"/>
      <c r="F1021" s="131"/>
      <c r="G1021" s="199"/>
      <c r="H1021" s="131"/>
      <c r="I1021" s="199"/>
      <c r="J1021" s="131"/>
      <c r="K1021" s="199"/>
      <c r="L1021" s="199"/>
      <c r="M1021" s="199"/>
      <c r="N1021" s="292"/>
    </row>
    <row r="1022" spans="4:14">
      <c r="D1022" s="186"/>
      <c r="E1022" s="200"/>
      <c r="F1022" s="131"/>
      <c r="G1022" s="199"/>
      <c r="H1022" s="131"/>
      <c r="I1022" s="199"/>
      <c r="J1022" s="131"/>
      <c r="K1022" s="199"/>
      <c r="L1022" s="199"/>
      <c r="M1022" s="199"/>
      <c r="N1022" s="292"/>
    </row>
    <row r="1023" spans="4:14">
      <c r="D1023" s="186"/>
      <c r="E1023" s="200"/>
      <c r="F1023" s="131"/>
      <c r="G1023" s="199"/>
      <c r="H1023" s="131"/>
      <c r="I1023" s="199"/>
      <c r="J1023" s="131"/>
      <c r="K1023" s="199"/>
      <c r="L1023" s="199"/>
      <c r="M1023" s="199"/>
      <c r="N1023" s="292"/>
    </row>
    <row r="1024" spans="4:14">
      <c r="D1024" s="186"/>
      <c r="E1024" s="200"/>
      <c r="F1024" s="131"/>
      <c r="G1024" s="199"/>
      <c r="H1024" s="131"/>
      <c r="I1024" s="199"/>
      <c r="J1024" s="131"/>
      <c r="K1024" s="199"/>
      <c r="L1024" s="199"/>
      <c r="M1024" s="199"/>
      <c r="N1024" s="292"/>
    </row>
    <row r="1025" spans="4:14">
      <c r="D1025" s="186"/>
      <c r="E1025" s="200"/>
      <c r="F1025" s="131"/>
      <c r="G1025" s="199"/>
      <c r="H1025" s="131"/>
      <c r="I1025" s="199"/>
      <c r="J1025" s="131"/>
      <c r="K1025" s="199"/>
      <c r="L1025" s="199"/>
      <c r="M1025" s="199"/>
      <c r="N1025" s="292"/>
    </row>
    <row r="1026" spans="4:14">
      <c r="D1026" s="186"/>
      <c r="E1026" s="200"/>
      <c r="F1026" s="131"/>
      <c r="G1026" s="199"/>
      <c r="H1026" s="131"/>
      <c r="I1026" s="199"/>
      <c r="J1026" s="131"/>
      <c r="K1026" s="199"/>
      <c r="L1026" s="199"/>
      <c r="M1026" s="199"/>
      <c r="N1026" s="292"/>
    </row>
    <row r="1027" spans="4:14">
      <c r="D1027" s="186"/>
      <c r="E1027" s="200"/>
      <c r="F1027" s="131"/>
      <c r="G1027" s="199"/>
      <c r="H1027" s="131"/>
      <c r="I1027" s="199"/>
      <c r="J1027" s="131"/>
      <c r="K1027" s="199"/>
      <c r="L1027" s="199"/>
      <c r="M1027" s="199"/>
      <c r="N1027" s="292"/>
    </row>
    <row r="1028" spans="4:14">
      <c r="D1028" s="186"/>
      <c r="E1028" s="200"/>
      <c r="F1028" s="131"/>
      <c r="G1028" s="199"/>
      <c r="H1028" s="131"/>
      <c r="I1028" s="199"/>
      <c r="J1028" s="131"/>
      <c r="K1028" s="199"/>
      <c r="L1028" s="199"/>
      <c r="M1028" s="199"/>
      <c r="N1028" s="292"/>
    </row>
    <row r="1029" spans="4:14">
      <c r="D1029" s="186"/>
      <c r="E1029" s="200"/>
      <c r="F1029" s="131"/>
      <c r="G1029" s="199"/>
      <c r="H1029" s="131"/>
      <c r="I1029" s="199"/>
      <c r="J1029" s="131"/>
      <c r="K1029" s="199"/>
      <c r="L1029" s="199"/>
      <c r="M1029" s="199"/>
      <c r="N1029" s="292"/>
    </row>
    <row r="1030" spans="4:14">
      <c r="D1030" s="186"/>
      <c r="E1030" s="200"/>
      <c r="F1030" s="131"/>
      <c r="G1030" s="199"/>
      <c r="H1030" s="131"/>
      <c r="I1030" s="199"/>
      <c r="J1030" s="131"/>
      <c r="K1030" s="199"/>
      <c r="L1030" s="199"/>
      <c r="M1030" s="199"/>
      <c r="N1030" s="292"/>
    </row>
    <row r="1031" spans="4:14">
      <c r="D1031" s="186"/>
      <c r="E1031" s="200"/>
      <c r="F1031" s="131"/>
      <c r="G1031" s="199"/>
      <c r="H1031" s="131"/>
      <c r="I1031" s="199"/>
      <c r="J1031" s="131"/>
      <c r="K1031" s="199"/>
      <c r="L1031" s="199"/>
      <c r="M1031" s="199"/>
      <c r="N1031" s="292"/>
    </row>
    <row r="1032" spans="4:14">
      <c r="D1032" s="186"/>
      <c r="E1032" s="200"/>
      <c r="F1032" s="131"/>
      <c r="G1032" s="199"/>
      <c r="H1032" s="131"/>
      <c r="I1032" s="199"/>
      <c r="J1032" s="131"/>
      <c r="K1032" s="199"/>
      <c r="L1032" s="199"/>
      <c r="M1032" s="199"/>
      <c r="N1032" s="292"/>
    </row>
    <row r="1033" spans="4:14">
      <c r="D1033" s="186"/>
      <c r="E1033" s="200"/>
      <c r="F1033" s="131"/>
      <c r="G1033" s="199"/>
      <c r="H1033" s="131"/>
      <c r="I1033" s="199"/>
      <c r="J1033" s="131"/>
      <c r="K1033" s="199"/>
      <c r="L1033" s="199"/>
      <c r="M1033" s="199"/>
      <c r="N1033" s="292"/>
    </row>
    <row r="1034" spans="4:14">
      <c r="D1034" s="186"/>
      <c r="E1034" s="200"/>
      <c r="F1034" s="131"/>
      <c r="G1034" s="199"/>
      <c r="H1034" s="131"/>
      <c r="I1034" s="199"/>
      <c r="J1034" s="131"/>
      <c r="K1034" s="199"/>
      <c r="L1034" s="199"/>
      <c r="M1034" s="199"/>
      <c r="N1034" s="292"/>
    </row>
    <row r="1035" spans="4:14">
      <c r="D1035" s="186"/>
      <c r="E1035" s="200"/>
      <c r="F1035" s="131"/>
      <c r="G1035" s="199"/>
      <c r="H1035" s="131"/>
      <c r="I1035" s="199"/>
      <c r="J1035" s="131"/>
      <c r="K1035" s="199"/>
      <c r="L1035" s="199"/>
      <c r="M1035" s="199"/>
      <c r="N1035" s="292"/>
    </row>
    <row r="1036" spans="4:14">
      <c r="D1036" s="186"/>
      <c r="E1036" s="200"/>
      <c r="F1036" s="131"/>
      <c r="G1036" s="199"/>
      <c r="H1036" s="131"/>
      <c r="I1036" s="199"/>
      <c r="J1036" s="131"/>
      <c r="K1036" s="199"/>
      <c r="L1036" s="199"/>
      <c r="M1036" s="199"/>
      <c r="N1036" s="292"/>
    </row>
    <row r="1037" spans="4:14">
      <c r="D1037" s="186"/>
      <c r="E1037" s="200"/>
      <c r="F1037" s="131"/>
      <c r="G1037" s="199"/>
      <c r="H1037" s="131"/>
      <c r="I1037" s="199"/>
      <c r="J1037" s="131"/>
      <c r="K1037" s="199"/>
      <c r="L1037" s="199"/>
      <c r="M1037" s="199"/>
      <c r="N1037" s="292"/>
    </row>
    <row r="1038" spans="4:14">
      <c r="D1038" s="186"/>
      <c r="E1038" s="200"/>
      <c r="F1038" s="131"/>
      <c r="G1038" s="199"/>
      <c r="H1038" s="131"/>
      <c r="I1038" s="199"/>
      <c r="J1038" s="131"/>
      <c r="K1038" s="199"/>
      <c r="L1038" s="199"/>
      <c r="M1038" s="199"/>
      <c r="N1038" s="292"/>
    </row>
    <row r="1039" spans="4:14">
      <c r="D1039" s="186"/>
      <c r="E1039" s="200"/>
      <c r="F1039" s="131"/>
      <c r="G1039" s="199"/>
      <c r="H1039" s="131"/>
      <c r="I1039" s="199"/>
      <c r="J1039" s="131"/>
      <c r="K1039" s="199"/>
      <c r="L1039" s="199"/>
      <c r="M1039" s="199"/>
      <c r="N1039" s="292"/>
    </row>
    <row r="1040" spans="4:14">
      <c r="D1040" s="186"/>
      <c r="E1040" s="200"/>
      <c r="F1040" s="131"/>
      <c r="G1040" s="199"/>
      <c r="H1040" s="131"/>
      <c r="I1040" s="199"/>
      <c r="J1040" s="131"/>
      <c r="K1040" s="199"/>
      <c r="L1040" s="199"/>
      <c r="M1040" s="199"/>
      <c r="N1040" s="292"/>
    </row>
    <row r="1041" spans="4:14">
      <c r="D1041" s="186"/>
      <c r="E1041" s="200"/>
      <c r="F1041" s="131"/>
      <c r="G1041" s="199"/>
      <c r="H1041" s="131"/>
      <c r="I1041" s="199"/>
      <c r="J1041" s="131"/>
      <c r="K1041" s="199"/>
      <c r="L1041" s="199"/>
      <c r="M1041" s="199"/>
      <c r="N1041" s="292"/>
    </row>
    <row r="1042" spans="4:14">
      <c r="D1042" s="186"/>
      <c r="E1042" s="200"/>
      <c r="F1042" s="131"/>
      <c r="G1042" s="199"/>
      <c r="H1042" s="131"/>
      <c r="I1042" s="199"/>
      <c r="J1042" s="131"/>
      <c r="K1042" s="199"/>
      <c r="L1042" s="199"/>
      <c r="M1042" s="199"/>
      <c r="N1042" s="292"/>
    </row>
    <row r="1043" spans="4:14">
      <c r="D1043" s="186"/>
      <c r="E1043" s="200"/>
      <c r="F1043" s="131"/>
      <c r="G1043" s="199"/>
      <c r="H1043" s="131"/>
      <c r="I1043" s="199"/>
      <c r="J1043" s="131"/>
      <c r="K1043" s="199"/>
      <c r="L1043" s="199"/>
      <c r="M1043" s="199"/>
      <c r="N1043" s="292"/>
    </row>
    <row r="1044" spans="4:14">
      <c r="D1044" s="186"/>
      <c r="E1044" s="200"/>
      <c r="F1044" s="131"/>
      <c r="G1044" s="199"/>
      <c r="H1044" s="131"/>
      <c r="I1044" s="199"/>
      <c r="J1044" s="131"/>
      <c r="K1044" s="199"/>
      <c r="L1044" s="199"/>
      <c r="M1044" s="199"/>
      <c r="N1044" s="292"/>
    </row>
    <row r="1045" spans="4:14">
      <c r="D1045" s="186"/>
      <c r="E1045" s="200"/>
      <c r="F1045" s="131"/>
      <c r="G1045" s="199"/>
      <c r="H1045" s="131"/>
      <c r="I1045" s="199"/>
      <c r="J1045" s="131"/>
      <c r="K1045" s="199"/>
      <c r="L1045" s="199"/>
      <c r="M1045" s="199"/>
      <c r="N1045" s="292"/>
    </row>
    <row r="1046" spans="4:14">
      <c r="D1046" s="186"/>
      <c r="E1046" s="200"/>
      <c r="F1046" s="131"/>
      <c r="G1046" s="199"/>
      <c r="H1046" s="131"/>
      <c r="I1046" s="199"/>
      <c r="J1046" s="131"/>
      <c r="K1046" s="199"/>
      <c r="L1046" s="199"/>
      <c r="M1046" s="199"/>
      <c r="N1046" s="292"/>
    </row>
    <row r="1047" spans="4:14">
      <c r="D1047" s="186"/>
      <c r="E1047" s="200"/>
      <c r="F1047" s="131"/>
      <c r="G1047" s="199"/>
      <c r="H1047" s="131"/>
      <c r="I1047" s="199"/>
      <c r="J1047" s="131"/>
      <c r="K1047" s="199"/>
      <c r="L1047" s="199"/>
      <c r="M1047" s="199"/>
      <c r="N1047" s="292"/>
    </row>
    <row r="1048" spans="4:14">
      <c r="D1048" s="186"/>
      <c r="E1048" s="200"/>
      <c r="F1048" s="131"/>
      <c r="G1048" s="199"/>
      <c r="H1048" s="131"/>
      <c r="I1048" s="199"/>
      <c r="J1048" s="131"/>
      <c r="K1048" s="199"/>
      <c r="L1048" s="199"/>
      <c r="M1048" s="199"/>
      <c r="N1048" s="292"/>
    </row>
    <row r="1049" spans="4:14">
      <c r="D1049" s="186"/>
      <c r="E1049" s="200"/>
      <c r="F1049" s="131"/>
      <c r="G1049" s="199"/>
      <c r="H1049" s="131"/>
      <c r="I1049" s="199"/>
      <c r="J1049" s="131"/>
      <c r="K1049" s="199"/>
      <c r="L1049" s="199"/>
      <c r="M1049" s="199"/>
      <c r="N1049" s="292"/>
    </row>
    <row r="1050" spans="4:14">
      <c r="D1050" s="186"/>
      <c r="E1050" s="200"/>
      <c r="F1050" s="131"/>
      <c r="G1050" s="199"/>
      <c r="H1050" s="131"/>
      <c r="I1050" s="199"/>
      <c r="J1050" s="131"/>
      <c r="K1050" s="199"/>
      <c r="L1050" s="199"/>
      <c r="M1050" s="199"/>
      <c r="N1050" s="292"/>
    </row>
    <row r="1051" spans="4:14">
      <c r="D1051" s="186"/>
      <c r="E1051" s="200"/>
      <c r="F1051" s="131"/>
      <c r="G1051" s="199"/>
      <c r="H1051" s="131"/>
      <c r="I1051" s="199"/>
      <c r="J1051" s="131"/>
      <c r="K1051" s="199"/>
      <c r="L1051" s="199"/>
      <c r="M1051" s="199"/>
      <c r="N1051" s="292"/>
    </row>
    <row r="1052" spans="4:14">
      <c r="D1052" s="186"/>
      <c r="E1052" s="200"/>
      <c r="F1052" s="131"/>
      <c r="G1052" s="199"/>
      <c r="H1052" s="131"/>
      <c r="I1052" s="199"/>
      <c r="J1052" s="131"/>
      <c r="K1052" s="199"/>
      <c r="L1052" s="199"/>
      <c r="M1052" s="199"/>
      <c r="N1052" s="292"/>
    </row>
    <row r="1053" spans="4:14">
      <c r="D1053" s="186"/>
      <c r="E1053" s="200"/>
      <c r="F1053" s="131"/>
      <c r="G1053" s="199"/>
      <c r="H1053" s="131"/>
      <c r="I1053" s="199"/>
      <c r="J1053" s="131"/>
      <c r="K1053" s="199"/>
      <c r="L1053" s="199"/>
      <c r="M1053" s="199"/>
      <c r="N1053" s="292"/>
    </row>
    <row r="1054" spans="4:14">
      <c r="D1054" s="186"/>
      <c r="E1054" s="200"/>
      <c r="F1054" s="131"/>
      <c r="G1054" s="199"/>
      <c r="H1054" s="131"/>
      <c r="I1054" s="199"/>
      <c r="J1054" s="131"/>
      <c r="K1054" s="199"/>
      <c r="L1054" s="199"/>
      <c r="M1054" s="199"/>
      <c r="N1054" s="292"/>
    </row>
    <row r="1055" spans="4:14">
      <c r="D1055" s="186"/>
      <c r="E1055" s="200"/>
      <c r="F1055" s="131"/>
      <c r="G1055" s="199"/>
      <c r="H1055" s="131"/>
      <c r="I1055" s="199"/>
      <c r="J1055" s="131"/>
      <c r="K1055" s="199"/>
      <c r="L1055" s="199"/>
      <c r="M1055" s="199"/>
      <c r="N1055" s="292"/>
    </row>
    <row r="1056" spans="4:14">
      <c r="D1056" s="186"/>
      <c r="E1056" s="200"/>
      <c r="F1056" s="131"/>
      <c r="G1056" s="199"/>
      <c r="H1056" s="131"/>
      <c r="I1056" s="199"/>
      <c r="J1056" s="131"/>
      <c r="K1056" s="199"/>
      <c r="L1056" s="199"/>
      <c r="M1056" s="199"/>
      <c r="N1056" s="292"/>
    </row>
    <row r="1057" spans="4:14">
      <c r="D1057" s="186"/>
      <c r="E1057" s="200"/>
      <c r="F1057" s="131"/>
      <c r="G1057" s="199"/>
      <c r="H1057" s="131"/>
      <c r="I1057" s="199"/>
      <c r="J1057" s="131"/>
      <c r="K1057" s="199"/>
      <c r="L1057" s="199"/>
      <c r="M1057" s="199"/>
      <c r="N1057" s="292"/>
    </row>
    <row r="1058" spans="4:14">
      <c r="D1058" s="186"/>
      <c r="E1058" s="200"/>
      <c r="F1058" s="131"/>
      <c r="G1058" s="199"/>
      <c r="H1058" s="131"/>
      <c r="I1058" s="199"/>
      <c r="J1058" s="131"/>
      <c r="K1058" s="199"/>
      <c r="L1058" s="199"/>
      <c r="M1058" s="199"/>
      <c r="N1058" s="292"/>
    </row>
    <row r="1059" spans="4:14">
      <c r="D1059" s="186"/>
      <c r="E1059" s="200"/>
      <c r="F1059" s="131"/>
      <c r="G1059" s="199"/>
      <c r="H1059" s="131"/>
      <c r="I1059" s="199"/>
      <c r="J1059" s="131"/>
      <c r="K1059" s="199"/>
      <c r="L1059" s="199"/>
      <c r="M1059" s="199"/>
      <c r="N1059" s="292"/>
    </row>
    <row r="1060" spans="4:14">
      <c r="D1060" s="186"/>
      <c r="E1060" s="200"/>
      <c r="F1060" s="131"/>
      <c r="G1060" s="199"/>
      <c r="H1060" s="131"/>
      <c r="I1060" s="199"/>
      <c r="J1060" s="131"/>
      <c r="K1060" s="199"/>
      <c r="L1060" s="199"/>
      <c r="M1060" s="199"/>
      <c r="N1060" s="292"/>
    </row>
    <row r="1061" spans="4:14">
      <c r="D1061" s="186"/>
      <c r="E1061" s="200"/>
      <c r="F1061" s="131"/>
      <c r="G1061" s="199"/>
      <c r="H1061" s="131"/>
      <c r="I1061" s="199"/>
      <c r="J1061" s="131"/>
      <c r="K1061" s="199"/>
      <c r="L1061" s="199"/>
      <c r="M1061" s="199"/>
      <c r="N1061" s="292"/>
    </row>
    <row r="1062" spans="4:14">
      <c r="D1062" s="186"/>
      <c r="E1062" s="200"/>
      <c r="F1062" s="131"/>
      <c r="G1062" s="199"/>
      <c r="H1062" s="131"/>
      <c r="I1062" s="199"/>
      <c r="J1062" s="131"/>
      <c r="K1062" s="199"/>
      <c r="L1062" s="199"/>
      <c r="M1062" s="199"/>
      <c r="N1062" s="292"/>
    </row>
    <row r="1063" spans="4:14">
      <c r="D1063" s="186"/>
      <c r="E1063" s="200"/>
      <c r="F1063" s="131"/>
      <c r="G1063" s="199"/>
      <c r="H1063" s="131"/>
      <c r="I1063" s="199"/>
      <c r="J1063" s="131"/>
      <c r="K1063" s="199"/>
      <c r="L1063" s="199"/>
      <c r="M1063" s="199"/>
      <c r="N1063" s="292"/>
    </row>
    <row r="1064" spans="4:14">
      <c r="D1064" s="186"/>
      <c r="E1064" s="200"/>
      <c r="F1064" s="131"/>
      <c r="G1064" s="199"/>
      <c r="H1064" s="131"/>
      <c r="I1064" s="199"/>
      <c r="J1064" s="131"/>
      <c r="K1064" s="199"/>
      <c r="L1064" s="199"/>
      <c r="M1064" s="199"/>
      <c r="N1064" s="292"/>
    </row>
    <row r="1065" spans="4:14">
      <c r="D1065" s="186"/>
      <c r="E1065" s="200"/>
      <c r="F1065" s="131"/>
      <c r="G1065" s="199"/>
      <c r="H1065" s="131"/>
      <c r="I1065" s="199"/>
      <c r="J1065" s="131"/>
      <c r="K1065" s="199"/>
      <c r="L1065" s="199"/>
      <c r="M1065" s="199"/>
      <c r="N1065" s="292"/>
    </row>
    <row r="1066" spans="4:14">
      <c r="D1066" s="186"/>
      <c r="E1066" s="200"/>
      <c r="F1066" s="131"/>
      <c r="G1066" s="199"/>
      <c r="H1066" s="131"/>
      <c r="I1066" s="199"/>
      <c r="J1066" s="131"/>
      <c r="K1066" s="199"/>
      <c r="L1066" s="199"/>
      <c r="M1066" s="199"/>
      <c r="N1066" s="292"/>
    </row>
    <row r="1067" spans="4:14">
      <c r="D1067" s="186"/>
      <c r="E1067" s="200"/>
      <c r="F1067" s="131"/>
      <c r="G1067" s="199"/>
      <c r="H1067" s="131"/>
      <c r="I1067" s="199"/>
      <c r="J1067" s="131"/>
      <c r="K1067" s="199"/>
      <c r="L1067" s="199"/>
      <c r="M1067" s="199"/>
      <c r="N1067" s="292"/>
    </row>
    <row r="1068" spans="4:14">
      <c r="D1068" s="186"/>
      <c r="E1068" s="200"/>
      <c r="F1068" s="131"/>
      <c r="G1068" s="199"/>
      <c r="H1068" s="131"/>
      <c r="I1068" s="199"/>
      <c r="J1068" s="131"/>
      <c r="K1068" s="199"/>
      <c r="L1068" s="199"/>
      <c r="M1068" s="199"/>
      <c r="N1068" s="292"/>
    </row>
    <row r="1069" spans="4:14">
      <c r="D1069" s="186"/>
      <c r="E1069" s="200"/>
      <c r="F1069" s="131"/>
      <c r="G1069" s="199"/>
      <c r="H1069" s="131"/>
      <c r="I1069" s="199"/>
      <c r="J1069" s="131"/>
      <c r="K1069" s="199"/>
      <c r="L1069" s="199"/>
      <c r="M1069" s="199"/>
      <c r="N1069" s="292"/>
    </row>
    <row r="1070" spans="4:14">
      <c r="D1070" s="186"/>
      <c r="E1070" s="200"/>
      <c r="F1070" s="131"/>
      <c r="G1070" s="199"/>
      <c r="H1070" s="131"/>
      <c r="I1070" s="199"/>
      <c r="J1070" s="131"/>
      <c r="K1070" s="199"/>
      <c r="L1070" s="199"/>
      <c r="M1070" s="199"/>
      <c r="N1070" s="292"/>
    </row>
    <row r="1071" spans="4:14">
      <c r="D1071" s="186"/>
      <c r="E1071" s="200"/>
      <c r="F1071" s="131"/>
      <c r="G1071" s="199"/>
      <c r="H1071" s="131"/>
      <c r="I1071" s="199"/>
      <c r="J1071" s="131"/>
      <c r="K1071" s="199"/>
      <c r="L1071" s="199"/>
      <c r="M1071" s="199"/>
      <c r="N1071" s="292"/>
    </row>
    <row r="1072" spans="4:14">
      <c r="D1072" s="186"/>
      <c r="E1072" s="200"/>
      <c r="F1072" s="131"/>
      <c r="G1072" s="199"/>
      <c r="H1072" s="131"/>
      <c r="I1072" s="199"/>
      <c r="J1072" s="131"/>
      <c r="K1072" s="199"/>
      <c r="L1072" s="199"/>
      <c r="M1072" s="199"/>
      <c r="N1072" s="292"/>
    </row>
    <row r="1073" spans="4:14">
      <c r="D1073" s="186"/>
      <c r="E1073" s="200"/>
      <c r="F1073" s="131"/>
      <c r="G1073" s="199"/>
      <c r="H1073" s="131"/>
      <c r="I1073" s="199"/>
      <c r="J1073" s="131"/>
      <c r="K1073" s="199"/>
      <c r="L1073" s="199"/>
      <c r="M1073" s="199"/>
      <c r="N1073" s="292"/>
    </row>
    <row r="1074" spans="4:14">
      <c r="D1074" s="186"/>
      <c r="E1074" s="200"/>
      <c r="F1074" s="131"/>
      <c r="G1074" s="199"/>
      <c r="H1074" s="131"/>
      <c r="I1074" s="199"/>
      <c r="J1074" s="131"/>
      <c r="K1074" s="199"/>
      <c r="L1074" s="199"/>
      <c r="M1074" s="199"/>
      <c r="N1074" s="292"/>
    </row>
    <row r="1075" spans="4:14">
      <c r="D1075" s="186"/>
      <c r="E1075" s="200"/>
      <c r="F1075" s="131"/>
      <c r="G1075" s="199"/>
      <c r="H1075" s="131"/>
      <c r="I1075" s="199"/>
      <c r="J1075" s="131"/>
      <c r="K1075" s="199"/>
      <c r="L1075" s="199"/>
      <c r="M1075" s="199"/>
      <c r="N1075" s="292"/>
    </row>
    <row r="1076" spans="4:14">
      <c r="D1076" s="186"/>
      <c r="E1076" s="200"/>
      <c r="F1076" s="131"/>
      <c r="G1076" s="199"/>
      <c r="H1076" s="131"/>
      <c r="I1076" s="199"/>
      <c r="J1076" s="131"/>
      <c r="K1076" s="199"/>
      <c r="L1076" s="199"/>
      <c r="M1076" s="199"/>
      <c r="N1076" s="292"/>
    </row>
    <row r="1077" spans="4:14">
      <c r="D1077" s="186"/>
      <c r="E1077" s="200"/>
      <c r="F1077" s="131"/>
      <c r="G1077" s="199"/>
      <c r="H1077" s="131"/>
      <c r="I1077" s="199"/>
      <c r="J1077" s="131"/>
      <c r="K1077" s="199"/>
      <c r="L1077" s="199"/>
      <c r="M1077" s="199"/>
      <c r="N1077" s="292"/>
    </row>
    <row r="1078" spans="4:14">
      <c r="D1078" s="186"/>
      <c r="E1078" s="200"/>
      <c r="F1078" s="131"/>
      <c r="G1078" s="199"/>
      <c r="H1078" s="131"/>
      <c r="I1078" s="199"/>
      <c r="J1078" s="131"/>
      <c r="K1078" s="199"/>
      <c r="L1078" s="199"/>
      <c r="M1078" s="199"/>
      <c r="N1078" s="292"/>
    </row>
    <row r="1079" spans="4:14">
      <c r="D1079" s="186"/>
      <c r="E1079" s="200"/>
      <c r="F1079" s="131"/>
      <c r="G1079" s="199"/>
      <c r="H1079" s="131"/>
      <c r="I1079" s="199"/>
      <c r="J1079" s="131"/>
      <c r="K1079" s="199"/>
      <c r="L1079" s="199"/>
      <c r="M1079" s="199"/>
      <c r="N1079" s="292"/>
    </row>
    <row r="1080" spans="4:14">
      <c r="D1080" s="186"/>
      <c r="E1080" s="200"/>
      <c r="F1080" s="131"/>
      <c r="G1080" s="199"/>
      <c r="H1080" s="131"/>
      <c r="I1080" s="199"/>
      <c r="J1080" s="131"/>
      <c r="K1080" s="199"/>
      <c r="L1080" s="199"/>
      <c r="M1080" s="199"/>
      <c r="N1080" s="292"/>
    </row>
    <row r="1081" spans="4:14">
      <c r="D1081" s="186"/>
      <c r="E1081" s="200"/>
      <c r="F1081" s="131"/>
      <c r="G1081" s="199"/>
      <c r="H1081" s="131"/>
      <c r="I1081" s="199"/>
      <c r="J1081" s="131"/>
      <c r="K1081" s="199"/>
      <c r="L1081" s="199"/>
      <c r="M1081" s="199"/>
      <c r="N1081" s="292"/>
    </row>
    <row r="1082" spans="4:14">
      <c r="D1082" s="186"/>
      <c r="E1082" s="200"/>
      <c r="F1082" s="131"/>
      <c r="G1082" s="199"/>
      <c r="H1082" s="131"/>
      <c r="I1082" s="199"/>
      <c r="J1082" s="131"/>
      <c r="K1082" s="199"/>
      <c r="L1082" s="199"/>
      <c r="M1082" s="199"/>
      <c r="N1082" s="292"/>
    </row>
    <row r="1083" spans="4:14">
      <c r="D1083" s="186"/>
      <c r="E1083" s="200"/>
      <c r="F1083" s="131"/>
      <c r="G1083" s="199"/>
      <c r="H1083" s="131"/>
      <c r="I1083" s="199"/>
      <c r="J1083" s="131"/>
      <c r="K1083" s="199"/>
      <c r="L1083" s="199"/>
      <c r="M1083" s="199"/>
      <c r="N1083" s="292"/>
    </row>
    <row r="1084" spans="4:14">
      <c r="D1084" s="186"/>
      <c r="E1084" s="200"/>
      <c r="F1084" s="131"/>
      <c r="G1084" s="199"/>
      <c r="H1084" s="131"/>
      <c r="I1084" s="199"/>
      <c r="J1084" s="131"/>
      <c r="K1084" s="199"/>
      <c r="L1084" s="199"/>
      <c r="M1084" s="199"/>
      <c r="N1084" s="292"/>
    </row>
    <row r="1085" spans="4:14">
      <c r="D1085" s="186"/>
      <c r="E1085" s="200"/>
      <c r="F1085" s="131"/>
      <c r="G1085" s="199"/>
      <c r="H1085" s="131"/>
      <c r="I1085" s="199"/>
      <c r="J1085" s="131"/>
      <c r="K1085" s="199"/>
      <c r="L1085" s="199"/>
      <c r="M1085" s="199"/>
      <c r="N1085" s="292"/>
    </row>
    <row r="1086" spans="4:14">
      <c r="D1086" s="186"/>
      <c r="E1086" s="200"/>
      <c r="F1086" s="131"/>
      <c r="G1086" s="199"/>
      <c r="H1086" s="131"/>
      <c r="I1086" s="199"/>
      <c r="J1086" s="131"/>
      <c r="K1086" s="199"/>
      <c r="L1086" s="199"/>
      <c r="M1086" s="199"/>
      <c r="N1086" s="292"/>
    </row>
    <row r="1087" spans="4:14">
      <c r="D1087" s="186"/>
      <c r="E1087" s="200"/>
      <c r="F1087" s="131"/>
      <c r="G1087" s="199"/>
      <c r="H1087" s="131"/>
      <c r="I1087" s="199"/>
      <c r="J1087" s="131"/>
      <c r="K1087" s="199"/>
      <c r="L1087" s="199"/>
      <c r="M1087" s="199"/>
      <c r="N1087" s="292"/>
    </row>
    <row r="1088" spans="4:14">
      <c r="D1088" s="186"/>
      <c r="E1088" s="200"/>
      <c r="F1088" s="131"/>
      <c r="G1088" s="199"/>
      <c r="H1088" s="131"/>
      <c r="I1088" s="199"/>
      <c r="J1088" s="131"/>
      <c r="K1088" s="199"/>
      <c r="L1088" s="199"/>
      <c r="M1088" s="199"/>
      <c r="N1088" s="292"/>
    </row>
    <row r="1089" spans="4:14">
      <c r="D1089" s="186"/>
      <c r="E1089" s="200"/>
      <c r="F1089" s="131"/>
      <c r="G1089" s="199"/>
      <c r="H1089" s="131"/>
      <c r="I1089" s="199"/>
      <c r="J1089" s="131"/>
      <c r="K1089" s="199"/>
      <c r="L1089" s="199"/>
      <c r="M1089" s="199"/>
      <c r="N1089" s="292"/>
    </row>
    <row r="1090" spans="4:14">
      <c r="D1090" s="186"/>
      <c r="E1090" s="200"/>
      <c r="F1090" s="131"/>
      <c r="G1090" s="199"/>
      <c r="H1090" s="131"/>
      <c r="I1090" s="199"/>
      <c r="J1090" s="131"/>
      <c r="K1090" s="199"/>
      <c r="L1090" s="199"/>
      <c r="M1090" s="199"/>
      <c r="N1090" s="292"/>
    </row>
    <row r="1091" spans="4:14">
      <c r="D1091" s="186"/>
      <c r="E1091" s="200"/>
      <c r="F1091" s="131"/>
      <c r="G1091" s="199"/>
      <c r="H1091" s="131"/>
      <c r="I1091" s="199"/>
      <c r="J1091" s="131"/>
      <c r="K1091" s="199"/>
      <c r="L1091" s="199"/>
      <c r="M1091" s="199"/>
      <c r="N1091" s="292"/>
    </row>
    <row r="1092" spans="4:14">
      <c r="D1092" s="186"/>
      <c r="E1092" s="200"/>
      <c r="F1092" s="131"/>
      <c r="G1092" s="199"/>
      <c r="H1092" s="131"/>
      <c r="I1092" s="199"/>
      <c r="J1092" s="131"/>
      <c r="K1092" s="199"/>
      <c r="L1092" s="199"/>
      <c r="M1092" s="199"/>
      <c r="N1092" s="292"/>
    </row>
    <row r="1093" spans="4:14">
      <c r="D1093" s="186"/>
      <c r="E1093" s="200"/>
      <c r="F1093" s="131"/>
      <c r="G1093" s="199"/>
      <c r="H1093" s="131"/>
      <c r="I1093" s="199"/>
      <c r="J1093" s="131"/>
      <c r="K1093" s="199"/>
      <c r="L1093" s="199"/>
      <c r="M1093" s="199"/>
      <c r="N1093" s="292"/>
    </row>
    <row r="1094" spans="4:14">
      <c r="D1094" s="186"/>
      <c r="E1094" s="200"/>
      <c r="F1094" s="131"/>
      <c r="G1094" s="199"/>
      <c r="H1094" s="131"/>
      <c r="I1094" s="199"/>
      <c r="J1094" s="131"/>
      <c r="K1094" s="199"/>
      <c r="L1094" s="199"/>
      <c r="M1094" s="199"/>
      <c r="N1094" s="292"/>
    </row>
    <row r="1095" spans="4:14">
      <c r="D1095" s="186"/>
      <c r="E1095" s="200"/>
      <c r="F1095" s="131"/>
      <c r="G1095" s="199"/>
      <c r="H1095" s="131"/>
      <c r="I1095" s="199"/>
      <c r="J1095" s="131"/>
      <c r="K1095" s="199"/>
      <c r="L1095" s="199"/>
      <c r="M1095" s="199"/>
      <c r="N1095" s="292"/>
    </row>
    <row r="1096" spans="4:14">
      <c r="D1096" s="186"/>
      <c r="E1096" s="200"/>
      <c r="F1096" s="131"/>
      <c r="G1096" s="199"/>
      <c r="H1096" s="131"/>
      <c r="I1096" s="199"/>
      <c r="J1096" s="131"/>
      <c r="K1096" s="199"/>
      <c r="L1096" s="199"/>
      <c r="M1096" s="199"/>
      <c r="N1096" s="292"/>
    </row>
    <row r="1097" spans="4:14">
      <c r="D1097" s="186"/>
      <c r="E1097" s="200"/>
      <c r="F1097" s="131"/>
      <c r="G1097" s="199"/>
      <c r="H1097" s="131"/>
      <c r="I1097" s="199"/>
      <c r="J1097" s="131"/>
      <c r="K1097" s="199"/>
      <c r="L1097" s="199"/>
      <c r="M1097" s="199"/>
      <c r="N1097" s="292"/>
    </row>
    <row r="1098" spans="4:14">
      <c r="D1098" s="186"/>
      <c r="E1098" s="200"/>
      <c r="F1098" s="131"/>
      <c r="G1098" s="199"/>
      <c r="H1098" s="131"/>
      <c r="I1098" s="199"/>
      <c r="J1098" s="131"/>
      <c r="K1098" s="199"/>
      <c r="L1098" s="199"/>
      <c r="M1098" s="199"/>
      <c r="N1098" s="292"/>
    </row>
    <row r="1099" spans="4:14">
      <c r="D1099" s="186"/>
      <c r="E1099" s="200"/>
      <c r="F1099" s="131"/>
      <c r="G1099" s="199"/>
      <c r="H1099" s="131"/>
      <c r="I1099" s="199"/>
      <c r="J1099" s="131"/>
      <c r="K1099" s="199"/>
      <c r="L1099" s="199"/>
      <c r="M1099" s="199"/>
      <c r="N1099" s="292"/>
    </row>
    <row r="1100" spans="4:14">
      <c r="D1100" s="186"/>
      <c r="E1100" s="200"/>
      <c r="F1100" s="131"/>
      <c r="G1100" s="199"/>
      <c r="H1100" s="131"/>
      <c r="I1100" s="199"/>
      <c r="J1100" s="131"/>
      <c r="K1100" s="199"/>
      <c r="L1100" s="199"/>
      <c r="M1100" s="199"/>
      <c r="N1100" s="292"/>
    </row>
    <row r="1101" spans="4:14">
      <c r="D1101" s="186"/>
      <c r="E1101" s="200"/>
      <c r="F1101" s="131"/>
      <c r="G1101" s="199"/>
      <c r="H1101" s="131"/>
      <c r="I1101" s="199"/>
      <c r="J1101" s="131"/>
      <c r="K1101" s="199"/>
      <c r="L1101" s="199"/>
      <c r="M1101" s="199"/>
      <c r="N1101" s="292"/>
    </row>
    <row r="1102" spans="4:14">
      <c r="D1102" s="186"/>
      <c r="E1102" s="200"/>
      <c r="F1102" s="131"/>
      <c r="G1102" s="199"/>
      <c r="H1102" s="131"/>
      <c r="I1102" s="199"/>
      <c r="J1102" s="131"/>
      <c r="K1102" s="199"/>
      <c r="L1102" s="199"/>
      <c r="M1102" s="199"/>
      <c r="N1102" s="292"/>
    </row>
    <row r="1103" spans="4:14">
      <c r="D1103" s="186"/>
      <c r="E1103" s="200"/>
      <c r="F1103" s="131"/>
      <c r="G1103" s="199"/>
      <c r="H1103" s="131"/>
      <c r="I1103" s="199"/>
      <c r="J1103" s="131"/>
      <c r="K1103" s="199"/>
      <c r="L1103" s="199"/>
      <c r="M1103" s="199"/>
      <c r="N1103" s="292"/>
    </row>
    <row r="1104" spans="4:14">
      <c r="D1104" s="186"/>
      <c r="E1104" s="200"/>
      <c r="F1104" s="131"/>
      <c r="G1104" s="199"/>
      <c r="H1104" s="131"/>
      <c r="I1104" s="199"/>
      <c r="J1104" s="131"/>
      <c r="K1104" s="199"/>
      <c r="L1104" s="199"/>
      <c r="M1104" s="199"/>
      <c r="N1104" s="292"/>
    </row>
    <row r="1105" spans="4:14">
      <c r="D1105" s="186"/>
      <c r="E1105" s="200"/>
      <c r="F1105" s="131"/>
      <c r="G1105" s="199"/>
      <c r="H1105" s="131"/>
      <c r="I1105" s="199"/>
      <c r="J1105" s="131"/>
      <c r="K1105" s="199"/>
      <c r="L1105" s="199"/>
      <c r="M1105" s="199"/>
      <c r="N1105" s="292"/>
    </row>
    <row r="1106" spans="4:14">
      <c r="D1106" s="186"/>
      <c r="E1106" s="200"/>
      <c r="F1106" s="131"/>
      <c r="G1106" s="199"/>
      <c r="H1106" s="131"/>
      <c r="I1106" s="199"/>
      <c r="J1106" s="131"/>
      <c r="K1106" s="199"/>
      <c r="L1106" s="199"/>
      <c r="M1106" s="199"/>
      <c r="N1106" s="292"/>
    </row>
    <row r="1107" spans="4:14">
      <c r="D1107" s="186"/>
      <c r="E1107" s="200"/>
      <c r="F1107" s="131"/>
      <c r="G1107" s="199"/>
      <c r="H1107" s="131"/>
      <c r="I1107" s="199"/>
      <c r="J1107" s="131"/>
      <c r="K1107" s="199"/>
      <c r="L1107" s="199"/>
      <c r="M1107" s="199"/>
      <c r="N1107" s="292"/>
    </row>
    <row r="1108" spans="4:14">
      <c r="D1108" s="186"/>
      <c r="E1108" s="200"/>
      <c r="F1108" s="131"/>
      <c r="G1108" s="199"/>
      <c r="H1108" s="131"/>
      <c r="I1108" s="199"/>
      <c r="J1108" s="131"/>
      <c r="K1108" s="199"/>
      <c r="L1108" s="199"/>
      <c r="M1108" s="199"/>
      <c r="N1108" s="292"/>
    </row>
    <row r="1109" spans="4:14">
      <c r="D1109" s="186"/>
      <c r="E1109" s="200"/>
      <c r="F1109" s="131"/>
      <c r="G1109" s="199"/>
      <c r="H1109" s="131"/>
      <c r="I1109" s="199"/>
      <c r="J1109" s="131"/>
      <c r="K1109" s="199"/>
      <c r="L1109" s="199"/>
      <c r="M1109" s="199"/>
      <c r="N1109" s="292"/>
    </row>
    <row r="1110" spans="4:14">
      <c r="D1110" s="186"/>
      <c r="E1110" s="200"/>
      <c r="F1110" s="131"/>
      <c r="G1110" s="199"/>
      <c r="H1110" s="131"/>
      <c r="I1110" s="199"/>
      <c r="J1110" s="131"/>
      <c r="K1110" s="199"/>
      <c r="L1110" s="199"/>
      <c r="M1110" s="199"/>
      <c r="N1110" s="292"/>
    </row>
    <row r="1111" spans="4:14">
      <c r="D1111" s="186"/>
      <c r="E1111" s="200"/>
      <c r="F1111" s="131"/>
      <c r="G1111" s="199"/>
      <c r="H1111" s="131"/>
      <c r="I1111" s="199"/>
      <c r="J1111" s="131"/>
      <c r="K1111" s="199"/>
      <c r="L1111" s="199"/>
      <c r="M1111" s="199"/>
      <c r="N1111" s="292"/>
    </row>
    <row r="1112" spans="4:14">
      <c r="D1112" s="186"/>
      <c r="E1112" s="200"/>
      <c r="F1112" s="131"/>
      <c r="G1112" s="199"/>
      <c r="H1112" s="131"/>
      <c r="I1112" s="199"/>
      <c r="J1112" s="131"/>
      <c r="K1112" s="199"/>
      <c r="L1112" s="199"/>
      <c r="M1112" s="199"/>
      <c r="N1112" s="292"/>
    </row>
    <row r="1113" spans="4:14">
      <c r="D1113" s="186"/>
      <c r="E1113" s="200"/>
      <c r="F1113" s="131"/>
      <c r="G1113" s="199"/>
      <c r="H1113" s="131"/>
      <c r="I1113" s="199"/>
      <c r="J1113" s="131"/>
      <c r="K1113" s="199"/>
      <c r="L1113" s="199"/>
      <c r="M1113" s="199"/>
      <c r="N1113" s="292"/>
    </row>
    <row r="1114" spans="4:14">
      <c r="D1114" s="186"/>
      <c r="E1114" s="200"/>
      <c r="F1114" s="131"/>
      <c r="G1114" s="199"/>
      <c r="H1114" s="131"/>
      <c r="I1114" s="199"/>
      <c r="J1114" s="131"/>
      <c r="K1114" s="199"/>
      <c r="L1114" s="199"/>
      <c r="M1114" s="199"/>
      <c r="N1114" s="292"/>
    </row>
    <row r="1115" spans="4:14">
      <c r="D1115" s="186"/>
      <c r="E1115" s="200"/>
      <c r="F1115" s="131"/>
      <c r="G1115" s="199"/>
      <c r="H1115" s="131"/>
      <c r="I1115" s="199"/>
      <c r="J1115" s="131"/>
      <c r="K1115" s="199"/>
      <c r="L1115" s="199"/>
      <c r="M1115" s="199"/>
      <c r="N1115" s="292"/>
    </row>
    <row r="1116" spans="4:14">
      <c r="D1116" s="186"/>
      <c r="E1116" s="200"/>
      <c r="F1116" s="131"/>
      <c r="G1116" s="199"/>
      <c r="H1116" s="131"/>
      <c r="I1116" s="199"/>
      <c r="J1116" s="131"/>
      <c r="K1116" s="199"/>
      <c r="L1116" s="199"/>
      <c r="M1116" s="199"/>
      <c r="N1116" s="292"/>
    </row>
    <row r="1117" spans="4:14">
      <c r="D1117" s="186"/>
      <c r="E1117" s="200"/>
      <c r="F1117" s="131"/>
      <c r="G1117" s="199"/>
      <c r="H1117" s="131"/>
      <c r="I1117" s="199"/>
      <c r="J1117" s="131"/>
      <c r="K1117" s="199"/>
      <c r="L1117" s="199"/>
      <c r="M1117" s="199"/>
      <c r="N1117" s="292"/>
    </row>
    <row r="1118" spans="4:14">
      <c r="D1118" s="186"/>
      <c r="E1118" s="200"/>
      <c r="F1118" s="131"/>
      <c r="G1118" s="199"/>
      <c r="H1118" s="131"/>
      <c r="I1118" s="199"/>
      <c r="J1118" s="131"/>
      <c r="K1118" s="199"/>
      <c r="L1118" s="199"/>
      <c r="M1118" s="199"/>
      <c r="N1118" s="292"/>
    </row>
    <row r="1119" spans="4:14">
      <c r="D1119" s="186"/>
      <c r="E1119" s="200"/>
      <c r="F1119" s="131"/>
      <c r="G1119" s="199"/>
      <c r="H1119" s="131"/>
      <c r="I1119" s="199"/>
      <c r="J1119" s="131"/>
      <c r="K1119" s="199"/>
      <c r="L1119" s="199"/>
      <c r="M1119" s="199"/>
      <c r="N1119" s="292"/>
    </row>
    <row r="1120" spans="4:14">
      <c r="D1120" s="186"/>
      <c r="E1120" s="200"/>
      <c r="F1120" s="131"/>
      <c r="G1120" s="199"/>
      <c r="H1120" s="131"/>
      <c r="I1120" s="199"/>
      <c r="J1120" s="131"/>
      <c r="K1120" s="199"/>
      <c r="L1120" s="199"/>
      <c r="M1120" s="199"/>
      <c r="N1120" s="292"/>
    </row>
    <row r="1121" spans="4:14">
      <c r="D1121" s="186"/>
      <c r="E1121" s="200"/>
      <c r="F1121" s="131"/>
      <c r="G1121" s="199"/>
      <c r="H1121" s="131"/>
      <c r="I1121" s="199"/>
      <c r="J1121" s="131"/>
      <c r="K1121" s="199"/>
      <c r="L1121" s="199"/>
      <c r="M1121" s="199"/>
      <c r="N1121" s="292"/>
    </row>
    <row r="1122" spans="4:14">
      <c r="D1122" s="186"/>
      <c r="E1122" s="200"/>
      <c r="F1122" s="131"/>
      <c r="G1122" s="199"/>
      <c r="H1122" s="131"/>
      <c r="I1122" s="199"/>
      <c r="J1122" s="131"/>
      <c r="K1122" s="199"/>
      <c r="L1122" s="199"/>
      <c r="M1122" s="199"/>
      <c r="N1122" s="292"/>
    </row>
    <row r="1123" spans="4:14">
      <c r="D1123" s="186"/>
      <c r="E1123" s="200"/>
      <c r="F1123" s="131"/>
      <c r="G1123" s="199"/>
      <c r="H1123" s="131"/>
      <c r="I1123" s="199"/>
      <c r="J1123" s="131"/>
      <c r="K1123" s="199"/>
      <c r="L1123" s="199"/>
      <c r="M1123" s="199"/>
      <c r="N1123" s="292"/>
    </row>
    <row r="1124" spans="4:14">
      <c r="D1124" s="186"/>
      <c r="E1124" s="200"/>
      <c r="F1124" s="131"/>
      <c r="G1124" s="199"/>
      <c r="H1124" s="131"/>
      <c r="I1124" s="199"/>
      <c r="J1124" s="131"/>
      <c r="K1124" s="199"/>
      <c r="L1124" s="199"/>
      <c r="M1124" s="199"/>
      <c r="N1124" s="292"/>
    </row>
    <row r="1125" spans="4:14">
      <c r="D1125" s="186"/>
      <c r="E1125" s="200"/>
      <c r="F1125" s="131"/>
      <c r="G1125" s="199"/>
      <c r="H1125" s="131"/>
      <c r="I1125" s="199"/>
      <c r="J1125" s="131"/>
      <c r="K1125" s="199"/>
      <c r="L1125" s="199"/>
      <c r="M1125" s="199"/>
      <c r="N1125" s="292"/>
    </row>
    <row r="1126" spans="4:14">
      <c r="D1126" s="186"/>
      <c r="E1126" s="200"/>
      <c r="F1126" s="131"/>
      <c r="G1126" s="199"/>
      <c r="H1126" s="131"/>
      <c r="I1126" s="199"/>
      <c r="J1126" s="131"/>
      <c r="K1126" s="199"/>
      <c r="L1126" s="199"/>
      <c r="M1126" s="199"/>
      <c r="N1126" s="292"/>
    </row>
    <row r="1127" spans="4:14">
      <c r="D1127" s="186"/>
      <c r="E1127" s="200"/>
      <c r="F1127" s="131"/>
      <c r="G1127" s="199"/>
      <c r="H1127" s="131"/>
      <c r="I1127" s="199"/>
      <c r="J1127" s="131"/>
      <c r="K1127" s="199"/>
      <c r="L1127" s="199"/>
      <c r="M1127" s="199"/>
      <c r="N1127" s="292"/>
    </row>
    <row r="1128" spans="4:14">
      <c r="D1128" s="186"/>
      <c r="E1128" s="200"/>
      <c r="F1128" s="131"/>
      <c r="G1128" s="199"/>
      <c r="H1128" s="131"/>
      <c r="I1128" s="199"/>
      <c r="J1128" s="131"/>
      <c r="K1128" s="199"/>
      <c r="L1128" s="199"/>
      <c r="M1128" s="199"/>
      <c r="N1128" s="292"/>
    </row>
    <row r="1129" spans="4:14">
      <c r="D1129" s="186"/>
      <c r="E1129" s="200"/>
      <c r="F1129" s="131"/>
      <c r="G1129" s="199"/>
      <c r="H1129" s="131"/>
      <c r="I1129" s="199"/>
      <c r="J1129" s="131"/>
      <c r="K1129" s="199"/>
      <c r="L1129" s="199"/>
      <c r="M1129" s="199"/>
      <c r="N1129" s="292"/>
    </row>
    <row r="1130" spans="4:14">
      <c r="D1130" s="186"/>
      <c r="E1130" s="200"/>
      <c r="F1130" s="131"/>
      <c r="G1130" s="199"/>
      <c r="H1130" s="131"/>
      <c r="I1130" s="199"/>
      <c r="J1130" s="131"/>
      <c r="K1130" s="199"/>
      <c r="L1130" s="199"/>
      <c r="M1130" s="199"/>
      <c r="N1130" s="292"/>
    </row>
    <row r="1131" spans="4:14">
      <c r="D1131" s="186"/>
      <c r="E1131" s="200"/>
      <c r="F1131" s="131"/>
      <c r="G1131" s="199"/>
      <c r="H1131" s="131"/>
      <c r="I1131" s="199"/>
      <c r="J1131" s="131"/>
      <c r="K1131" s="199"/>
      <c r="L1131" s="199"/>
      <c r="M1131" s="199"/>
      <c r="N1131" s="292"/>
    </row>
    <row r="1132" spans="4:14">
      <c r="D1132" s="186"/>
      <c r="E1132" s="200"/>
      <c r="F1132" s="131"/>
      <c r="G1132" s="199"/>
      <c r="H1132" s="131"/>
      <c r="I1132" s="199"/>
      <c r="J1132" s="131"/>
      <c r="K1132" s="199"/>
      <c r="L1132" s="199"/>
      <c r="M1132" s="199"/>
      <c r="N1132" s="292"/>
    </row>
    <row r="1133" spans="4:14">
      <c r="D1133" s="186"/>
      <c r="E1133" s="200"/>
      <c r="F1133" s="131"/>
      <c r="G1133" s="199"/>
      <c r="H1133" s="131"/>
      <c r="I1133" s="199"/>
      <c r="J1133" s="131"/>
      <c r="K1133" s="199"/>
      <c r="L1133" s="199"/>
      <c r="M1133" s="199"/>
      <c r="N1133" s="292"/>
    </row>
    <row r="1134" spans="4:14">
      <c r="D1134" s="186"/>
      <c r="E1134" s="200"/>
      <c r="F1134" s="131"/>
      <c r="G1134" s="199"/>
      <c r="H1134" s="131"/>
      <c r="I1134" s="199"/>
      <c r="J1134" s="131"/>
      <c r="K1134" s="199"/>
      <c r="L1134" s="199"/>
      <c r="M1134" s="199"/>
      <c r="N1134" s="292"/>
    </row>
    <row r="1135" spans="4:14">
      <c r="D1135" s="186"/>
      <c r="E1135" s="200"/>
      <c r="F1135" s="131"/>
      <c r="G1135" s="199"/>
      <c r="H1135" s="131"/>
      <c r="I1135" s="199"/>
      <c r="J1135" s="131"/>
      <c r="K1135" s="199"/>
      <c r="L1135" s="199"/>
      <c r="M1135" s="199"/>
      <c r="N1135" s="292"/>
    </row>
    <row r="1136" spans="4:14">
      <c r="D1136" s="186"/>
      <c r="E1136" s="200"/>
      <c r="F1136" s="131"/>
      <c r="G1136" s="199"/>
      <c r="H1136" s="131"/>
      <c r="I1136" s="199"/>
      <c r="J1136" s="131"/>
      <c r="K1136" s="199"/>
      <c r="L1136" s="199"/>
      <c r="M1136" s="199"/>
      <c r="N1136" s="292"/>
    </row>
    <row r="1137" spans="4:14">
      <c r="D1137" s="186"/>
      <c r="E1137" s="200"/>
      <c r="F1137" s="131"/>
      <c r="G1137" s="199"/>
      <c r="H1137" s="131"/>
      <c r="I1137" s="199"/>
      <c r="J1137" s="131"/>
      <c r="K1137" s="199"/>
      <c r="L1137" s="199"/>
      <c r="M1137" s="199"/>
      <c r="N1137" s="292"/>
    </row>
    <row r="1138" spans="4:14">
      <c r="D1138" s="186"/>
      <c r="E1138" s="200"/>
      <c r="F1138" s="131"/>
      <c r="G1138" s="199"/>
      <c r="H1138" s="131"/>
      <c r="I1138" s="199"/>
      <c r="J1138" s="131"/>
      <c r="K1138" s="199"/>
      <c r="L1138" s="199"/>
      <c r="M1138" s="199"/>
      <c r="N1138" s="292"/>
    </row>
    <row r="1139" spans="4:14">
      <c r="D1139" s="186"/>
      <c r="E1139" s="200"/>
      <c r="F1139" s="131"/>
      <c r="G1139" s="199"/>
      <c r="H1139" s="131"/>
      <c r="I1139" s="199"/>
      <c r="J1139" s="131"/>
      <c r="K1139" s="199"/>
      <c r="L1139" s="199"/>
      <c r="M1139" s="199"/>
      <c r="N1139" s="292"/>
    </row>
    <row r="1140" spans="4:14">
      <c r="D1140" s="186"/>
      <c r="E1140" s="200"/>
      <c r="F1140" s="131"/>
      <c r="G1140" s="199"/>
      <c r="H1140" s="131"/>
      <c r="I1140" s="199"/>
      <c r="J1140" s="131"/>
      <c r="K1140" s="199"/>
      <c r="L1140" s="199"/>
      <c r="M1140" s="199"/>
      <c r="N1140" s="292"/>
    </row>
    <row r="1141" spans="4:14">
      <c r="D1141" s="186"/>
      <c r="E1141" s="200"/>
      <c r="F1141" s="131"/>
      <c r="G1141" s="199"/>
      <c r="H1141" s="131"/>
      <c r="I1141" s="199"/>
      <c r="J1141" s="131"/>
      <c r="K1141" s="199"/>
      <c r="L1141" s="199"/>
      <c r="M1141" s="199"/>
      <c r="N1141" s="292"/>
    </row>
    <row r="1142" spans="4:14">
      <c r="D1142" s="186"/>
      <c r="E1142" s="200"/>
      <c r="F1142" s="131"/>
      <c r="G1142" s="199"/>
      <c r="H1142" s="131"/>
      <c r="I1142" s="199"/>
      <c r="J1142" s="131"/>
      <c r="K1142" s="199"/>
      <c r="L1142" s="199"/>
      <c r="M1142" s="199"/>
      <c r="N1142" s="292"/>
    </row>
    <row r="1143" spans="4:14">
      <c r="D1143" s="186"/>
      <c r="E1143" s="200"/>
      <c r="F1143" s="131"/>
      <c r="G1143" s="199"/>
      <c r="H1143" s="131"/>
      <c r="I1143" s="199"/>
      <c r="J1143" s="131"/>
      <c r="K1143" s="199"/>
      <c r="L1143" s="199"/>
      <c r="M1143" s="199"/>
      <c r="N1143" s="292"/>
    </row>
    <row r="1144" spans="4:14">
      <c r="D1144" s="186"/>
      <c r="E1144" s="200"/>
      <c r="F1144" s="131"/>
      <c r="G1144" s="199"/>
      <c r="H1144" s="131"/>
      <c r="I1144" s="199"/>
      <c r="J1144" s="131"/>
      <c r="K1144" s="199"/>
      <c r="L1144" s="199"/>
      <c r="M1144" s="199"/>
      <c r="N1144" s="292"/>
    </row>
    <row r="1145" spans="4:14">
      <c r="D1145" s="186"/>
      <c r="E1145" s="200"/>
      <c r="F1145" s="131"/>
      <c r="G1145" s="199"/>
      <c r="H1145" s="131"/>
      <c r="I1145" s="199"/>
      <c r="J1145" s="131"/>
      <c r="K1145" s="199"/>
      <c r="L1145" s="199"/>
      <c r="M1145" s="199"/>
      <c r="N1145" s="292"/>
    </row>
    <row r="1146" spans="4:14">
      <c r="D1146" s="186"/>
      <c r="E1146" s="200"/>
      <c r="F1146" s="131"/>
      <c r="G1146" s="199"/>
      <c r="H1146" s="131"/>
      <c r="I1146" s="199"/>
      <c r="J1146" s="131"/>
      <c r="K1146" s="199"/>
      <c r="L1146" s="199"/>
      <c r="M1146" s="199"/>
      <c r="N1146" s="292"/>
    </row>
    <row r="1147" spans="4:14">
      <c r="D1147" s="186"/>
      <c r="E1147" s="200"/>
      <c r="F1147" s="131"/>
      <c r="G1147" s="199"/>
      <c r="H1147" s="131"/>
      <c r="I1147" s="199"/>
      <c r="J1147" s="131"/>
      <c r="K1147" s="199"/>
      <c r="L1147" s="199"/>
      <c r="M1147" s="199"/>
      <c r="N1147" s="292"/>
    </row>
    <row r="1148" spans="4:14">
      <c r="D1148" s="186"/>
      <c r="E1148" s="200"/>
      <c r="F1148" s="131"/>
      <c r="G1148" s="199"/>
      <c r="H1148" s="131"/>
      <c r="I1148" s="199"/>
      <c r="J1148" s="131"/>
      <c r="K1148" s="199"/>
      <c r="L1148" s="199"/>
      <c r="M1148" s="199"/>
      <c r="N1148" s="292"/>
    </row>
    <row r="1149" spans="4:14">
      <c r="D1149" s="186"/>
      <c r="E1149" s="200"/>
      <c r="F1149" s="131"/>
      <c r="G1149" s="199"/>
      <c r="H1149" s="131"/>
      <c r="I1149" s="199"/>
      <c r="J1149" s="131"/>
      <c r="K1149" s="199"/>
      <c r="L1149" s="199"/>
      <c r="M1149" s="199"/>
      <c r="N1149" s="292"/>
    </row>
    <row r="1150" spans="4:14">
      <c r="D1150" s="186"/>
      <c r="E1150" s="200"/>
      <c r="F1150" s="131"/>
      <c r="G1150" s="199"/>
      <c r="H1150" s="131"/>
      <c r="I1150" s="199"/>
      <c r="J1150" s="131"/>
      <c r="K1150" s="199"/>
      <c r="L1150" s="199"/>
      <c r="M1150" s="199"/>
      <c r="N1150" s="292"/>
    </row>
    <row r="1151" spans="4:14">
      <c r="D1151" s="186"/>
      <c r="E1151" s="200"/>
      <c r="F1151" s="131"/>
      <c r="G1151" s="199"/>
      <c r="H1151" s="131"/>
      <c r="I1151" s="199"/>
      <c r="J1151" s="131"/>
      <c r="K1151" s="199"/>
      <c r="L1151" s="199"/>
      <c r="M1151" s="199"/>
      <c r="N1151" s="292"/>
    </row>
    <row r="1152" spans="4:14">
      <c r="D1152" s="186"/>
      <c r="E1152" s="200"/>
      <c r="F1152" s="131"/>
      <c r="G1152" s="199"/>
      <c r="H1152" s="131"/>
      <c r="I1152" s="199"/>
      <c r="J1152" s="131"/>
      <c r="K1152" s="199"/>
      <c r="L1152" s="199"/>
      <c r="M1152" s="199"/>
      <c r="N1152" s="292"/>
    </row>
    <row r="1153" spans="4:14">
      <c r="D1153" s="186"/>
      <c r="E1153" s="200"/>
      <c r="F1153" s="131"/>
      <c r="G1153" s="199"/>
      <c r="H1153" s="131"/>
      <c r="I1153" s="199"/>
      <c r="J1153" s="131"/>
      <c r="K1153" s="199"/>
      <c r="L1153" s="199"/>
      <c r="M1153" s="199"/>
      <c r="N1153" s="292"/>
    </row>
    <row r="1154" spans="4:14">
      <c r="D1154" s="186"/>
      <c r="E1154" s="200"/>
      <c r="F1154" s="131"/>
      <c r="G1154" s="199"/>
      <c r="H1154" s="131"/>
      <c r="I1154" s="199"/>
      <c r="J1154" s="131"/>
      <c r="K1154" s="199"/>
      <c r="L1154" s="199"/>
      <c r="M1154" s="199"/>
      <c r="N1154" s="292"/>
    </row>
    <row r="1155" spans="4:14">
      <c r="D1155" s="186"/>
      <c r="E1155" s="200"/>
      <c r="F1155" s="131"/>
      <c r="G1155" s="199"/>
      <c r="H1155" s="131"/>
      <c r="I1155" s="199"/>
      <c r="J1155" s="131"/>
      <c r="K1155" s="199"/>
      <c r="L1155" s="199"/>
      <c r="M1155" s="199"/>
      <c r="N1155" s="292"/>
    </row>
    <row r="1156" spans="4:14">
      <c r="D1156" s="186"/>
      <c r="E1156" s="200"/>
      <c r="F1156" s="131"/>
      <c r="G1156" s="199"/>
      <c r="H1156" s="131"/>
      <c r="I1156" s="199"/>
      <c r="J1156" s="131"/>
      <c r="K1156" s="199"/>
      <c r="L1156" s="199"/>
      <c r="M1156" s="199"/>
      <c r="N1156" s="292"/>
    </row>
    <row r="1157" spans="4:14">
      <c r="D1157" s="186"/>
      <c r="E1157" s="200"/>
      <c r="F1157" s="131"/>
      <c r="G1157" s="199"/>
      <c r="H1157" s="131"/>
      <c r="I1157" s="199"/>
      <c r="J1157" s="131"/>
      <c r="K1157" s="199"/>
      <c r="L1157" s="199"/>
      <c r="M1157" s="199"/>
      <c r="N1157" s="292"/>
    </row>
    <row r="1158" spans="4:14">
      <c r="D1158" s="186"/>
      <c r="E1158" s="200"/>
      <c r="F1158" s="131"/>
      <c r="G1158" s="199"/>
      <c r="H1158" s="131"/>
      <c r="I1158" s="199"/>
      <c r="J1158" s="131"/>
      <c r="K1158" s="199"/>
      <c r="L1158" s="199"/>
      <c r="M1158" s="199"/>
      <c r="N1158" s="292"/>
    </row>
    <row r="1159" spans="4:14">
      <c r="D1159" s="186"/>
      <c r="E1159" s="200"/>
      <c r="F1159" s="131"/>
      <c r="G1159" s="199"/>
      <c r="H1159" s="131"/>
      <c r="I1159" s="199"/>
      <c r="J1159" s="131"/>
      <c r="K1159" s="199"/>
      <c r="L1159" s="199"/>
      <c r="M1159" s="199"/>
      <c r="N1159" s="292"/>
    </row>
    <row r="1160" spans="4:14">
      <c r="D1160" s="186"/>
      <c r="E1160" s="200"/>
      <c r="F1160" s="131"/>
      <c r="G1160" s="199"/>
      <c r="H1160" s="131"/>
      <c r="I1160" s="199"/>
      <c r="J1160" s="131"/>
      <c r="K1160" s="199"/>
      <c r="L1160" s="199"/>
      <c r="M1160" s="199"/>
      <c r="N1160" s="292"/>
    </row>
    <row r="1161" spans="4:14">
      <c r="D1161" s="186"/>
      <c r="E1161" s="200"/>
      <c r="F1161" s="131"/>
      <c r="G1161" s="199"/>
      <c r="H1161" s="131"/>
      <c r="I1161" s="199"/>
      <c r="J1161" s="131"/>
      <c r="K1161" s="199"/>
      <c r="L1161" s="199"/>
      <c r="M1161" s="199"/>
      <c r="N1161" s="292"/>
    </row>
    <row r="1162" spans="4:14">
      <c r="D1162" s="186"/>
      <c r="E1162" s="200"/>
      <c r="F1162" s="131"/>
      <c r="G1162" s="199"/>
      <c r="H1162" s="131"/>
      <c r="I1162" s="199"/>
      <c r="J1162" s="131"/>
      <c r="K1162" s="199"/>
      <c r="L1162" s="199"/>
      <c r="M1162" s="199"/>
      <c r="N1162" s="292"/>
    </row>
    <row r="1163" spans="4:14">
      <c r="D1163" s="186"/>
      <c r="E1163" s="200"/>
      <c r="F1163" s="131"/>
      <c r="G1163" s="199"/>
      <c r="H1163" s="131"/>
      <c r="I1163" s="199"/>
      <c r="J1163" s="131"/>
      <c r="K1163" s="199"/>
      <c r="L1163" s="199"/>
      <c r="M1163" s="199"/>
      <c r="N1163" s="292"/>
    </row>
    <row r="1164" spans="4:14">
      <c r="D1164" s="186"/>
      <c r="E1164" s="200"/>
      <c r="F1164" s="131"/>
      <c r="G1164" s="199"/>
      <c r="H1164" s="131"/>
      <c r="I1164" s="199"/>
      <c r="J1164" s="131"/>
      <c r="K1164" s="199"/>
      <c r="L1164" s="199"/>
      <c r="M1164" s="199"/>
      <c r="N1164" s="292"/>
    </row>
    <row r="1165" spans="4:14">
      <c r="D1165" s="186"/>
      <c r="E1165" s="200"/>
      <c r="F1165" s="131"/>
      <c r="G1165" s="199"/>
      <c r="H1165" s="131"/>
      <c r="I1165" s="199"/>
      <c r="J1165" s="131"/>
      <c r="K1165" s="199"/>
      <c r="L1165" s="199"/>
      <c r="M1165" s="199"/>
      <c r="N1165" s="292"/>
    </row>
    <row r="1166" spans="4:14">
      <c r="D1166" s="186"/>
      <c r="E1166" s="200"/>
      <c r="F1166" s="131"/>
      <c r="G1166" s="199"/>
      <c r="H1166" s="131"/>
      <c r="I1166" s="199"/>
      <c r="J1166" s="131"/>
      <c r="K1166" s="199"/>
      <c r="L1166" s="199"/>
      <c r="M1166" s="199"/>
      <c r="N1166" s="292"/>
    </row>
    <row r="1167" spans="4:14">
      <c r="D1167" s="186"/>
      <c r="E1167" s="200"/>
      <c r="F1167" s="131"/>
      <c r="G1167" s="199"/>
      <c r="H1167" s="131"/>
      <c r="I1167" s="199"/>
      <c r="J1167" s="131"/>
      <c r="K1167" s="199"/>
      <c r="L1167" s="199"/>
      <c r="M1167" s="199"/>
      <c r="N1167" s="292"/>
    </row>
    <row r="1168" spans="4:14">
      <c r="D1168" s="186"/>
      <c r="E1168" s="200"/>
      <c r="F1168" s="131"/>
      <c r="G1168" s="199"/>
      <c r="H1168" s="131"/>
      <c r="I1168" s="199"/>
      <c r="J1168" s="131"/>
      <c r="K1168" s="199"/>
      <c r="L1168" s="199"/>
      <c r="M1168" s="199"/>
      <c r="N1168" s="292"/>
    </row>
    <row r="1169" spans="4:14">
      <c r="D1169" s="186"/>
      <c r="E1169" s="200"/>
      <c r="F1169" s="131"/>
      <c r="G1169" s="199"/>
      <c r="H1169" s="131"/>
      <c r="I1169" s="199"/>
      <c r="J1169" s="131"/>
      <c r="K1169" s="199"/>
      <c r="L1169" s="199"/>
      <c r="M1169" s="199"/>
      <c r="N1169" s="292"/>
    </row>
    <row r="1170" spans="4:14">
      <c r="D1170" s="186"/>
      <c r="E1170" s="200"/>
      <c r="F1170" s="131"/>
      <c r="G1170" s="199"/>
      <c r="H1170" s="131"/>
      <c r="I1170" s="199"/>
      <c r="J1170" s="131"/>
      <c r="K1170" s="199"/>
      <c r="L1170" s="199"/>
      <c r="M1170" s="199"/>
      <c r="N1170" s="292"/>
    </row>
    <row r="1171" spans="4:14">
      <c r="D1171" s="186"/>
      <c r="E1171" s="200"/>
      <c r="F1171" s="131"/>
      <c r="G1171" s="199"/>
      <c r="H1171" s="131"/>
      <c r="I1171" s="199"/>
      <c r="J1171" s="131"/>
      <c r="K1171" s="199"/>
      <c r="L1171" s="199"/>
      <c r="M1171" s="199"/>
      <c r="N1171" s="292"/>
    </row>
    <row r="1172" spans="4:14">
      <c r="D1172" s="186"/>
      <c r="E1172" s="200"/>
      <c r="F1172" s="131"/>
      <c r="G1172" s="199"/>
      <c r="H1172" s="131"/>
      <c r="I1172" s="199"/>
      <c r="J1172" s="131"/>
      <c r="K1172" s="199"/>
      <c r="L1172" s="199"/>
      <c r="M1172" s="199"/>
      <c r="N1172" s="292"/>
    </row>
    <row r="1173" spans="4:14">
      <c r="D1173" s="186"/>
      <c r="E1173" s="200"/>
      <c r="F1173" s="131"/>
      <c r="G1173" s="199"/>
      <c r="H1173" s="131"/>
      <c r="I1173" s="199"/>
      <c r="J1173" s="131"/>
      <c r="K1173" s="199"/>
      <c r="L1173" s="199"/>
      <c r="M1173" s="199"/>
      <c r="N1173" s="292"/>
    </row>
    <row r="1174" spans="4:14">
      <c r="D1174" s="186"/>
      <c r="E1174" s="200"/>
      <c r="F1174" s="131"/>
      <c r="G1174" s="199"/>
      <c r="H1174" s="131"/>
      <c r="I1174" s="199"/>
      <c r="J1174" s="131"/>
      <c r="K1174" s="199"/>
      <c r="L1174" s="199"/>
      <c r="M1174" s="199"/>
      <c r="N1174" s="292"/>
    </row>
    <row r="1175" spans="4:14">
      <c r="D1175" s="186"/>
      <c r="E1175" s="200"/>
      <c r="F1175" s="131"/>
      <c r="G1175" s="199"/>
      <c r="H1175" s="131"/>
      <c r="I1175" s="199"/>
      <c r="J1175" s="131"/>
      <c r="K1175" s="199"/>
      <c r="L1175" s="199"/>
      <c r="M1175" s="199"/>
      <c r="N1175" s="292"/>
    </row>
    <row r="1176" spans="4:14">
      <c r="D1176" s="186"/>
      <c r="E1176" s="200"/>
      <c r="F1176" s="131"/>
      <c r="G1176" s="199"/>
      <c r="H1176" s="131"/>
      <c r="I1176" s="199"/>
      <c r="J1176" s="131"/>
      <c r="K1176" s="199"/>
      <c r="L1176" s="199"/>
      <c r="M1176" s="199"/>
      <c r="N1176" s="292"/>
    </row>
    <row r="1177" spans="4:14">
      <c r="D1177" s="186"/>
      <c r="E1177" s="200"/>
      <c r="F1177" s="131"/>
      <c r="G1177" s="199"/>
      <c r="H1177" s="131"/>
      <c r="I1177" s="199"/>
      <c r="J1177" s="131"/>
      <c r="K1177" s="199"/>
      <c r="L1177" s="199"/>
      <c r="M1177" s="199"/>
      <c r="N1177" s="292"/>
    </row>
    <row r="1178" spans="4:14">
      <c r="D1178" s="186"/>
      <c r="E1178" s="200"/>
      <c r="F1178" s="131"/>
      <c r="G1178" s="199"/>
      <c r="H1178" s="131"/>
      <c r="I1178" s="199"/>
      <c r="J1178" s="131"/>
      <c r="K1178" s="199"/>
      <c r="L1178" s="199"/>
      <c r="M1178" s="199"/>
      <c r="N1178" s="292"/>
    </row>
    <row r="1179" spans="4:14">
      <c r="D1179" s="186"/>
      <c r="E1179" s="200"/>
      <c r="F1179" s="131"/>
      <c r="G1179" s="199"/>
      <c r="H1179" s="131"/>
      <c r="I1179" s="199"/>
      <c r="J1179" s="131"/>
      <c r="K1179" s="199"/>
      <c r="L1179" s="199"/>
      <c r="M1179" s="199"/>
      <c r="N1179" s="292"/>
    </row>
    <row r="1180" spans="4:14">
      <c r="D1180" s="186"/>
      <c r="E1180" s="200"/>
      <c r="F1180" s="131"/>
      <c r="G1180" s="199"/>
      <c r="H1180" s="131"/>
      <c r="I1180" s="199"/>
      <c r="J1180" s="131"/>
      <c r="K1180" s="199"/>
      <c r="L1180" s="199"/>
      <c r="M1180" s="199"/>
      <c r="N1180" s="292"/>
    </row>
    <row r="1181" spans="4:14">
      <c r="D1181" s="186"/>
      <c r="E1181" s="200"/>
      <c r="F1181" s="131"/>
      <c r="G1181" s="199"/>
      <c r="H1181" s="131"/>
      <c r="I1181" s="199"/>
      <c r="J1181" s="131"/>
      <c r="K1181" s="199"/>
      <c r="L1181" s="199"/>
      <c r="M1181" s="199"/>
      <c r="N1181" s="292"/>
    </row>
    <row r="1182" spans="4:14">
      <c r="D1182" s="186"/>
      <c r="E1182" s="200"/>
      <c r="F1182" s="131"/>
      <c r="G1182" s="199"/>
      <c r="H1182" s="131"/>
      <c r="I1182" s="199"/>
      <c r="J1182" s="131"/>
      <c r="K1182" s="199"/>
      <c r="L1182" s="199"/>
      <c r="M1182" s="199"/>
      <c r="N1182" s="292"/>
    </row>
    <row r="1183" spans="4:14">
      <c r="D1183" s="186"/>
      <c r="E1183" s="200"/>
      <c r="F1183" s="131"/>
      <c r="G1183" s="199"/>
      <c r="H1183" s="131"/>
      <c r="I1183" s="199"/>
      <c r="J1183" s="131"/>
      <c r="K1183" s="199"/>
      <c r="L1183" s="199"/>
      <c r="M1183" s="199"/>
      <c r="N1183" s="292"/>
    </row>
    <row r="1184" spans="4:14">
      <c r="D1184" s="186"/>
      <c r="E1184" s="200"/>
      <c r="F1184" s="131"/>
      <c r="G1184" s="199"/>
      <c r="H1184" s="131"/>
      <c r="I1184" s="199"/>
      <c r="J1184" s="131"/>
      <c r="K1184" s="199"/>
      <c r="L1184" s="199"/>
      <c r="M1184" s="199"/>
      <c r="N1184" s="292"/>
    </row>
    <row r="1185" spans="4:14">
      <c r="D1185" s="186"/>
      <c r="E1185" s="200"/>
      <c r="F1185" s="131"/>
      <c r="G1185" s="199"/>
      <c r="H1185" s="131"/>
      <c r="I1185" s="199"/>
      <c r="J1185" s="131"/>
      <c r="K1185" s="199"/>
      <c r="L1185" s="199"/>
      <c r="M1185" s="199"/>
      <c r="N1185" s="292"/>
    </row>
    <row r="1186" spans="4:14">
      <c r="D1186" s="186"/>
      <c r="E1186" s="200"/>
      <c r="F1186" s="131"/>
      <c r="G1186" s="199"/>
      <c r="H1186" s="131"/>
      <c r="I1186" s="199"/>
      <c r="J1186" s="131"/>
      <c r="K1186" s="199"/>
      <c r="L1186" s="199"/>
      <c r="M1186" s="199"/>
      <c r="N1186" s="292"/>
    </row>
    <row r="1187" spans="4:14">
      <c r="D1187" s="186"/>
      <c r="E1187" s="200"/>
      <c r="F1187" s="131"/>
      <c r="G1187" s="199"/>
      <c r="H1187" s="131"/>
      <c r="I1187" s="199"/>
      <c r="J1187" s="131"/>
      <c r="K1187" s="199"/>
      <c r="L1187" s="199"/>
      <c r="M1187" s="199"/>
      <c r="N1187" s="292"/>
    </row>
    <row r="1188" spans="4:14">
      <c r="D1188" s="186"/>
      <c r="E1188" s="200"/>
      <c r="F1188" s="131"/>
      <c r="G1188" s="199"/>
      <c r="H1188" s="131"/>
      <c r="I1188" s="199"/>
      <c r="J1188" s="131"/>
      <c r="K1188" s="199"/>
      <c r="L1188" s="199"/>
      <c r="M1188" s="199"/>
      <c r="N1188" s="292"/>
    </row>
    <row r="1189" spans="4:14">
      <c r="D1189" s="186"/>
      <c r="E1189" s="200"/>
      <c r="F1189" s="131"/>
      <c r="G1189" s="199"/>
      <c r="H1189" s="131"/>
      <c r="I1189" s="199"/>
      <c r="J1189" s="131"/>
      <c r="K1189" s="199"/>
      <c r="L1189" s="199"/>
      <c r="M1189" s="199"/>
      <c r="N1189" s="292"/>
    </row>
    <row r="1190" spans="4:14">
      <c r="D1190" s="186"/>
      <c r="E1190" s="200"/>
      <c r="F1190" s="131"/>
      <c r="G1190" s="199"/>
      <c r="H1190" s="131"/>
      <c r="I1190" s="199"/>
      <c r="J1190" s="131"/>
      <c r="K1190" s="199"/>
      <c r="L1190" s="199"/>
      <c r="M1190" s="199"/>
      <c r="N1190" s="292"/>
    </row>
    <row r="1191" spans="4:14">
      <c r="D1191" s="186"/>
      <c r="E1191" s="200"/>
      <c r="F1191" s="131"/>
      <c r="G1191" s="199"/>
      <c r="H1191" s="131"/>
      <c r="I1191" s="199"/>
      <c r="J1191" s="131"/>
      <c r="K1191" s="199"/>
      <c r="L1191" s="199"/>
      <c r="M1191" s="199"/>
      <c r="N1191" s="292"/>
    </row>
    <row r="1192" spans="4:14">
      <c r="D1192" s="186"/>
      <c r="E1192" s="200"/>
      <c r="F1192" s="131"/>
      <c r="G1192" s="199"/>
      <c r="H1192" s="131"/>
      <c r="I1192" s="199"/>
      <c r="J1192" s="131"/>
      <c r="K1192" s="199"/>
      <c r="L1192" s="199"/>
      <c r="M1192" s="199"/>
      <c r="N1192" s="292"/>
    </row>
    <row r="1193" spans="4:14">
      <c r="D1193" s="186"/>
      <c r="E1193" s="200"/>
      <c r="F1193" s="131"/>
      <c r="G1193" s="199"/>
      <c r="H1193" s="131"/>
      <c r="I1193" s="199"/>
      <c r="J1193" s="131"/>
      <c r="K1193" s="199"/>
      <c r="L1193" s="199"/>
      <c r="M1193" s="199"/>
      <c r="N1193" s="292"/>
    </row>
    <row r="1194" spans="4:14">
      <c r="D1194" s="186"/>
      <c r="E1194" s="200"/>
      <c r="F1194" s="131"/>
      <c r="G1194" s="199"/>
      <c r="H1194" s="131"/>
      <c r="I1194" s="199"/>
      <c r="J1194" s="131"/>
      <c r="K1194" s="199"/>
      <c r="L1194" s="199"/>
      <c r="M1194" s="199"/>
      <c r="N1194" s="292"/>
    </row>
    <row r="1195" spans="4:14">
      <c r="D1195" s="186"/>
      <c r="E1195" s="200"/>
      <c r="F1195" s="131"/>
      <c r="G1195" s="199"/>
      <c r="H1195" s="131"/>
      <c r="I1195" s="199"/>
      <c r="J1195" s="131"/>
      <c r="K1195" s="199"/>
      <c r="L1195" s="199"/>
      <c r="M1195" s="199"/>
      <c r="N1195" s="292"/>
    </row>
    <row r="1196" spans="4:14">
      <c r="D1196" s="186"/>
      <c r="E1196" s="200"/>
      <c r="F1196" s="131"/>
      <c r="G1196" s="199"/>
      <c r="H1196" s="131"/>
      <c r="I1196" s="199"/>
      <c r="J1196" s="131"/>
      <c r="K1196" s="199"/>
      <c r="L1196" s="199"/>
      <c r="M1196" s="199"/>
      <c r="N1196" s="292"/>
    </row>
    <row r="1197" spans="4:14">
      <c r="D1197" s="186"/>
      <c r="E1197" s="200"/>
      <c r="F1197" s="131"/>
      <c r="G1197" s="199"/>
      <c r="H1197" s="131"/>
      <c r="I1197" s="199"/>
      <c r="J1197" s="131"/>
      <c r="K1197" s="199"/>
      <c r="L1197" s="199"/>
      <c r="M1197" s="199"/>
      <c r="N1197" s="292"/>
    </row>
    <row r="1198" spans="4:14">
      <c r="D1198" s="186"/>
      <c r="E1198" s="200"/>
      <c r="F1198" s="131"/>
      <c r="G1198" s="199"/>
      <c r="H1198" s="131"/>
      <c r="I1198" s="199"/>
      <c r="J1198" s="131"/>
      <c r="K1198" s="199"/>
      <c r="L1198" s="199"/>
      <c r="M1198" s="199"/>
      <c r="N1198" s="292"/>
    </row>
    <row r="1199" spans="4:14">
      <c r="D1199" s="186"/>
      <c r="E1199" s="200"/>
      <c r="F1199" s="131"/>
      <c r="G1199" s="199"/>
      <c r="H1199" s="131"/>
      <c r="I1199" s="199"/>
      <c r="J1199" s="131"/>
      <c r="K1199" s="199"/>
      <c r="L1199" s="199"/>
      <c r="M1199" s="199"/>
      <c r="N1199" s="292"/>
    </row>
    <row r="1200" spans="4:14">
      <c r="D1200" s="186"/>
      <c r="E1200" s="200"/>
      <c r="F1200" s="131"/>
      <c r="G1200" s="199"/>
      <c r="H1200" s="131"/>
      <c r="I1200" s="199"/>
      <c r="J1200" s="131"/>
      <c r="K1200" s="199"/>
      <c r="L1200" s="199"/>
      <c r="M1200" s="199"/>
      <c r="N1200" s="292"/>
    </row>
    <row r="1201" spans="4:14">
      <c r="D1201" s="186"/>
      <c r="E1201" s="200"/>
      <c r="F1201" s="131"/>
      <c r="G1201" s="199"/>
      <c r="H1201" s="131"/>
      <c r="I1201" s="199"/>
      <c r="J1201" s="131"/>
      <c r="K1201" s="199"/>
      <c r="L1201" s="199"/>
      <c r="M1201" s="199"/>
      <c r="N1201" s="292"/>
    </row>
    <row r="1202" spans="4:14">
      <c r="D1202" s="186"/>
      <c r="E1202" s="200"/>
      <c r="F1202" s="131"/>
      <c r="G1202" s="199"/>
      <c r="H1202" s="131"/>
      <c r="I1202" s="199"/>
      <c r="J1202" s="131"/>
      <c r="K1202" s="199"/>
      <c r="L1202" s="199"/>
      <c r="M1202" s="199"/>
      <c r="N1202" s="292"/>
    </row>
    <row r="1203" spans="4:14">
      <c r="D1203" s="186"/>
      <c r="E1203" s="200"/>
      <c r="F1203" s="131"/>
      <c r="G1203" s="199"/>
      <c r="H1203" s="131"/>
      <c r="I1203" s="199"/>
      <c r="J1203" s="131"/>
      <c r="K1203" s="199"/>
      <c r="L1203" s="199"/>
      <c r="M1203" s="199"/>
      <c r="N1203" s="292"/>
    </row>
    <row r="1204" spans="4:14">
      <c r="D1204" s="186"/>
      <c r="E1204" s="200"/>
      <c r="F1204" s="131"/>
      <c r="G1204" s="199"/>
      <c r="H1204" s="131"/>
      <c r="I1204" s="199"/>
      <c r="J1204" s="131"/>
      <c r="K1204" s="199"/>
      <c r="L1204" s="199"/>
      <c r="M1204" s="199"/>
      <c r="N1204" s="292"/>
    </row>
    <row r="1205" spans="4:14">
      <c r="D1205" s="186"/>
      <c r="E1205" s="200"/>
      <c r="F1205" s="131"/>
      <c r="G1205" s="199"/>
      <c r="H1205" s="131"/>
      <c r="I1205" s="199"/>
      <c r="J1205" s="131"/>
      <c r="K1205" s="199"/>
      <c r="L1205" s="199"/>
      <c r="M1205" s="199"/>
      <c r="N1205" s="292"/>
    </row>
    <row r="1206" spans="4:14">
      <c r="D1206" s="186"/>
      <c r="E1206" s="200"/>
      <c r="F1206" s="131"/>
      <c r="G1206" s="199"/>
      <c r="H1206" s="131"/>
      <c r="I1206" s="199"/>
      <c r="J1206" s="131"/>
      <c r="K1206" s="199"/>
      <c r="L1206" s="199"/>
      <c r="M1206" s="199"/>
      <c r="N1206" s="292"/>
    </row>
    <row r="1207" spans="4:14">
      <c r="D1207" s="186"/>
      <c r="E1207" s="200"/>
      <c r="F1207" s="131"/>
      <c r="G1207" s="199"/>
      <c r="H1207" s="131"/>
      <c r="I1207" s="199"/>
      <c r="J1207" s="131"/>
      <c r="K1207" s="199"/>
      <c r="L1207" s="199"/>
      <c r="M1207" s="199"/>
      <c r="N1207" s="292"/>
    </row>
    <row r="1208" spans="4:14">
      <c r="D1208" s="186"/>
      <c r="E1208" s="200"/>
      <c r="F1208" s="131"/>
      <c r="G1208" s="199"/>
      <c r="H1208" s="131"/>
      <c r="I1208" s="199"/>
      <c r="J1208" s="131"/>
      <c r="K1208" s="199"/>
      <c r="L1208" s="199"/>
      <c r="M1208" s="199"/>
      <c r="N1208" s="292"/>
    </row>
    <row r="1209" spans="4:14">
      <c r="D1209" s="186"/>
      <c r="E1209" s="200"/>
      <c r="F1209" s="131"/>
      <c r="G1209" s="199"/>
      <c r="H1209" s="131"/>
      <c r="I1209" s="199"/>
      <c r="J1209" s="131"/>
      <c r="K1209" s="199"/>
      <c r="L1209" s="199"/>
      <c r="M1209" s="199"/>
      <c r="N1209" s="292"/>
    </row>
    <row r="1210" spans="4:14">
      <c r="D1210" s="186"/>
      <c r="E1210" s="200"/>
      <c r="F1210" s="131"/>
      <c r="G1210" s="199"/>
      <c r="H1210" s="131"/>
      <c r="I1210" s="199"/>
      <c r="J1210" s="131"/>
      <c r="K1210" s="199"/>
      <c r="L1210" s="199"/>
      <c r="M1210" s="199"/>
      <c r="N1210" s="292"/>
    </row>
    <row r="1211" spans="4:14">
      <c r="D1211" s="186"/>
      <c r="E1211" s="200"/>
      <c r="F1211" s="131"/>
      <c r="G1211" s="199"/>
      <c r="H1211" s="131"/>
      <c r="I1211" s="199"/>
      <c r="J1211" s="131"/>
      <c r="K1211" s="199"/>
      <c r="L1211" s="199"/>
      <c r="M1211" s="199"/>
      <c r="N1211" s="292"/>
    </row>
    <row r="1212" spans="4:14">
      <c r="D1212" s="186"/>
      <c r="E1212" s="200"/>
      <c r="F1212" s="131"/>
      <c r="G1212" s="199"/>
      <c r="H1212" s="131"/>
      <c r="I1212" s="199"/>
      <c r="J1212" s="131"/>
      <c r="K1212" s="199"/>
      <c r="L1212" s="199"/>
      <c r="M1212" s="199"/>
      <c r="N1212" s="292"/>
    </row>
    <row r="1213" spans="4:14">
      <c r="D1213" s="186"/>
      <c r="E1213" s="200"/>
      <c r="F1213" s="131"/>
      <c r="G1213" s="199"/>
      <c r="H1213" s="131"/>
      <c r="I1213" s="199"/>
      <c r="J1213" s="131"/>
      <c r="K1213" s="199"/>
      <c r="L1213" s="199"/>
      <c r="M1213" s="199"/>
      <c r="N1213" s="292"/>
    </row>
    <row r="1214" spans="4:14">
      <c r="D1214" s="186"/>
      <c r="E1214" s="200"/>
      <c r="F1214" s="131"/>
      <c r="G1214" s="199"/>
      <c r="H1214" s="131"/>
      <c r="I1214" s="199"/>
      <c r="J1214" s="131"/>
      <c r="K1214" s="199"/>
      <c r="L1214" s="199"/>
      <c r="M1214" s="199"/>
      <c r="N1214" s="292"/>
    </row>
    <row r="1215" spans="4:14">
      <c r="D1215" s="186"/>
      <c r="E1215" s="200"/>
      <c r="F1215" s="131"/>
      <c r="G1215" s="199"/>
      <c r="H1215" s="131"/>
      <c r="I1215" s="199"/>
      <c r="J1215" s="131"/>
      <c r="K1215" s="199"/>
      <c r="L1215" s="199"/>
      <c r="M1215" s="199"/>
      <c r="N1215" s="292"/>
    </row>
    <row r="1216" spans="4:14">
      <c r="D1216" s="186"/>
      <c r="E1216" s="200"/>
      <c r="F1216" s="131"/>
      <c r="G1216" s="199"/>
      <c r="H1216" s="131"/>
      <c r="I1216" s="199"/>
      <c r="J1216" s="131"/>
      <c r="K1216" s="199"/>
      <c r="L1216" s="199"/>
      <c r="M1216" s="199"/>
      <c r="N1216" s="292"/>
    </row>
    <row r="1217" spans="4:14">
      <c r="D1217" s="186"/>
      <c r="E1217" s="200"/>
      <c r="F1217" s="131"/>
      <c r="G1217" s="199"/>
      <c r="H1217" s="131"/>
      <c r="I1217" s="199"/>
      <c r="J1217" s="131"/>
      <c r="K1217" s="199"/>
      <c r="L1217" s="199"/>
      <c r="M1217" s="199"/>
      <c r="N1217" s="292"/>
    </row>
    <row r="1218" spans="4:14">
      <c r="D1218" s="186"/>
      <c r="E1218" s="200"/>
      <c r="F1218" s="131"/>
      <c r="G1218" s="199"/>
      <c r="H1218" s="131"/>
      <c r="I1218" s="199"/>
      <c r="J1218" s="131"/>
      <c r="K1218" s="199"/>
      <c r="L1218" s="199"/>
      <c r="M1218" s="199"/>
      <c r="N1218" s="292"/>
    </row>
    <row r="1219" spans="4:14">
      <c r="D1219" s="186"/>
      <c r="E1219" s="200"/>
      <c r="F1219" s="131"/>
      <c r="G1219" s="199"/>
      <c r="H1219" s="131"/>
      <c r="I1219" s="199"/>
      <c r="J1219" s="131"/>
      <c r="K1219" s="199"/>
      <c r="L1219" s="199"/>
      <c r="M1219" s="199"/>
      <c r="N1219" s="292"/>
    </row>
    <row r="1220" spans="4:14">
      <c r="D1220" s="186"/>
      <c r="E1220" s="200"/>
      <c r="F1220" s="131"/>
      <c r="G1220" s="199"/>
      <c r="H1220" s="131"/>
      <c r="I1220" s="199"/>
      <c r="J1220" s="131"/>
      <c r="K1220" s="199"/>
      <c r="L1220" s="199"/>
      <c r="M1220" s="199"/>
      <c r="N1220" s="292"/>
    </row>
    <row r="1221" spans="4:14">
      <c r="D1221" s="186"/>
      <c r="E1221" s="200"/>
      <c r="F1221" s="131"/>
      <c r="G1221" s="199"/>
      <c r="H1221" s="131"/>
      <c r="I1221" s="199"/>
      <c r="J1221" s="131"/>
      <c r="K1221" s="199"/>
      <c r="L1221" s="199"/>
      <c r="M1221" s="199"/>
      <c r="N1221" s="292"/>
    </row>
    <row r="1222" spans="4:14">
      <c r="D1222" s="186"/>
      <c r="E1222" s="200"/>
      <c r="F1222" s="131"/>
      <c r="G1222" s="199"/>
      <c r="H1222" s="131"/>
      <c r="I1222" s="199"/>
      <c r="J1222" s="131"/>
      <c r="K1222" s="199"/>
      <c r="L1222" s="199"/>
      <c r="M1222" s="199"/>
      <c r="N1222" s="292"/>
    </row>
    <row r="1223" spans="4:14">
      <c r="D1223" s="186"/>
      <c r="E1223" s="200"/>
      <c r="F1223" s="131"/>
      <c r="G1223" s="199"/>
      <c r="H1223" s="131"/>
      <c r="I1223" s="199"/>
      <c r="J1223" s="131"/>
      <c r="K1223" s="199"/>
      <c r="L1223" s="199"/>
      <c r="M1223" s="199"/>
      <c r="N1223" s="292"/>
    </row>
    <row r="1224" spans="4:14">
      <c r="D1224" s="186"/>
      <c r="E1224" s="200"/>
      <c r="F1224" s="131"/>
      <c r="G1224" s="199"/>
      <c r="H1224" s="131"/>
      <c r="I1224" s="199"/>
      <c r="J1224" s="131"/>
      <c r="K1224" s="199"/>
      <c r="L1224" s="199"/>
      <c r="M1224" s="199"/>
      <c r="N1224" s="292"/>
    </row>
    <row r="1225" spans="4:14">
      <c r="D1225" s="186"/>
      <c r="E1225" s="200"/>
      <c r="F1225" s="131"/>
      <c r="G1225" s="199"/>
      <c r="H1225" s="131"/>
      <c r="I1225" s="199"/>
      <c r="J1225" s="131"/>
      <c r="K1225" s="199"/>
      <c r="L1225" s="199"/>
      <c r="M1225" s="199"/>
      <c r="N1225" s="292"/>
    </row>
    <row r="1226" spans="4:14">
      <c r="D1226" s="186"/>
      <c r="E1226" s="200"/>
      <c r="F1226" s="131"/>
      <c r="G1226" s="199"/>
      <c r="H1226" s="131"/>
      <c r="I1226" s="199"/>
      <c r="J1226" s="131"/>
      <c r="K1226" s="199"/>
      <c r="L1226" s="199"/>
      <c r="M1226" s="199"/>
      <c r="N1226" s="292"/>
    </row>
    <row r="1227" spans="4:14">
      <c r="D1227" s="186"/>
      <c r="E1227" s="200"/>
      <c r="F1227" s="131"/>
      <c r="G1227" s="199"/>
      <c r="H1227" s="131"/>
      <c r="I1227" s="199"/>
      <c r="J1227" s="131"/>
      <c r="K1227" s="199"/>
      <c r="L1227" s="199"/>
      <c r="M1227" s="199"/>
      <c r="N1227" s="292"/>
    </row>
    <row r="1228" spans="4:14">
      <c r="D1228" s="186"/>
      <c r="E1228" s="200"/>
      <c r="F1228" s="131"/>
      <c r="G1228" s="199"/>
      <c r="H1228" s="131"/>
      <c r="I1228" s="199"/>
      <c r="J1228" s="131"/>
      <c r="K1228" s="199"/>
      <c r="L1228" s="199"/>
      <c r="M1228" s="199"/>
      <c r="N1228" s="292"/>
    </row>
    <row r="1229" spans="4:14">
      <c r="D1229" s="186"/>
      <c r="E1229" s="200"/>
      <c r="F1229" s="131"/>
      <c r="G1229" s="199"/>
      <c r="H1229" s="131"/>
      <c r="I1229" s="199"/>
      <c r="J1229" s="131"/>
      <c r="K1229" s="199"/>
      <c r="L1229" s="199"/>
      <c r="M1229" s="199"/>
      <c r="N1229" s="292"/>
    </row>
    <row r="1230" spans="4:14">
      <c r="D1230" s="186"/>
      <c r="E1230" s="200"/>
      <c r="F1230" s="131"/>
      <c r="G1230" s="199"/>
      <c r="H1230" s="131"/>
      <c r="I1230" s="199"/>
      <c r="J1230" s="131"/>
      <c r="K1230" s="199"/>
      <c r="L1230" s="199"/>
      <c r="M1230" s="199"/>
      <c r="N1230" s="292"/>
    </row>
    <row r="1231" spans="4:14">
      <c r="D1231" s="186"/>
      <c r="E1231" s="200"/>
      <c r="F1231" s="131"/>
      <c r="G1231" s="199"/>
      <c r="H1231" s="131"/>
      <c r="I1231" s="199"/>
      <c r="J1231" s="131"/>
      <c r="K1231" s="199"/>
      <c r="L1231" s="199"/>
      <c r="M1231" s="199"/>
      <c r="N1231" s="292"/>
    </row>
    <row r="1232" spans="4:14">
      <c r="D1232" s="186"/>
      <c r="E1232" s="200"/>
      <c r="F1232" s="131"/>
      <c r="G1232" s="199"/>
      <c r="H1232" s="131"/>
      <c r="I1232" s="199"/>
      <c r="J1232" s="131"/>
      <c r="K1232" s="199"/>
      <c r="L1232" s="199"/>
      <c r="M1232" s="199"/>
      <c r="N1232" s="292"/>
    </row>
    <row r="1233" spans="4:14">
      <c r="D1233" s="186"/>
      <c r="E1233" s="200"/>
      <c r="F1233" s="131"/>
      <c r="G1233" s="199"/>
      <c r="H1233" s="131"/>
      <c r="I1233" s="199"/>
      <c r="J1233" s="131"/>
      <c r="K1233" s="199"/>
      <c r="L1233" s="199"/>
      <c r="M1233" s="199"/>
      <c r="N1233" s="292"/>
    </row>
    <row r="1234" spans="4:14">
      <c r="D1234" s="186"/>
      <c r="E1234" s="200"/>
      <c r="F1234" s="131"/>
      <c r="G1234" s="199"/>
      <c r="H1234" s="131"/>
      <c r="I1234" s="199"/>
      <c r="J1234" s="131"/>
      <c r="K1234" s="199"/>
      <c r="L1234" s="199"/>
      <c r="M1234" s="199"/>
      <c r="N1234" s="292"/>
    </row>
    <row r="1235" spans="4:14">
      <c r="D1235" s="186"/>
      <c r="E1235" s="200"/>
      <c r="F1235" s="131"/>
      <c r="G1235" s="199"/>
      <c r="H1235" s="131"/>
      <c r="I1235" s="199"/>
      <c r="J1235" s="131"/>
      <c r="K1235" s="199"/>
      <c r="L1235" s="199"/>
      <c r="M1235" s="199"/>
      <c r="N1235" s="292"/>
    </row>
    <row r="1236" spans="4:14">
      <c r="D1236" s="186"/>
      <c r="E1236" s="200"/>
      <c r="F1236" s="131"/>
      <c r="G1236" s="199"/>
      <c r="H1236" s="131"/>
      <c r="I1236" s="199"/>
      <c r="J1236" s="131"/>
      <c r="K1236" s="199"/>
      <c r="L1236" s="199"/>
      <c r="M1236" s="199"/>
      <c r="N1236" s="292"/>
    </row>
    <row r="1237" spans="4:14">
      <c r="D1237" s="186"/>
      <c r="E1237" s="200"/>
      <c r="F1237" s="131"/>
      <c r="G1237" s="199"/>
      <c r="H1237" s="131"/>
      <c r="I1237" s="199"/>
      <c r="J1237" s="131"/>
      <c r="K1237" s="199"/>
      <c r="L1237" s="199"/>
      <c r="M1237" s="199"/>
      <c r="N1237" s="292"/>
    </row>
    <row r="1238" spans="4:14">
      <c r="D1238" s="186"/>
      <c r="E1238" s="200"/>
      <c r="F1238" s="131"/>
      <c r="G1238" s="199"/>
      <c r="H1238" s="131"/>
      <c r="I1238" s="199"/>
      <c r="J1238" s="131"/>
      <c r="K1238" s="199"/>
      <c r="L1238" s="199"/>
      <c r="M1238" s="199"/>
      <c r="N1238" s="292"/>
    </row>
    <row r="1239" spans="4:14">
      <c r="D1239" s="186"/>
      <c r="E1239" s="200"/>
      <c r="F1239" s="131"/>
      <c r="G1239" s="199"/>
      <c r="H1239" s="131"/>
      <c r="I1239" s="199"/>
      <c r="J1239" s="131"/>
      <c r="K1239" s="199"/>
      <c r="L1239" s="199"/>
      <c r="M1239" s="199"/>
      <c r="N1239" s="292"/>
    </row>
    <row r="1240" spans="4:14">
      <c r="D1240" s="186"/>
      <c r="E1240" s="200"/>
      <c r="F1240" s="131"/>
      <c r="G1240" s="199"/>
      <c r="H1240" s="131"/>
      <c r="I1240" s="199"/>
      <c r="J1240" s="131"/>
      <c r="K1240" s="199"/>
      <c r="L1240" s="199"/>
      <c r="M1240" s="199"/>
      <c r="N1240" s="292"/>
    </row>
    <row r="1241" spans="4:14">
      <c r="D1241" s="186"/>
      <c r="E1241" s="200"/>
      <c r="F1241" s="131"/>
      <c r="G1241" s="199"/>
      <c r="H1241" s="131"/>
      <c r="I1241" s="199"/>
      <c r="J1241" s="131"/>
      <c r="K1241" s="199"/>
      <c r="L1241" s="199"/>
      <c r="M1241" s="199"/>
      <c r="N1241" s="292"/>
    </row>
    <row r="1242" spans="4:14">
      <c r="D1242" s="186"/>
      <c r="E1242" s="200"/>
      <c r="F1242" s="131"/>
      <c r="G1242" s="199"/>
      <c r="H1242" s="131"/>
      <c r="I1242" s="199"/>
      <c r="J1242" s="131"/>
      <c r="K1242" s="199"/>
      <c r="L1242" s="199"/>
      <c r="M1242" s="199"/>
      <c r="N1242" s="292"/>
    </row>
    <row r="1243" spans="4:14">
      <c r="D1243" s="186"/>
      <c r="E1243" s="200"/>
      <c r="F1243" s="131"/>
      <c r="G1243" s="199"/>
      <c r="H1243" s="131"/>
      <c r="I1243" s="199"/>
      <c r="J1243" s="131"/>
      <c r="K1243" s="199"/>
      <c r="L1243" s="199"/>
      <c r="M1243" s="199"/>
      <c r="N1243" s="292"/>
    </row>
    <row r="1244" spans="4:14">
      <c r="D1244" s="186"/>
      <c r="E1244" s="200"/>
      <c r="F1244" s="131"/>
      <c r="G1244" s="199"/>
      <c r="H1244" s="131"/>
      <c r="I1244" s="199"/>
      <c r="J1244" s="131"/>
      <c r="K1244" s="199"/>
      <c r="L1244" s="199"/>
      <c r="M1244" s="199"/>
      <c r="N1244" s="292"/>
    </row>
    <row r="1245" spans="4:14">
      <c r="D1245" s="186"/>
      <c r="E1245" s="200"/>
      <c r="F1245" s="131"/>
      <c r="G1245" s="199"/>
      <c r="H1245" s="131"/>
      <c r="I1245" s="199"/>
      <c r="J1245" s="131"/>
      <c r="K1245" s="199"/>
      <c r="L1245" s="199"/>
      <c r="M1245" s="199"/>
      <c r="N1245" s="292"/>
    </row>
    <row r="1246" spans="4:14">
      <c r="D1246" s="186"/>
      <c r="E1246" s="200"/>
      <c r="F1246" s="131"/>
      <c r="G1246" s="199"/>
      <c r="H1246" s="131"/>
      <c r="I1246" s="199"/>
      <c r="J1246" s="131"/>
      <c r="K1246" s="199"/>
      <c r="L1246" s="199"/>
      <c r="M1246" s="199"/>
      <c r="N1246" s="292"/>
    </row>
    <row r="1247" spans="4:14">
      <c r="D1247" s="186"/>
      <c r="E1247" s="200"/>
      <c r="F1247" s="131"/>
      <c r="G1247" s="199"/>
      <c r="H1247" s="131"/>
      <c r="I1247" s="199"/>
      <c r="J1247" s="131"/>
      <c r="K1247" s="199"/>
      <c r="L1247" s="199"/>
      <c r="M1247" s="199"/>
      <c r="N1247" s="292"/>
    </row>
    <row r="1248" spans="4:14">
      <c r="D1248" s="186"/>
      <c r="E1248" s="200"/>
      <c r="F1248" s="131"/>
      <c r="G1248" s="199"/>
      <c r="H1248" s="131"/>
      <c r="I1248" s="199"/>
      <c r="J1248" s="131"/>
      <c r="K1248" s="199"/>
      <c r="L1248" s="199"/>
      <c r="M1248" s="199"/>
      <c r="N1248" s="292"/>
    </row>
    <row r="1249" spans="4:14">
      <c r="D1249" s="186"/>
      <c r="E1249" s="200"/>
      <c r="F1249" s="131"/>
      <c r="G1249" s="199"/>
      <c r="H1249" s="131"/>
      <c r="I1249" s="199"/>
      <c r="J1249" s="131"/>
      <c r="K1249" s="199"/>
      <c r="L1249" s="199"/>
      <c r="M1249" s="199"/>
      <c r="N1249" s="292"/>
    </row>
    <row r="1250" spans="4:14">
      <c r="D1250" s="186"/>
      <c r="E1250" s="200"/>
      <c r="F1250" s="131"/>
      <c r="G1250" s="199"/>
      <c r="H1250" s="131"/>
      <c r="I1250" s="199"/>
      <c r="J1250" s="131"/>
      <c r="K1250" s="199"/>
      <c r="L1250" s="199"/>
      <c r="M1250" s="199"/>
      <c r="N1250" s="292"/>
    </row>
    <row r="1251" spans="4:14">
      <c r="D1251" s="186"/>
      <c r="E1251" s="200"/>
      <c r="F1251" s="131"/>
      <c r="G1251" s="199"/>
      <c r="H1251" s="131"/>
      <c r="I1251" s="199"/>
      <c r="J1251" s="131"/>
      <c r="K1251" s="199"/>
      <c r="L1251" s="199"/>
      <c r="M1251" s="199"/>
      <c r="N1251" s="292"/>
    </row>
    <row r="1252" spans="4:14">
      <c r="D1252" s="186"/>
      <c r="E1252" s="200"/>
      <c r="F1252" s="131"/>
      <c r="G1252" s="199"/>
      <c r="H1252" s="131"/>
      <c r="I1252" s="199"/>
      <c r="J1252" s="131"/>
      <c r="K1252" s="199"/>
      <c r="L1252" s="199"/>
      <c r="M1252" s="199"/>
      <c r="N1252" s="292"/>
    </row>
    <row r="1253" spans="4:14">
      <c r="D1253" s="186"/>
      <c r="E1253" s="200"/>
      <c r="F1253" s="131"/>
      <c r="G1253" s="199"/>
      <c r="H1253" s="131"/>
      <c r="I1253" s="199"/>
      <c r="J1253" s="131"/>
      <c r="K1253" s="199"/>
      <c r="L1253" s="199"/>
      <c r="M1253" s="199"/>
      <c r="N1253" s="292"/>
    </row>
    <row r="1254" spans="4:14">
      <c r="D1254" s="186"/>
      <c r="E1254" s="200"/>
      <c r="F1254" s="131"/>
      <c r="G1254" s="199"/>
      <c r="H1254" s="131"/>
      <c r="I1254" s="199"/>
      <c r="J1254" s="131"/>
      <c r="K1254" s="199"/>
      <c r="L1254" s="199"/>
      <c r="M1254" s="199"/>
      <c r="N1254" s="292"/>
    </row>
    <row r="1255" spans="4:14">
      <c r="D1255" s="186"/>
      <c r="E1255" s="200"/>
      <c r="F1255" s="131"/>
      <c r="G1255" s="199"/>
      <c r="H1255" s="131"/>
      <c r="I1255" s="199"/>
      <c r="J1255" s="131"/>
      <c r="K1255" s="199"/>
      <c r="L1255" s="199"/>
      <c r="M1255" s="199"/>
      <c r="N1255" s="292"/>
    </row>
    <row r="1256" spans="4:14">
      <c r="D1256" s="186"/>
      <c r="E1256" s="200"/>
      <c r="F1256" s="131"/>
      <c r="G1256" s="199"/>
      <c r="H1256" s="131"/>
      <c r="I1256" s="199"/>
      <c r="J1256" s="131"/>
      <c r="K1256" s="199"/>
      <c r="L1256" s="199"/>
      <c r="M1256" s="199"/>
      <c r="N1256" s="292"/>
    </row>
    <row r="1257" spans="4:14">
      <c r="D1257" s="186"/>
      <c r="E1257" s="200"/>
      <c r="F1257" s="131"/>
      <c r="G1257" s="199"/>
      <c r="H1257" s="131"/>
      <c r="I1257" s="199"/>
      <c r="J1257" s="131"/>
      <c r="K1257" s="199"/>
      <c r="L1257" s="199"/>
      <c r="M1257" s="199"/>
      <c r="N1257" s="292"/>
    </row>
    <row r="1258" spans="4:14">
      <c r="D1258" s="186"/>
      <c r="E1258" s="200"/>
      <c r="F1258" s="131"/>
      <c r="G1258" s="199"/>
      <c r="H1258" s="131"/>
      <c r="I1258" s="199"/>
      <c r="J1258" s="131"/>
      <c r="K1258" s="199"/>
      <c r="L1258" s="199"/>
      <c r="M1258" s="199"/>
      <c r="N1258" s="292"/>
    </row>
    <row r="1259" spans="4:14">
      <c r="D1259" s="186"/>
      <c r="E1259" s="200"/>
      <c r="F1259" s="131"/>
      <c r="G1259" s="199"/>
      <c r="H1259" s="131"/>
      <c r="I1259" s="199"/>
      <c r="J1259" s="131"/>
      <c r="K1259" s="199"/>
      <c r="L1259" s="199"/>
      <c r="M1259" s="199"/>
      <c r="N1259" s="292"/>
    </row>
    <row r="1260" spans="4:14">
      <c r="D1260" s="186"/>
      <c r="E1260" s="200"/>
      <c r="F1260" s="131"/>
      <c r="G1260" s="199"/>
      <c r="H1260" s="131"/>
      <c r="I1260" s="199"/>
      <c r="J1260" s="131"/>
      <c r="K1260" s="199"/>
      <c r="L1260" s="199"/>
      <c r="M1260" s="199"/>
      <c r="N1260" s="292"/>
    </row>
    <row r="1261" spans="4:14">
      <c r="D1261" s="186"/>
      <c r="E1261" s="200"/>
      <c r="F1261" s="131"/>
      <c r="G1261" s="199"/>
      <c r="H1261" s="131"/>
      <c r="I1261" s="199"/>
      <c r="J1261" s="131"/>
      <c r="K1261" s="199"/>
      <c r="L1261" s="199"/>
      <c r="M1261" s="199"/>
      <c r="N1261" s="292"/>
    </row>
    <row r="1262" spans="4:14">
      <c r="D1262" s="186"/>
      <c r="E1262" s="200"/>
      <c r="F1262" s="131"/>
      <c r="G1262" s="199"/>
      <c r="H1262" s="131"/>
      <c r="I1262" s="199"/>
      <c r="J1262" s="131"/>
      <c r="K1262" s="199"/>
      <c r="L1262" s="199"/>
      <c r="M1262" s="199"/>
      <c r="N1262" s="292"/>
    </row>
    <row r="1263" spans="4:14">
      <c r="D1263" s="186"/>
      <c r="E1263" s="200"/>
      <c r="F1263" s="131"/>
      <c r="G1263" s="199"/>
      <c r="H1263" s="131"/>
      <c r="I1263" s="199"/>
      <c r="J1263" s="131"/>
      <c r="K1263" s="199"/>
      <c r="L1263" s="199"/>
      <c r="M1263" s="199"/>
      <c r="N1263" s="292"/>
    </row>
    <row r="1264" spans="4:14">
      <c r="D1264" s="186"/>
      <c r="E1264" s="200"/>
      <c r="F1264" s="131"/>
      <c r="G1264" s="199"/>
      <c r="H1264" s="131"/>
      <c r="I1264" s="199"/>
      <c r="J1264" s="131"/>
      <c r="K1264" s="199"/>
      <c r="L1264" s="199"/>
      <c r="M1264" s="199"/>
      <c r="N1264" s="292"/>
    </row>
    <row r="1265" spans="4:14">
      <c r="D1265" s="186"/>
      <c r="E1265" s="200"/>
      <c r="F1265" s="131"/>
      <c r="G1265" s="199"/>
      <c r="H1265" s="131"/>
      <c r="I1265" s="199"/>
      <c r="J1265" s="131"/>
      <c r="K1265" s="199"/>
      <c r="L1265" s="199"/>
      <c r="M1265" s="199"/>
      <c r="N1265" s="292"/>
    </row>
    <row r="1266" spans="4:14">
      <c r="D1266" s="186"/>
      <c r="E1266" s="200"/>
      <c r="F1266" s="131"/>
      <c r="G1266" s="199"/>
      <c r="H1266" s="131"/>
      <c r="I1266" s="199"/>
      <c r="J1266" s="131"/>
      <c r="K1266" s="199"/>
      <c r="L1266" s="199"/>
      <c r="M1266" s="199"/>
      <c r="N1266" s="292"/>
    </row>
    <row r="1267" spans="4:14">
      <c r="D1267" s="186"/>
      <c r="E1267" s="200"/>
      <c r="F1267" s="131"/>
      <c r="G1267" s="199"/>
      <c r="H1267" s="131"/>
      <c r="I1267" s="199"/>
      <c r="J1267" s="131"/>
      <c r="K1267" s="199"/>
      <c r="L1267" s="199"/>
      <c r="M1267" s="199"/>
      <c r="N1267" s="292"/>
    </row>
    <row r="1268" spans="4:14">
      <c r="D1268" s="186"/>
      <c r="E1268" s="200"/>
      <c r="F1268" s="131"/>
      <c r="G1268" s="199"/>
      <c r="H1268" s="131"/>
      <c r="I1268" s="199"/>
      <c r="J1268" s="131"/>
      <c r="K1268" s="199"/>
      <c r="L1268" s="199"/>
      <c r="M1268" s="199"/>
      <c r="N1268" s="292"/>
    </row>
    <row r="1269" spans="4:14">
      <c r="D1269" s="186"/>
      <c r="E1269" s="200"/>
      <c r="F1269" s="131"/>
      <c r="G1269" s="199"/>
      <c r="H1269" s="131"/>
      <c r="I1269" s="199"/>
      <c r="J1269" s="131"/>
      <c r="K1269" s="199"/>
      <c r="L1269" s="199"/>
      <c r="M1269" s="199"/>
      <c r="N1269" s="292"/>
    </row>
    <row r="1270" spans="4:14">
      <c r="D1270" s="186"/>
      <c r="E1270" s="200"/>
      <c r="F1270" s="131"/>
      <c r="G1270" s="199"/>
      <c r="H1270" s="131"/>
      <c r="I1270" s="199"/>
      <c r="J1270" s="131"/>
      <c r="K1270" s="199"/>
      <c r="L1270" s="199"/>
      <c r="M1270" s="199"/>
      <c r="N1270" s="292"/>
    </row>
    <row r="1271" spans="4:14">
      <c r="D1271" s="186"/>
      <c r="E1271" s="200"/>
      <c r="F1271" s="131"/>
      <c r="G1271" s="199"/>
      <c r="H1271" s="131"/>
      <c r="I1271" s="199"/>
      <c r="J1271" s="131"/>
      <c r="K1271" s="199"/>
      <c r="L1271" s="199"/>
      <c r="M1271" s="199"/>
      <c r="N1271" s="292"/>
    </row>
    <row r="1272" spans="4:14">
      <c r="D1272" s="186"/>
      <c r="E1272" s="200"/>
      <c r="F1272" s="131"/>
      <c r="G1272" s="199"/>
      <c r="H1272" s="131"/>
      <c r="I1272" s="199"/>
      <c r="J1272" s="131"/>
      <c r="K1272" s="199"/>
      <c r="L1272" s="199"/>
      <c r="M1272" s="199"/>
      <c r="N1272" s="292"/>
    </row>
    <row r="1273" spans="4:14">
      <c r="D1273" s="186"/>
      <c r="E1273" s="200"/>
      <c r="F1273" s="131"/>
      <c r="G1273" s="199"/>
      <c r="H1273" s="131"/>
      <c r="I1273" s="199"/>
      <c r="J1273" s="131"/>
      <c r="K1273" s="199"/>
      <c r="L1273" s="199"/>
      <c r="M1273" s="199"/>
      <c r="N1273" s="292"/>
    </row>
    <row r="1274" spans="4:14">
      <c r="D1274" s="186"/>
      <c r="E1274" s="200"/>
      <c r="F1274" s="131"/>
      <c r="G1274" s="199"/>
      <c r="H1274" s="131"/>
      <c r="I1274" s="199"/>
      <c r="J1274" s="131"/>
      <c r="K1274" s="199"/>
      <c r="L1274" s="199"/>
      <c r="M1274" s="199"/>
      <c r="N1274" s="292"/>
    </row>
    <row r="1275" spans="4:14">
      <c r="D1275" s="186"/>
      <c r="E1275" s="200"/>
      <c r="F1275" s="131"/>
      <c r="G1275" s="199"/>
      <c r="H1275" s="131"/>
      <c r="I1275" s="199"/>
      <c r="J1275" s="131"/>
      <c r="K1275" s="199"/>
      <c r="L1275" s="199"/>
      <c r="M1275" s="199"/>
      <c r="N1275" s="292"/>
    </row>
    <row r="1276" spans="4:14">
      <c r="D1276" s="186"/>
      <c r="E1276" s="200"/>
      <c r="F1276" s="131"/>
      <c r="G1276" s="199"/>
      <c r="H1276" s="131"/>
      <c r="I1276" s="199"/>
      <c r="J1276" s="131"/>
      <c r="K1276" s="199"/>
      <c r="L1276" s="199"/>
      <c r="M1276" s="199"/>
      <c r="N1276" s="292"/>
    </row>
    <row r="1277" spans="4:14">
      <c r="D1277" s="186"/>
      <c r="E1277" s="200"/>
      <c r="F1277" s="131"/>
      <c r="G1277" s="199"/>
      <c r="H1277" s="131"/>
      <c r="I1277" s="199"/>
      <c r="J1277" s="131"/>
      <c r="K1277" s="199"/>
      <c r="L1277" s="199"/>
      <c r="M1277" s="199"/>
      <c r="N1277" s="292"/>
    </row>
    <row r="1278" spans="4:14">
      <c r="D1278" s="186"/>
      <c r="E1278" s="200"/>
      <c r="F1278" s="131"/>
      <c r="G1278" s="199"/>
      <c r="H1278" s="131"/>
      <c r="I1278" s="199"/>
      <c r="J1278" s="131"/>
      <c r="K1278" s="199"/>
      <c r="L1278" s="199"/>
      <c r="M1278" s="199"/>
      <c r="N1278" s="292"/>
    </row>
    <row r="1279" spans="4:14">
      <c r="D1279" s="186"/>
      <c r="E1279" s="200"/>
      <c r="F1279" s="131"/>
      <c r="G1279" s="199"/>
      <c r="H1279" s="131"/>
      <c r="I1279" s="199"/>
      <c r="J1279" s="131"/>
      <c r="K1279" s="199"/>
      <c r="L1279" s="199"/>
      <c r="M1279" s="199"/>
      <c r="N1279" s="292"/>
    </row>
    <row r="1280" spans="4:14">
      <c r="D1280" s="186"/>
      <c r="E1280" s="200"/>
      <c r="F1280" s="131"/>
      <c r="G1280" s="199"/>
      <c r="H1280" s="131"/>
      <c r="I1280" s="199"/>
      <c r="J1280" s="131"/>
      <c r="K1280" s="199"/>
      <c r="L1280" s="199"/>
      <c r="M1280" s="199"/>
      <c r="N1280" s="292"/>
    </row>
    <row r="1281" spans="4:14">
      <c r="D1281" s="186"/>
      <c r="E1281" s="200"/>
      <c r="F1281" s="131"/>
      <c r="G1281" s="199"/>
      <c r="H1281" s="131"/>
      <c r="I1281" s="199"/>
      <c r="J1281" s="131"/>
      <c r="K1281" s="199"/>
      <c r="L1281" s="199"/>
      <c r="M1281" s="199"/>
      <c r="N1281" s="292"/>
    </row>
    <row r="1282" spans="4:14">
      <c r="D1282" s="186"/>
      <c r="E1282" s="200"/>
      <c r="F1282" s="131"/>
      <c r="G1282" s="199"/>
      <c r="H1282" s="131"/>
      <c r="I1282" s="199"/>
      <c r="J1282" s="131"/>
      <c r="K1282" s="199"/>
      <c r="L1282" s="199"/>
      <c r="M1282" s="199"/>
      <c r="N1282" s="292"/>
    </row>
    <row r="1283" spans="4:14">
      <c r="D1283" s="186"/>
      <c r="E1283" s="200"/>
      <c r="F1283" s="131"/>
      <c r="G1283" s="199"/>
      <c r="H1283" s="131"/>
      <c r="I1283" s="199"/>
      <c r="J1283" s="131"/>
      <c r="K1283" s="199"/>
      <c r="L1283" s="199"/>
      <c r="M1283" s="199"/>
      <c r="N1283" s="292"/>
    </row>
    <row r="1284" spans="4:14">
      <c r="D1284" s="186"/>
      <c r="E1284" s="200"/>
      <c r="F1284" s="131"/>
      <c r="G1284" s="199"/>
      <c r="H1284" s="131"/>
      <c r="I1284" s="199"/>
      <c r="J1284" s="131"/>
      <c r="K1284" s="199"/>
      <c r="L1284" s="199"/>
      <c r="M1284" s="199"/>
      <c r="N1284" s="292"/>
    </row>
    <row r="1285" spans="4:14">
      <c r="D1285" s="186"/>
      <c r="E1285" s="200"/>
      <c r="F1285" s="131"/>
      <c r="G1285" s="199"/>
      <c r="H1285" s="131"/>
      <c r="I1285" s="199"/>
      <c r="J1285" s="131"/>
      <c r="K1285" s="199"/>
      <c r="L1285" s="199"/>
      <c r="M1285" s="199"/>
      <c r="N1285" s="292"/>
    </row>
    <row r="1286" spans="4:14">
      <c r="D1286" s="186"/>
      <c r="E1286" s="200"/>
      <c r="F1286" s="131"/>
      <c r="G1286" s="199"/>
      <c r="H1286" s="131"/>
      <c r="I1286" s="199"/>
      <c r="J1286" s="131"/>
      <c r="K1286" s="199"/>
      <c r="L1286" s="199"/>
      <c r="M1286" s="199"/>
      <c r="N1286" s="292"/>
    </row>
    <row r="1287" spans="4:14">
      <c r="D1287" s="186"/>
      <c r="E1287" s="200"/>
      <c r="F1287" s="131"/>
      <c r="G1287" s="199"/>
      <c r="H1287" s="131"/>
      <c r="I1287" s="199"/>
      <c r="J1287" s="131"/>
      <c r="K1287" s="199"/>
      <c r="L1287" s="199"/>
      <c r="M1287" s="199"/>
      <c r="N1287" s="292"/>
    </row>
    <row r="1288" spans="4:14">
      <c r="D1288" s="186"/>
      <c r="E1288" s="200"/>
      <c r="F1288" s="131"/>
      <c r="G1288" s="199"/>
      <c r="H1288" s="131"/>
      <c r="I1288" s="199"/>
      <c r="J1288" s="131"/>
      <c r="K1288" s="199"/>
      <c r="L1288" s="199"/>
      <c r="M1288" s="199"/>
      <c r="N1288" s="292"/>
    </row>
    <row r="1289" spans="4:14">
      <c r="D1289" s="186"/>
      <c r="E1289" s="200"/>
      <c r="F1289" s="131"/>
      <c r="G1289" s="199"/>
      <c r="H1289" s="131"/>
      <c r="I1289" s="199"/>
      <c r="J1289" s="131"/>
      <c r="K1289" s="199"/>
      <c r="L1289" s="199"/>
      <c r="M1289" s="199"/>
      <c r="N1289" s="292"/>
    </row>
    <row r="1290" spans="4:14">
      <c r="D1290" s="186"/>
      <c r="E1290" s="200"/>
      <c r="F1290" s="131"/>
      <c r="G1290" s="199"/>
      <c r="H1290" s="131"/>
      <c r="I1290" s="199"/>
      <c r="J1290" s="131"/>
      <c r="K1290" s="199"/>
      <c r="L1290" s="199"/>
      <c r="M1290" s="199"/>
      <c r="N1290" s="292"/>
    </row>
    <row r="1291" spans="4:14">
      <c r="D1291" s="186"/>
      <c r="E1291" s="200"/>
      <c r="F1291" s="131"/>
      <c r="G1291" s="199"/>
      <c r="H1291" s="131"/>
      <c r="I1291" s="199"/>
      <c r="J1291" s="131"/>
      <c r="K1291" s="199"/>
      <c r="L1291" s="199"/>
      <c r="M1291" s="199"/>
      <c r="N1291" s="292"/>
    </row>
    <row r="1292" spans="4:14">
      <c r="D1292" s="186"/>
      <c r="E1292" s="200"/>
      <c r="F1292" s="131"/>
      <c r="G1292" s="199"/>
      <c r="H1292" s="131"/>
      <c r="I1292" s="199"/>
      <c r="J1292" s="131"/>
      <c r="K1292" s="199"/>
      <c r="L1292" s="199"/>
      <c r="M1292" s="199"/>
      <c r="N1292" s="292"/>
    </row>
    <row r="1293" spans="4:14">
      <c r="D1293" s="186"/>
      <c r="E1293" s="200"/>
      <c r="F1293" s="131"/>
      <c r="G1293" s="199"/>
      <c r="H1293" s="131"/>
      <c r="I1293" s="199"/>
      <c r="J1293" s="131"/>
      <c r="K1293" s="199"/>
      <c r="L1293" s="199"/>
      <c r="M1293" s="199"/>
      <c r="N1293" s="292"/>
    </row>
    <row r="1294" spans="4:14">
      <c r="D1294" s="186"/>
      <c r="E1294" s="200"/>
      <c r="F1294" s="131"/>
      <c r="G1294" s="199"/>
      <c r="H1294" s="131"/>
      <c r="I1294" s="199"/>
      <c r="J1294" s="131"/>
      <c r="K1294" s="199"/>
      <c r="L1294" s="199"/>
      <c r="M1294" s="199"/>
      <c r="N1294" s="292"/>
    </row>
    <row r="1295" spans="4:14">
      <c r="D1295" s="186"/>
      <c r="E1295" s="200"/>
      <c r="F1295" s="131"/>
      <c r="G1295" s="199"/>
      <c r="H1295" s="131"/>
      <c r="I1295" s="199"/>
      <c r="J1295" s="131"/>
      <c r="K1295" s="199"/>
      <c r="L1295" s="199"/>
      <c r="M1295" s="199"/>
      <c r="N1295" s="292"/>
    </row>
    <row r="1296" spans="4:14">
      <c r="D1296" s="186"/>
      <c r="E1296" s="200"/>
      <c r="F1296" s="131"/>
      <c r="G1296" s="199"/>
      <c r="H1296" s="131"/>
      <c r="I1296" s="199"/>
      <c r="J1296" s="131"/>
      <c r="K1296" s="199"/>
      <c r="L1296" s="199"/>
      <c r="M1296" s="199"/>
      <c r="N1296" s="292"/>
    </row>
    <row r="1297" spans="4:14">
      <c r="D1297" s="186"/>
      <c r="E1297" s="200"/>
      <c r="F1297" s="131"/>
      <c r="G1297" s="199"/>
      <c r="H1297" s="131"/>
      <c r="I1297" s="199"/>
      <c r="J1297" s="131"/>
      <c r="K1297" s="199"/>
      <c r="L1297" s="199"/>
      <c r="M1297" s="199"/>
      <c r="N1297" s="292"/>
    </row>
    <row r="1298" spans="4:14">
      <c r="D1298" s="186"/>
      <c r="E1298" s="200"/>
      <c r="F1298" s="131"/>
      <c r="G1298" s="199"/>
      <c r="H1298" s="131"/>
      <c r="I1298" s="199"/>
      <c r="J1298" s="131"/>
      <c r="K1298" s="199"/>
      <c r="L1298" s="199"/>
      <c r="M1298" s="199"/>
      <c r="N1298" s="292"/>
    </row>
    <row r="1299" spans="4:14">
      <c r="D1299" s="186"/>
      <c r="E1299" s="200"/>
      <c r="F1299" s="131"/>
      <c r="G1299" s="199"/>
      <c r="H1299" s="131"/>
      <c r="I1299" s="199"/>
      <c r="J1299" s="131"/>
      <c r="K1299" s="199"/>
      <c r="L1299" s="199"/>
      <c r="M1299" s="199"/>
      <c r="N1299" s="292"/>
    </row>
    <row r="1300" spans="4:14">
      <c r="D1300" s="186"/>
      <c r="E1300" s="200"/>
      <c r="F1300" s="131"/>
      <c r="G1300" s="199"/>
      <c r="H1300" s="131"/>
      <c r="I1300" s="199"/>
      <c r="J1300" s="131"/>
      <c r="K1300" s="199"/>
      <c r="L1300" s="199"/>
      <c r="M1300" s="199"/>
      <c r="N1300" s="292"/>
    </row>
    <row r="1301" spans="4:14">
      <c r="D1301" s="186"/>
      <c r="E1301" s="200"/>
      <c r="F1301" s="131"/>
      <c r="G1301" s="199"/>
      <c r="H1301" s="131"/>
      <c r="I1301" s="199"/>
      <c r="J1301" s="131"/>
      <c r="K1301" s="199"/>
      <c r="L1301" s="199"/>
      <c r="M1301" s="199"/>
      <c r="N1301" s="292"/>
    </row>
    <row r="1302" spans="4:14">
      <c r="D1302" s="186"/>
      <c r="E1302" s="200"/>
      <c r="F1302" s="131"/>
      <c r="G1302" s="199"/>
      <c r="H1302" s="131"/>
      <c r="I1302" s="199"/>
      <c r="J1302" s="131"/>
      <c r="K1302" s="199"/>
      <c r="L1302" s="199"/>
      <c r="M1302" s="199"/>
      <c r="N1302" s="292"/>
    </row>
    <row r="1303" spans="4:14">
      <c r="D1303" s="186"/>
      <c r="E1303" s="200"/>
      <c r="F1303" s="131"/>
      <c r="G1303" s="199"/>
      <c r="H1303" s="131"/>
      <c r="I1303" s="199"/>
      <c r="J1303" s="131"/>
      <c r="K1303" s="199"/>
      <c r="L1303" s="199"/>
      <c r="M1303" s="199"/>
      <c r="N1303" s="292"/>
    </row>
    <row r="1304" spans="4:14">
      <c r="D1304" s="186"/>
      <c r="E1304" s="200"/>
      <c r="F1304" s="131"/>
      <c r="G1304" s="199"/>
      <c r="H1304" s="131"/>
      <c r="I1304" s="199"/>
      <c r="J1304" s="131"/>
      <c r="K1304" s="199"/>
      <c r="L1304" s="199"/>
      <c r="M1304" s="199"/>
      <c r="N1304" s="292"/>
    </row>
    <row r="1305" spans="4:14">
      <c r="D1305" s="186"/>
      <c r="E1305" s="200"/>
      <c r="F1305" s="131"/>
      <c r="G1305" s="199"/>
      <c r="H1305" s="131"/>
      <c r="I1305" s="199"/>
      <c r="J1305" s="131"/>
      <c r="K1305" s="199"/>
      <c r="L1305" s="199"/>
      <c r="M1305" s="199"/>
      <c r="N1305" s="292"/>
    </row>
    <row r="1306" spans="4:14">
      <c r="D1306" s="186"/>
      <c r="E1306" s="200"/>
      <c r="F1306" s="131"/>
      <c r="G1306" s="199"/>
      <c r="H1306" s="131"/>
      <c r="I1306" s="199"/>
      <c r="J1306" s="131"/>
      <c r="K1306" s="199"/>
      <c r="L1306" s="199"/>
      <c r="M1306" s="199"/>
      <c r="N1306" s="292"/>
    </row>
    <row r="1307" spans="4:14">
      <c r="D1307" s="186"/>
      <c r="E1307" s="200"/>
      <c r="F1307" s="131"/>
      <c r="G1307" s="199"/>
      <c r="H1307" s="131"/>
      <c r="I1307" s="199"/>
      <c r="J1307" s="131"/>
      <c r="K1307" s="199"/>
      <c r="L1307" s="199"/>
      <c r="M1307" s="199"/>
      <c r="N1307" s="292"/>
    </row>
    <row r="1308" spans="4:14">
      <c r="D1308" s="186"/>
      <c r="E1308" s="200"/>
      <c r="F1308" s="131"/>
      <c r="G1308" s="199"/>
      <c r="H1308" s="131"/>
      <c r="I1308" s="199"/>
      <c r="J1308" s="131"/>
      <c r="K1308" s="199"/>
      <c r="L1308" s="199"/>
      <c r="M1308" s="199"/>
      <c r="N1308" s="292"/>
    </row>
    <row r="1309" spans="4:14">
      <c r="D1309" s="186"/>
      <c r="E1309" s="200"/>
      <c r="F1309" s="131"/>
      <c r="G1309" s="199"/>
      <c r="H1309" s="131"/>
      <c r="I1309" s="199"/>
      <c r="J1309" s="131"/>
      <c r="K1309" s="199"/>
      <c r="L1309" s="199"/>
      <c r="M1309" s="199"/>
      <c r="N1309" s="292"/>
    </row>
    <row r="1310" spans="4:14">
      <c r="D1310" s="186"/>
      <c r="E1310" s="200"/>
      <c r="F1310" s="131"/>
      <c r="G1310" s="199"/>
      <c r="H1310" s="131"/>
      <c r="I1310" s="199"/>
      <c r="J1310" s="131"/>
      <c r="K1310" s="199"/>
      <c r="L1310" s="199"/>
      <c r="M1310" s="199"/>
      <c r="N1310" s="292"/>
    </row>
    <row r="1311" spans="4:14">
      <c r="D1311" s="186"/>
      <c r="E1311" s="200"/>
      <c r="F1311" s="131"/>
      <c r="G1311" s="199"/>
      <c r="H1311" s="131"/>
      <c r="I1311" s="199"/>
      <c r="J1311" s="131"/>
      <c r="K1311" s="199"/>
      <c r="L1311" s="199"/>
      <c r="M1311" s="199"/>
      <c r="N1311" s="292"/>
    </row>
    <row r="1312" spans="4:14">
      <c r="D1312" s="186"/>
      <c r="E1312" s="200"/>
      <c r="F1312" s="131"/>
      <c r="G1312" s="199"/>
      <c r="H1312" s="131"/>
      <c r="I1312" s="199"/>
      <c r="J1312" s="131"/>
      <c r="K1312" s="199"/>
      <c r="L1312" s="199"/>
      <c r="M1312" s="199"/>
      <c r="N1312" s="292"/>
    </row>
    <row r="1313" spans="4:14">
      <c r="D1313" s="186"/>
      <c r="E1313" s="200"/>
      <c r="F1313" s="131"/>
      <c r="G1313" s="199"/>
      <c r="H1313" s="131"/>
      <c r="I1313" s="199"/>
      <c r="J1313" s="131"/>
      <c r="K1313" s="199"/>
      <c r="L1313" s="199"/>
      <c r="M1313" s="199"/>
      <c r="N1313" s="292"/>
    </row>
    <row r="1314" spans="4:14">
      <c r="D1314" s="186"/>
      <c r="E1314" s="200"/>
      <c r="F1314" s="131"/>
      <c r="G1314" s="199"/>
      <c r="H1314" s="131"/>
      <c r="I1314" s="199"/>
      <c r="J1314" s="131"/>
      <c r="K1314" s="199"/>
      <c r="L1314" s="199"/>
      <c r="M1314" s="199"/>
      <c r="N1314" s="292"/>
    </row>
    <row r="1315" spans="4:14">
      <c r="D1315" s="186"/>
      <c r="E1315" s="200"/>
      <c r="F1315" s="131"/>
      <c r="G1315" s="199"/>
      <c r="H1315" s="131"/>
      <c r="I1315" s="199"/>
      <c r="J1315" s="131"/>
      <c r="K1315" s="199"/>
      <c r="L1315" s="199"/>
      <c r="M1315" s="199"/>
      <c r="N1315" s="292"/>
    </row>
    <row r="1316" spans="4:14">
      <c r="D1316" s="186"/>
      <c r="E1316" s="200"/>
      <c r="F1316" s="131"/>
      <c r="G1316" s="199"/>
      <c r="H1316" s="131"/>
      <c r="I1316" s="199"/>
      <c r="J1316" s="131"/>
      <c r="K1316" s="199"/>
      <c r="L1316" s="199"/>
      <c r="M1316" s="199"/>
      <c r="N1316" s="292"/>
    </row>
    <row r="1317" spans="4:14">
      <c r="D1317" s="186"/>
      <c r="E1317" s="200"/>
      <c r="F1317" s="131"/>
      <c r="G1317" s="199"/>
      <c r="H1317" s="131"/>
      <c r="I1317" s="199"/>
      <c r="J1317" s="131"/>
      <c r="K1317" s="199"/>
      <c r="L1317" s="199"/>
      <c r="M1317" s="199"/>
      <c r="N1317" s="292"/>
    </row>
    <row r="1318" spans="4:14">
      <c r="D1318" s="186"/>
      <c r="E1318" s="200"/>
      <c r="F1318" s="131"/>
      <c r="G1318" s="199"/>
      <c r="H1318" s="131"/>
      <c r="I1318" s="199"/>
      <c r="J1318" s="131"/>
      <c r="K1318" s="199"/>
      <c r="L1318" s="199"/>
      <c r="M1318" s="199"/>
      <c r="N1318" s="292"/>
    </row>
    <row r="1319" spans="4:14">
      <c r="D1319" s="186"/>
      <c r="E1319" s="200"/>
      <c r="F1319" s="131"/>
      <c r="G1319" s="199"/>
      <c r="H1319" s="131"/>
      <c r="I1319" s="199"/>
      <c r="J1319" s="131"/>
      <c r="K1319" s="199"/>
      <c r="L1319" s="199"/>
      <c r="M1319" s="199"/>
      <c r="N1319" s="292"/>
    </row>
    <row r="1320" spans="4:14">
      <c r="D1320" s="186"/>
      <c r="E1320" s="200"/>
      <c r="F1320" s="131"/>
      <c r="G1320" s="199"/>
      <c r="H1320" s="131"/>
      <c r="I1320" s="199"/>
      <c r="J1320" s="131"/>
      <c r="K1320" s="199"/>
      <c r="L1320" s="199"/>
      <c r="M1320" s="199"/>
      <c r="N1320" s="292"/>
    </row>
    <row r="1321" spans="4:14">
      <c r="D1321" s="186"/>
      <c r="E1321" s="200"/>
      <c r="F1321" s="131"/>
      <c r="G1321" s="199"/>
      <c r="H1321" s="131"/>
      <c r="I1321" s="199"/>
      <c r="J1321" s="131"/>
      <c r="K1321" s="199"/>
      <c r="L1321" s="199"/>
      <c r="M1321" s="199"/>
      <c r="N1321" s="292"/>
    </row>
    <row r="1322" spans="4:14">
      <c r="D1322" s="186"/>
      <c r="E1322" s="200"/>
      <c r="F1322" s="131"/>
      <c r="G1322" s="199"/>
      <c r="H1322" s="131"/>
      <c r="I1322" s="199"/>
      <c r="J1322" s="131"/>
      <c r="K1322" s="199"/>
      <c r="L1322" s="199"/>
      <c r="M1322" s="199"/>
      <c r="N1322" s="292"/>
    </row>
    <row r="1323" spans="4:14">
      <c r="D1323" s="186"/>
      <c r="E1323" s="200"/>
      <c r="F1323" s="131"/>
      <c r="G1323" s="199"/>
      <c r="H1323" s="131"/>
      <c r="I1323" s="199"/>
      <c r="J1323" s="131"/>
      <c r="K1323" s="199"/>
      <c r="L1323" s="199"/>
      <c r="M1323" s="199"/>
      <c r="N1323" s="292"/>
    </row>
    <row r="1324" spans="4:14">
      <c r="D1324" s="186"/>
      <c r="E1324" s="200"/>
      <c r="F1324" s="131"/>
      <c r="G1324" s="199"/>
      <c r="H1324" s="131"/>
      <c r="I1324" s="199"/>
      <c r="J1324" s="131"/>
      <c r="K1324" s="199"/>
      <c r="L1324" s="199"/>
      <c r="M1324" s="199"/>
      <c r="N1324" s="292"/>
    </row>
    <row r="1325" spans="4:14">
      <c r="D1325" s="186"/>
      <c r="E1325" s="200"/>
      <c r="F1325" s="131"/>
      <c r="G1325" s="199"/>
      <c r="H1325" s="131"/>
      <c r="I1325" s="199"/>
      <c r="J1325" s="131"/>
      <c r="K1325" s="199"/>
      <c r="L1325" s="199"/>
      <c r="M1325" s="199"/>
      <c r="N1325" s="292"/>
    </row>
    <row r="1326" spans="4:14">
      <c r="D1326" s="186"/>
      <c r="E1326" s="200"/>
      <c r="F1326" s="131"/>
      <c r="G1326" s="199"/>
      <c r="H1326" s="131"/>
      <c r="I1326" s="199"/>
      <c r="J1326" s="131"/>
      <c r="K1326" s="199"/>
      <c r="L1326" s="199"/>
      <c r="M1326" s="199"/>
      <c r="N1326" s="292"/>
    </row>
    <row r="1327" spans="4:14">
      <c r="D1327" s="186"/>
      <c r="E1327" s="200"/>
      <c r="F1327" s="131"/>
      <c r="G1327" s="199"/>
      <c r="H1327" s="131"/>
      <c r="I1327" s="199"/>
      <c r="J1327" s="131"/>
      <c r="K1327" s="199"/>
      <c r="L1327" s="199"/>
      <c r="M1327" s="199"/>
      <c r="N1327" s="292"/>
    </row>
    <row r="1328" spans="4:14">
      <c r="D1328" s="186"/>
      <c r="E1328" s="200"/>
      <c r="F1328" s="131"/>
      <c r="G1328" s="199"/>
      <c r="H1328" s="131"/>
      <c r="I1328" s="199"/>
      <c r="J1328" s="131"/>
      <c r="K1328" s="199"/>
      <c r="L1328" s="199"/>
      <c r="M1328" s="199"/>
      <c r="N1328" s="292"/>
    </row>
    <row r="1329" spans="4:14">
      <c r="D1329" s="186"/>
      <c r="E1329" s="200"/>
      <c r="F1329" s="131"/>
      <c r="G1329" s="199"/>
      <c r="H1329" s="131"/>
      <c r="I1329" s="199"/>
      <c r="J1329" s="131"/>
      <c r="K1329" s="199"/>
      <c r="L1329" s="199"/>
      <c r="M1329" s="199"/>
      <c r="N1329" s="292"/>
    </row>
    <row r="1330" spans="4:14">
      <c r="D1330" s="186"/>
      <c r="E1330" s="200"/>
      <c r="F1330" s="131"/>
      <c r="G1330" s="199"/>
      <c r="H1330" s="131"/>
      <c r="I1330" s="199"/>
      <c r="J1330" s="131"/>
      <c r="K1330" s="199"/>
      <c r="L1330" s="199"/>
      <c r="M1330" s="199"/>
      <c r="N1330" s="292"/>
    </row>
    <row r="1331" spans="4:14">
      <c r="D1331" s="186"/>
      <c r="E1331" s="200"/>
      <c r="F1331" s="131"/>
      <c r="G1331" s="199"/>
      <c r="H1331" s="131"/>
      <c r="I1331" s="199"/>
      <c r="J1331" s="131"/>
      <c r="K1331" s="199"/>
      <c r="L1331" s="199"/>
      <c r="M1331" s="199"/>
      <c r="N1331" s="292"/>
    </row>
    <row r="1332" spans="4:14">
      <c r="D1332" s="186"/>
      <c r="E1332" s="200"/>
      <c r="F1332" s="131"/>
      <c r="G1332" s="199"/>
      <c r="H1332" s="131"/>
      <c r="I1332" s="199"/>
      <c r="J1332" s="131"/>
      <c r="K1332" s="199"/>
      <c r="L1332" s="199"/>
      <c r="M1332" s="199"/>
      <c r="N1332" s="292"/>
    </row>
    <row r="1333" spans="4:14">
      <c r="D1333" s="186"/>
      <c r="E1333" s="200"/>
      <c r="F1333" s="131"/>
      <c r="G1333" s="199"/>
      <c r="H1333" s="131"/>
      <c r="I1333" s="199"/>
      <c r="J1333" s="131"/>
      <c r="K1333" s="199"/>
      <c r="L1333" s="199"/>
      <c r="M1333" s="199"/>
      <c r="N1333" s="292"/>
    </row>
    <row r="1334" spans="4:14">
      <c r="D1334" s="186"/>
      <c r="E1334" s="200"/>
      <c r="F1334" s="131"/>
      <c r="G1334" s="199"/>
      <c r="H1334" s="131"/>
      <c r="I1334" s="199"/>
      <c r="J1334" s="131"/>
      <c r="K1334" s="199"/>
      <c r="L1334" s="199"/>
      <c r="M1334" s="199"/>
      <c r="N1334" s="292"/>
    </row>
    <row r="1335" spans="4:14">
      <c r="D1335" s="186"/>
      <c r="E1335" s="200"/>
      <c r="F1335" s="131"/>
      <c r="G1335" s="199"/>
      <c r="H1335" s="131"/>
      <c r="I1335" s="199"/>
      <c r="J1335" s="131"/>
      <c r="K1335" s="199"/>
      <c r="L1335" s="199"/>
      <c r="M1335" s="199"/>
      <c r="N1335" s="292"/>
    </row>
    <row r="1336" spans="4:14">
      <c r="D1336" s="186"/>
      <c r="E1336" s="200"/>
      <c r="F1336" s="131"/>
      <c r="G1336" s="199"/>
      <c r="H1336" s="131"/>
      <c r="I1336" s="199"/>
      <c r="J1336" s="131"/>
      <c r="K1336" s="199"/>
      <c r="L1336" s="199"/>
      <c r="M1336" s="199"/>
      <c r="N1336" s="292"/>
    </row>
    <row r="1337" spans="4:14">
      <c r="D1337" s="186"/>
      <c r="E1337" s="200"/>
      <c r="F1337" s="131"/>
      <c r="G1337" s="199"/>
      <c r="H1337" s="131"/>
      <c r="I1337" s="199"/>
      <c r="J1337" s="131"/>
      <c r="K1337" s="199"/>
      <c r="L1337" s="199"/>
      <c r="M1337" s="199"/>
      <c r="N1337" s="292"/>
    </row>
    <row r="1338" spans="4:14">
      <c r="D1338" s="186"/>
      <c r="E1338" s="200"/>
      <c r="F1338" s="131"/>
      <c r="G1338" s="199"/>
      <c r="H1338" s="131"/>
      <c r="I1338" s="199"/>
      <c r="J1338" s="131"/>
      <c r="K1338" s="199"/>
      <c r="L1338" s="199"/>
      <c r="M1338" s="199"/>
      <c r="N1338" s="292"/>
    </row>
    <row r="1339" spans="4:14">
      <c r="D1339" s="186"/>
      <c r="E1339" s="200"/>
      <c r="F1339" s="131"/>
      <c r="G1339" s="199"/>
      <c r="H1339" s="131"/>
      <c r="I1339" s="199"/>
      <c r="J1339" s="131"/>
      <c r="K1339" s="199"/>
      <c r="L1339" s="199"/>
      <c r="M1339" s="199"/>
      <c r="N1339" s="292"/>
    </row>
    <row r="1340" spans="4:14">
      <c r="D1340" s="186"/>
      <c r="E1340" s="200"/>
      <c r="F1340" s="131"/>
      <c r="G1340" s="199"/>
      <c r="H1340" s="131"/>
      <c r="I1340" s="199"/>
      <c r="J1340" s="131"/>
      <c r="K1340" s="199"/>
      <c r="L1340" s="199"/>
      <c r="M1340" s="199"/>
      <c r="N1340" s="292"/>
    </row>
    <row r="1341" spans="4:14">
      <c r="D1341" s="186"/>
      <c r="E1341" s="200"/>
      <c r="F1341" s="131"/>
      <c r="G1341" s="199"/>
      <c r="H1341" s="131"/>
      <c r="I1341" s="199"/>
      <c r="J1341" s="131"/>
      <c r="K1341" s="199"/>
      <c r="L1341" s="199"/>
      <c r="M1341" s="199"/>
      <c r="N1341" s="292"/>
    </row>
    <row r="1342" spans="4:14">
      <c r="D1342" s="186"/>
      <c r="E1342" s="200"/>
      <c r="F1342" s="131"/>
      <c r="G1342" s="199"/>
      <c r="H1342" s="131"/>
      <c r="I1342" s="199"/>
      <c r="J1342" s="131"/>
      <c r="K1342" s="199"/>
      <c r="L1342" s="199"/>
      <c r="M1342" s="199"/>
      <c r="N1342" s="292"/>
    </row>
    <row r="1343" spans="4:14">
      <c r="D1343" s="186"/>
      <c r="E1343" s="200"/>
      <c r="F1343" s="131"/>
      <c r="G1343" s="199"/>
      <c r="H1343" s="131"/>
      <c r="I1343" s="199"/>
      <c r="J1343" s="131"/>
      <c r="K1343" s="199"/>
      <c r="L1343" s="199"/>
      <c r="M1343" s="199"/>
      <c r="N1343" s="292"/>
    </row>
    <row r="1344" spans="4:14">
      <c r="D1344" s="186"/>
      <c r="E1344" s="200"/>
      <c r="F1344" s="131"/>
      <c r="G1344" s="199"/>
      <c r="H1344" s="131"/>
      <c r="I1344" s="199"/>
      <c r="J1344" s="131"/>
      <c r="K1344" s="199"/>
      <c r="L1344" s="199"/>
      <c r="M1344" s="199"/>
      <c r="N1344" s="292"/>
    </row>
    <row r="1345" spans="4:14">
      <c r="D1345" s="186"/>
      <c r="E1345" s="200"/>
      <c r="F1345" s="131"/>
      <c r="G1345" s="199"/>
      <c r="H1345" s="131"/>
      <c r="I1345" s="199"/>
      <c r="J1345" s="131"/>
      <c r="K1345" s="199"/>
      <c r="L1345" s="199"/>
      <c r="M1345" s="199"/>
      <c r="N1345" s="292"/>
    </row>
    <row r="1346" spans="4:14">
      <c r="D1346" s="186"/>
      <c r="E1346" s="200"/>
      <c r="F1346" s="131"/>
      <c r="G1346" s="199"/>
      <c r="H1346" s="131"/>
      <c r="I1346" s="199"/>
      <c r="J1346" s="131"/>
      <c r="K1346" s="199"/>
      <c r="L1346" s="199"/>
      <c r="M1346" s="199"/>
      <c r="N1346" s="292"/>
    </row>
    <row r="1347" spans="4:14">
      <c r="D1347" s="186"/>
      <c r="E1347" s="200"/>
      <c r="F1347" s="131"/>
      <c r="G1347" s="199"/>
      <c r="H1347" s="131"/>
      <c r="I1347" s="199"/>
      <c r="J1347" s="131"/>
      <c r="K1347" s="199"/>
      <c r="L1347" s="199"/>
      <c r="M1347" s="199"/>
      <c r="N1347" s="292"/>
    </row>
    <row r="1348" spans="4:14">
      <c r="D1348" s="186"/>
      <c r="E1348" s="200"/>
      <c r="F1348" s="131"/>
      <c r="G1348" s="199"/>
      <c r="H1348" s="131"/>
      <c r="I1348" s="199"/>
      <c r="J1348" s="131"/>
      <c r="K1348" s="199"/>
      <c r="L1348" s="199"/>
      <c r="M1348" s="199"/>
      <c r="N1348" s="292"/>
    </row>
    <row r="1349" spans="4:14">
      <c r="D1349" s="186"/>
      <c r="E1349" s="200"/>
      <c r="F1349" s="131"/>
      <c r="G1349" s="199"/>
      <c r="H1349" s="131"/>
      <c r="I1349" s="199"/>
      <c r="J1349" s="131"/>
      <c r="K1349" s="199"/>
      <c r="L1349" s="199"/>
      <c r="M1349" s="199"/>
      <c r="N1349" s="292"/>
    </row>
    <row r="1350" spans="4:14">
      <c r="D1350" s="186"/>
      <c r="E1350" s="200"/>
      <c r="F1350" s="131"/>
      <c r="G1350" s="199"/>
      <c r="H1350" s="131"/>
      <c r="I1350" s="199"/>
      <c r="J1350" s="131"/>
      <c r="K1350" s="199"/>
      <c r="L1350" s="199"/>
      <c r="M1350" s="199"/>
      <c r="N1350" s="292"/>
    </row>
    <row r="1351" spans="4:14">
      <c r="D1351" s="186"/>
      <c r="E1351" s="200"/>
      <c r="F1351" s="131"/>
      <c r="G1351" s="199"/>
      <c r="H1351" s="131"/>
      <c r="I1351" s="199"/>
      <c r="J1351" s="131"/>
      <c r="K1351" s="199"/>
      <c r="L1351" s="199"/>
      <c r="M1351" s="199"/>
      <c r="N1351" s="292"/>
    </row>
    <row r="1352" spans="4:14">
      <c r="D1352" s="186"/>
      <c r="E1352" s="200"/>
      <c r="F1352" s="131"/>
      <c r="G1352" s="199"/>
      <c r="H1352" s="131"/>
      <c r="I1352" s="199"/>
      <c r="J1352" s="131"/>
      <c r="K1352" s="199"/>
      <c r="L1352" s="199"/>
      <c r="M1352" s="199"/>
      <c r="N1352" s="292"/>
    </row>
    <row r="1353" spans="4:14">
      <c r="D1353" s="186"/>
      <c r="E1353" s="200"/>
      <c r="F1353" s="131"/>
      <c r="G1353" s="199"/>
      <c r="H1353" s="131"/>
      <c r="I1353" s="199"/>
      <c r="J1353" s="131"/>
      <c r="K1353" s="199"/>
      <c r="L1353" s="199"/>
      <c r="M1353" s="199"/>
      <c r="N1353" s="292"/>
    </row>
    <row r="1354" spans="4:14">
      <c r="D1354" s="186"/>
      <c r="E1354" s="200"/>
      <c r="F1354" s="131"/>
      <c r="G1354" s="199"/>
      <c r="H1354" s="131"/>
      <c r="I1354" s="199"/>
      <c r="J1354" s="131"/>
      <c r="K1354" s="199"/>
      <c r="L1354" s="199"/>
      <c r="M1354" s="199"/>
      <c r="N1354" s="292"/>
    </row>
    <row r="1355" spans="4:14">
      <c r="D1355" s="186"/>
      <c r="E1355" s="200"/>
      <c r="F1355" s="131"/>
      <c r="G1355" s="199"/>
      <c r="H1355" s="131"/>
      <c r="I1355" s="199"/>
      <c r="J1355" s="131"/>
      <c r="K1355" s="199"/>
      <c r="L1355" s="199"/>
      <c r="M1355" s="199"/>
      <c r="N1355" s="292"/>
    </row>
    <row r="1356" spans="4:14">
      <c r="D1356" s="186"/>
      <c r="E1356" s="200"/>
      <c r="F1356" s="131"/>
      <c r="G1356" s="199"/>
      <c r="H1356" s="131"/>
      <c r="I1356" s="199"/>
      <c r="J1356" s="131"/>
      <c r="K1356" s="199"/>
      <c r="L1356" s="199"/>
      <c r="M1356" s="199"/>
      <c r="N1356" s="292"/>
    </row>
    <row r="1357" spans="4:14">
      <c r="D1357" s="186"/>
      <c r="E1357" s="200"/>
      <c r="F1357" s="131"/>
      <c r="G1357" s="199"/>
      <c r="H1357" s="131"/>
      <c r="I1357" s="199"/>
      <c r="J1357" s="131"/>
      <c r="K1357" s="199"/>
      <c r="L1357" s="199"/>
      <c r="M1357" s="199"/>
      <c r="N1357" s="292"/>
    </row>
    <row r="1358" spans="4:14">
      <c r="D1358" s="186"/>
      <c r="E1358" s="200"/>
      <c r="F1358" s="131"/>
      <c r="G1358" s="199"/>
      <c r="H1358" s="131"/>
      <c r="I1358" s="199"/>
      <c r="J1358" s="131"/>
      <c r="K1358" s="199"/>
      <c r="L1358" s="199"/>
      <c r="M1358" s="199"/>
      <c r="N1358" s="292"/>
    </row>
    <row r="1359" spans="4:14">
      <c r="D1359" s="186"/>
      <c r="E1359" s="200"/>
      <c r="F1359" s="131"/>
      <c r="G1359" s="199"/>
      <c r="H1359" s="131"/>
      <c r="I1359" s="199"/>
      <c r="J1359" s="131"/>
      <c r="K1359" s="199"/>
      <c r="L1359" s="199"/>
      <c r="M1359" s="199"/>
      <c r="N1359" s="292"/>
    </row>
    <row r="1360" spans="4:14">
      <c r="D1360" s="186"/>
      <c r="E1360" s="200"/>
      <c r="F1360" s="131"/>
      <c r="G1360" s="199"/>
      <c r="H1360" s="131"/>
      <c r="I1360" s="199"/>
      <c r="J1360" s="131"/>
      <c r="K1360" s="199"/>
      <c r="L1360" s="199"/>
      <c r="M1360" s="199"/>
      <c r="N1360" s="292"/>
    </row>
    <row r="1361" spans="4:14">
      <c r="D1361" s="186"/>
      <c r="E1361" s="200"/>
      <c r="F1361" s="131"/>
      <c r="G1361" s="199"/>
      <c r="H1361" s="131"/>
      <c r="I1361" s="199"/>
      <c r="J1361" s="131"/>
      <c r="K1361" s="199"/>
      <c r="L1361" s="199"/>
      <c r="M1361" s="199"/>
      <c r="N1361" s="292"/>
    </row>
    <row r="1362" spans="4:14">
      <c r="D1362" s="186"/>
      <c r="E1362" s="200"/>
      <c r="F1362" s="131"/>
      <c r="G1362" s="199"/>
      <c r="H1362" s="131"/>
      <c r="I1362" s="199"/>
      <c r="J1362" s="131"/>
      <c r="K1362" s="199"/>
      <c r="L1362" s="199"/>
      <c r="M1362" s="199"/>
      <c r="N1362" s="292"/>
    </row>
    <row r="1363" spans="4:14">
      <c r="D1363" s="186"/>
      <c r="E1363" s="200"/>
      <c r="F1363" s="131"/>
      <c r="G1363" s="199"/>
      <c r="H1363" s="131"/>
      <c r="I1363" s="199"/>
      <c r="J1363" s="131"/>
      <c r="K1363" s="199"/>
      <c r="L1363" s="199"/>
      <c r="M1363" s="199"/>
      <c r="N1363" s="292"/>
    </row>
    <row r="1364" spans="4:14">
      <c r="D1364" s="186"/>
      <c r="E1364" s="200"/>
      <c r="F1364" s="131"/>
      <c r="G1364" s="199"/>
      <c r="H1364" s="131"/>
      <c r="I1364" s="199"/>
      <c r="J1364" s="131"/>
      <c r="K1364" s="199"/>
      <c r="L1364" s="199"/>
      <c r="M1364" s="199"/>
      <c r="N1364" s="292"/>
    </row>
    <row r="1365" spans="4:14">
      <c r="D1365" s="186"/>
      <c r="E1365" s="200"/>
      <c r="F1365" s="131"/>
      <c r="G1365" s="199"/>
      <c r="H1365" s="131"/>
      <c r="I1365" s="199"/>
      <c r="J1365" s="131"/>
      <c r="K1365" s="199"/>
      <c r="L1365" s="199"/>
      <c r="M1365" s="199"/>
      <c r="N1365" s="292"/>
    </row>
    <row r="1366" spans="4:14">
      <c r="D1366" s="186"/>
      <c r="E1366" s="200"/>
      <c r="F1366" s="131"/>
      <c r="G1366" s="199"/>
      <c r="H1366" s="131"/>
      <c r="I1366" s="199"/>
      <c r="J1366" s="131"/>
      <c r="K1366" s="199"/>
      <c r="L1366" s="199"/>
      <c r="M1366" s="199"/>
      <c r="N1366" s="292"/>
    </row>
    <row r="1367" spans="4:14">
      <c r="D1367" s="186"/>
      <c r="E1367" s="200"/>
      <c r="F1367" s="131"/>
      <c r="G1367" s="199"/>
      <c r="H1367" s="131"/>
      <c r="I1367" s="199"/>
      <c r="J1367" s="131"/>
      <c r="K1367" s="199"/>
      <c r="L1367" s="199"/>
      <c r="M1367" s="199"/>
      <c r="N1367" s="292"/>
    </row>
    <row r="1368" spans="4:14">
      <c r="D1368" s="186"/>
      <c r="E1368" s="200"/>
      <c r="F1368" s="131"/>
      <c r="G1368" s="199"/>
      <c r="H1368" s="131"/>
      <c r="I1368" s="199"/>
      <c r="J1368" s="131"/>
      <c r="K1368" s="199"/>
      <c r="L1368" s="199"/>
      <c r="M1368" s="199"/>
      <c r="N1368" s="292"/>
    </row>
    <row r="1369" spans="4:14">
      <c r="D1369" s="186"/>
      <c r="E1369" s="200"/>
      <c r="F1369" s="131"/>
      <c r="G1369" s="199"/>
      <c r="H1369" s="131"/>
      <c r="I1369" s="199"/>
      <c r="J1369" s="131"/>
      <c r="K1369" s="199"/>
      <c r="L1369" s="199"/>
      <c r="M1369" s="199"/>
      <c r="N1369" s="292"/>
    </row>
    <row r="1370" spans="4:14">
      <c r="D1370" s="186"/>
      <c r="E1370" s="200"/>
      <c r="F1370" s="131"/>
      <c r="G1370" s="199"/>
      <c r="H1370" s="131"/>
      <c r="I1370" s="199"/>
      <c r="J1370" s="131"/>
      <c r="K1370" s="199"/>
      <c r="L1370" s="199"/>
      <c r="M1370" s="199"/>
      <c r="N1370" s="292"/>
    </row>
    <row r="1371" spans="4:14">
      <c r="D1371" s="186"/>
      <c r="E1371" s="200"/>
      <c r="F1371" s="131"/>
      <c r="G1371" s="199"/>
      <c r="H1371" s="131"/>
      <c r="I1371" s="199"/>
      <c r="J1371" s="131"/>
      <c r="K1371" s="199"/>
      <c r="L1371" s="199"/>
      <c r="M1371" s="199"/>
      <c r="N1371" s="292"/>
    </row>
    <row r="1372" spans="4:14">
      <c r="D1372" s="186"/>
      <c r="E1372" s="200"/>
      <c r="F1372" s="131"/>
      <c r="G1372" s="199"/>
      <c r="H1372" s="131"/>
      <c r="I1372" s="199"/>
      <c r="J1372" s="131"/>
      <c r="K1372" s="199"/>
      <c r="L1372" s="199"/>
      <c r="M1372" s="199"/>
      <c r="N1372" s="292"/>
    </row>
    <row r="1373" spans="4:14">
      <c r="D1373" s="186"/>
      <c r="E1373" s="200"/>
      <c r="F1373" s="131"/>
      <c r="G1373" s="199"/>
      <c r="H1373" s="131"/>
      <c r="I1373" s="199"/>
      <c r="J1373" s="131"/>
      <c r="K1373" s="199"/>
      <c r="L1373" s="199"/>
      <c r="M1373" s="199"/>
      <c r="N1373" s="292"/>
    </row>
    <row r="1374" spans="4:14">
      <c r="D1374" s="186"/>
      <c r="E1374" s="200"/>
      <c r="F1374" s="131"/>
      <c r="G1374" s="199"/>
      <c r="H1374" s="131"/>
      <c r="I1374" s="199"/>
      <c r="J1374" s="131"/>
      <c r="K1374" s="199"/>
      <c r="L1374" s="199"/>
      <c r="M1374" s="199"/>
      <c r="N1374" s="292"/>
    </row>
    <row r="1375" spans="4:14">
      <c r="D1375" s="186"/>
      <c r="E1375" s="200"/>
      <c r="F1375" s="131"/>
      <c r="G1375" s="199"/>
      <c r="H1375" s="131"/>
      <c r="I1375" s="199"/>
      <c r="J1375" s="131"/>
      <c r="K1375" s="199"/>
      <c r="L1375" s="199"/>
      <c r="M1375" s="199"/>
      <c r="N1375" s="292"/>
    </row>
    <row r="1376" spans="4:14">
      <c r="D1376" s="186"/>
      <c r="E1376" s="200"/>
      <c r="F1376" s="131"/>
      <c r="G1376" s="199"/>
      <c r="H1376" s="131"/>
      <c r="I1376" s="199"/>
      <c r="J1376" s="131"/>
      <c r="K1376" s="199"/>
      <c r="L1376" s="199"/>
      <c r="M1376" s="199"/>
      <c r="N1376" s="292"/>
    </row>
    <row r="1377" spans="4:14">
      <c r="D1377" s="186"/>
      <c r="E1377" s="200"/>
      <c r="F1377" s="131"/>
      <c r="G1377" s="199"/>
      <c r="H1377" s="131"/>
      <c r="I1377" s="199"/>
      <c r="J1377" s="131"/>
      <c r="K1377" s="199"/>
      <c r="L1377" s="199"/>
      <c r="M1377" s="199"/>
      <c r="N1377" s="292"/>
    </row>
    <row r="1378" spans="4:14">
      <c r="D1378" s="186"/>
      <c r="E1378" s="200"/>
      <c r="F1378" s="131"/>
      <c r="G1378" s="199"/>
      <c r="H1378" s="131"/>
      <c r="I1378" s="199"/>
      <c r="J1378" s="131"/>
      <c r="K1378" s="199"/>
      <c r="L1378" s="199"/>
      <c r="M1378" s="199"/>
      <c r="N1378" s="292"/>
    </row>
    <row r="1379" spans="4:14">
      <c r="D1379" s="186"/>
      <c r="E1379" s="200"/>
      <c r="F1379" s="131"/>
      <c r="G1379" s="199"/>
      <c r="H1379" s="131"/>
      <c r="I1379" s="199"/>
      <c r="J1379" s="131"/>
      <c r="K1379" s="199"/>
      <c r="L1379" s="199"/>
      <c r="M1379" s="199"/>
      <c r="N1379" s="292"/>
    </row>
    <row r="1380" spans="4:14">
      <c r="D1380" s="186"/>
      <c r="E1380" s="200"/>
      <c r="F1380" s="131"/>
      <c r="G1380" s="199"/>
      <c r="H1380" s="131"/>
      <c r="I1380" s="199"/>
      <c r="J1380" s="131"/>
      <c r="K1380" s="199"/>
      <c r="L1380" s="199"/>
      <c r="M1380" s="199"/>
      <c r="N1380" s="292"/>
    </row>
    <row r="1381" spans="4:14">
      <c r="D1381" s="186"/>
      <c r="E1381" s="200"/>
      <c r="F1381" s="131"/>
      <c r="G1381" s="199"/>
      <c r="H1381" s="131"/>
      <c r="I1381" s="199"/>
      <c r="J1381" s="131"/>
      <c r="K1381" s="199"/>
      <c r="L1381" s="199"/>
      <c r="M1381" s="199"/>
      <c r="N1381" s="292"/>
    </row>
    <row r="1382" spans="4:14">
      <c r="D1382" s="186"/>
      <c r="E1382" s="200"/>
      <c r="F1382" s="131"/>
      <c r="G1382" s="199"/>
      <c r="H1382" s="131"/>
      <c r="I1382" s="199"/>
      <c r="J1382" s="131"/>
      <c r="K1382" s="199"/>
      <c r="L1382" s="199"/>
      <c r="M1382" s="199"/>
      <c r="N1382" s="292"/>
    </row>
    <row r="1383" spans="4:14">
      <c r="D1383" s="186"/>
      <c r="E1383" s="200"/>
      <c r="F1383" s="131"/>
      <c r="G1383" s="199"/>
      <c r="H1383" s="131"/>
      <c r="I1383" s="199"/>
      <c r="J1383" s="131"/>
      <c r="K1383" s="199"/>
      <c r="L1383" s="199"/>
      <c r="M1383" s="199"/>
      <c r="N1383" s="292"/>
    </row>
    <row r="1384" spans="4:14">
      <c r="D1384" s="186"/>
      <c r="E1384" s="200"/>
      <c r="F1384" s="131"/>
      <c r="G1384" s="199"/>
      <c r="H1384" s="131"/>
      <c r="I1384" s="199"/>
      <c r="J1384" s="131"/>
      <c r="K1384" s="199"/>
      <c r="L1384" s="199"/>
      <c r="M1384" s="199"/>
      <c r="N1384" s="292"/>
    </row>
    <row r="1385" spans="4:14">
      <c r="D1385" s="186"/>
      <c r="E1385" s="200"/>
      <c r="F1385" s="131"/>
      <c r="G1385" s="199"/>
      <c r="H1385" s="131"/>
      <c r="I1385" s="199"/>
      <c r="J1385" s="131"/>
      <c r="K1385" s="199"/>
      <c r="L1385" s="199"/>
      <c r="M1385" s="199"/>
      <c r="N1385" s="292"/>
    </row>
    <row r="1386" spans="4:14">
      <c r="D1386" s="186"/>
      <c r="E1386" s="200"/>
      <c r="F1386" s="131"/>
      <c r="G1386" s="199"/>
      <c r="H1386" s="131"/>
      <c r="I1386" s="199"/>
      <c r="J1386" s="131"/>
      <c r="K1386" s="199"/>
      <c r="L1386" s="199"/>
      <c r="M1386" s="199"/>
      <c r="N1386" s="292"/>
    </row>
    <row r="1387" spans="4:14">
      <c r="D1387" s="186"/>
      <c r="E1387" s="200"/>
      <c r="F1387" s="131"/>
      <c r="G1387" s="199"/>
      <c r="H1387" s="131"/>
      <c r="I1387" s="199"/>
      <c r="J1387" s="131"/>
      <c r="K1387" s="199"/>
      <c r="L1387" s="199"/>
      <c r="M1387" s="199"/>
      <c r="N1387" s="292"/>
    </row>
    <row r="1388" spans="4:14">
      <c r="D1388" s="186"/>
      <c r="E1388" s="200"/>
      <c r="F1388" s="131"/>
      <c r="G1388" s="199"/>
      <c r="H1388" s="131"/>
      <c r="I1388" s="199"/>
      <c r="J1388" s="131"/>
      <c r="K1388" s="199"/>
      <c r="L1388" s="199"/>
      <c r="M1388" s="199"/>
      <c r="N1388" s="292"/>
    </row>
    <row r="1389" spans="4:14">
      <c r="D1389" s="186"/>
      <c r="E1389" s="200"/>
      <c r="F1389" s="131"/>
      <c r="G1389" s="199"/>
      <c r="H1389" s="131"/>
      <c r="I1389" s="199"/>
      <c r="J1389" s="131"/>
      <c r="K1389" s="199"/>
      <c r="L1389" s="199"/>
      <c r="M1389" s="199"/>
      <c r="N1389" s="292"/>
    </row>
    <row r="1390" spans="4:14">
      <c r="D1390" s="186"/>
      <c r="E1390" s="200"/>
      <c r="F1390" s="131"/>
      <c r="G1390" s="199"/>
      <c r="H1390" s="131"/>
      <c r="I1390" s="199"/>
      <c r="J1390" s="131"/>
      <c r="K1390" s="199"/>
      <c r="L1390" s="199"/>
      <c r="M1390" s="199"/>
      <c r="N1390" s="292"/>
    </row>
    <row r="1391" spans="4:14">
      <c r="D1391" s="186"/>
      <c r="E1391" s="200"/>
      <c r="F1391" s="131"/>
      <c r="G1391" s="199"/>
      <c r="H1391" s="131"/>
      <c r="I1391" s="199"/>
      <c r="J1391" s="131"/>
      <c r="K1391" s="199"/>
      <c r="L1391" s="199"/>
      <c r="M1391" s="199"/>
      <c r="N1391" s="292"/>
    </row>
    <row r="1392" spans="4:14">
      <c r="D1392" s="186"/>
      <c r="E1392" s="200"/>
      <c r="F1392" s="131"/>
      <c r="G1392" s="199"/>
      <c r="H1392" s="131"/>
      <c r="I1392" s="199"/>
      <c r="J1392" s="131"/>
      <c r="K1392" s="199"/>
      <c r="L1392" s="199"/>
      <c r="M1392" s="199"/>
      <c r="N1392" s="292"/>
    </row>
    <row r="1393" spans="4:14">
      <c r="D1393" s="186"/>
      <c r="E1393" s="200"/>
      <c r="F1393" s="131"/>
      <c r="G1393" s="199"/>
      <c r="H1393" s="131"/>
      <c r="I1393" s="199"/>
      <c r="J1393" s="131"/>
      <c r="K1393" s="199"/>
      <c r="L1393" s="199"/>
      <c r="M1393" s="199"/>
      <c r="N1393" s="292"/>
    </row>
    <row r="1394" spans="4:14">
      <c r="D1394" s="186"/>
      <c r="E1394" s="200"/>
      <c r="F1394" s="131"/>
      <c r="G1394" s="199"/>
      <c r="H1394" s="131"/>
      <c r="I1394" s="199"/>
      <c r="J1394" s="131"/>
      <c r="K1394" s="199"/>
      <c r="L1394" s="199"/>
      <c r="M1394" s="199"/>
      <c r="N1394" s="292"/>
    </row>
    <row r="1395" spans="4:14">
      <c r="D1395" s="186"/>
      <c r="E1395" s="200"/>
      <c r="F1395" s="131"/>
      <c r="G1395" s="199"/>
      <c r="H1395" s="131"/>
      <c r="I1395" s="199"/>
      <c r="J1395" s="131"/>
      <c r="K1395" s="199"/>
      <c r="L1395" s="199"/>
      <c r="M1395" s="199"/>
      <c r="N1395" s="292"/>
    </row>
    <row r="1396" spans="4:14">
      <c r="D1396" s="186"/>
      <c r="E1396" s="200"/>
      <c r="F1396" s="131"/>
      <c r="G1396" s="199"/>
      <c r="H1396" s="131"/>
      <c r="I1396" s="199"/>
      <c r="J1396" s="131"/>
      <c r="K1396" s="199"/>
      <c r="L1396" s="199"/>
      <c r="M1396" s="199"/>
      <c r="N1396" s="292"/>
    </row>
    <row r="1397" spans="4:14">
      <c r="D1397" s="186"/>
      <c r="E1397" s="200"/>
      <c r="F1397" s="131"/>
      <c r="G1397" s="199"/>
      <c r="H1397" s="131"/>
      <c r="I1397" s="199"/>
      <c r="J1397" s="131"/>
      <c r="K1397" s="199"/>
      <c r="L1397" s="199"/>
      <c r="M1397" s="199"/>
      <c r="N1397" s="292"/>
    </row>
    <row r="1398" spans="4:14">
      <c r="D1398" s="186"/>
      <c r="E1398" s="200"/>
      <c r="F1398" s="131"/>
      <c r="G1398" s="199"/>
      <c r="H1398" s="131"/>
      <c r="I1398" s="199"/>
      <c r="J1398" s="131"/>
      <c r="K1398" s="199"/>
      <c r="L1398" s="199"/>
      <c r="M1398" s="199"/>
      <c r="N1398" s="292"/>
    </row>
    <row r="1399" spans="4:14">
      <c r="D1399" s="186"/>
      <c r="E1399" s="200"/>
      <c r="F1399" s="131"/>
      <c r="G1399" s="199"/>
      <c r="H1399" s="131"/>
      <c r="I1399" s="199"/>
      <c r="J1399" s="131"/>
      <c r="K1399" s="199"/>
      <c r="L1399" s="199"/>
      <c r="M1399" s="199"/>
      <c r="N1399" s="292"/>
    </row>
    <row r="1400" spans="4:14">
      <c r="D1400" s="186"/>
      <c r="E1400" s="200"/>
      <c r="F1400" s="131"/>
      <c r="G1400" s="199"/>
      <c r="H1400" s="131"/>
      <c r="I1400" s="199"/>
      <c r="J1400" s="131"/>
      <c r="K1400" s="199"/>
      <c r="L1400" s="199"/>
      <c r="M1400" s="199"/>
      <c r="N1400" s="292"/>
    </row>
    <row r="1401" spans="4:14">
      <c r="D1401" s="186"/>
      <c r="E1401" s="200"/>
      <c r="F1401" s="131"/>
      <c r="G1401" s="199"/>
      <c r="H1401" s="131"/>
      <c r="I1401" s="199"/>
      <c r="J1401" s="131"/>
      <c r="K1401" s="199"/>
      <c r="L1401" s="199"/>
      <c r="M1401" s="199"/>
      <c r="N1401" s="292"/>
    </row>
    <row r="1402" spans="4:14">
      <c r="D1402" s="186"/>
      <c r="E1402" s="200"/>
      <c r="F1402" s="131"/>
      <c r="G1402" s="199"/>
      <c r="H1402" s="131"/>
      <c r="I1402" s="199"/>
      <c r="J1402" s="131"/>
      <c r="K1402" s="199"/>
      <c r="L1402" s="199"/>
      <c r="M1402" s="199"/>
      <c r="N1402" s="292"/>
    </row>
    <row r="1403" spans="4:14">
      <c r="D1403" s="186"/>
      <c r="E1403" s="200"/>
      <c r="F1403" s="131"/>
      <c r="G1403" s="199"/>
      <c r="H1403" s="131"/>
      <c r="I1403" s="199"/>
      <c r="J1403" s="131"/>
      <c r="K1403" s="199"/>
      <c r="L1403" s="199"/>
      <c r="M1403" s="199"/>
      <c r="N1403" s="292"/>
    </row>
    <row r="1404" spans="4:14">
      <c r="D1404" s="186"/>
      <c r="E1404" s="200"/>
      <c r="F1404" s="131"/>
      <c r="G1404" s="199"/>
      <c r="H1404" s="131"/>
      <c r="I1404" s="199"/>
      <c r="J1404" s="131"/>
      <c r="K1404" s="199"/>
      <c r="L1404" s="199"/>
      <c r="M1404" s="199"/>
      <c r="N1404" s="292"/>
    </row>
    <row r="1405" spans="4:14">
      <c r="D1405" s="186"/>
      <c r="E1405" s="200"/>
      <c r="F1405" s="131"/>
      <c r="G1405" s="199"/>
      <c r="H1405" s="131"/>
      <c r="I1405" s="199"/>
      <c r="J1405" s="131"/>
      <c r="K1405" s="199"/>
      <c r="L1405" s="199"/>
      <c r="M1405" s="199"/>
      <c r="N1405" s="292"/>
    </row>
    <row r="1406" spans="4:14">
      <c r="D1406" s="186"/>
      <c r="E1406" s="200"/>
      <c r="F1406" s="131"/>
      <c r="G1406" s="199"/>
      <c r="H1406" s="131"/>
      <c r="I1406" s="199"/>
      <c r="J1406" s="131"/>
      <c r="K1406" s="199"/>
      <c r="L1406" s="199"/>
      <c r="M1406" s="199"/>
      <c r="N1406" s="292"/>
    </row>
    <row r="1407" spans="4:14">
      <c r="D1407" s="186"/>
      <c r="E1407" s="200"/>
      <c r="F1407" s="131"/>
      <c r="G1407" s="199"/>
      <c r="H1407" s="131"/>
      <c r="I1407" s="199"/>
      <c r="J1407" s="131"/>
      <c r="K1407" s="199"/>
      <c r="L1407" s="199"/>
      <c r="M1407" s="199"/>
      <c r="N1407" s="292"/>
    </row>
    <row r="1408" spans="4:14">
      <c r="D1408" s="186"/>
      <c r="E1408" s="200"/>
      <c r="F1408" s="131"/>
      <c r="G1408" s="199"/>
      <c r="H1408" s="131"/>
      <c r="I1408" s="199"/>
      <c r="J1408" s="131"/>
      <c r="K1408" s="199"/>
      <c r="L1408" s="199"/>
      <c r="M1408" s="199"/>
      <c r="N1408" s="292"/>
    </row>
    <row r="1409" spans="4:14">
      <c r="D1409" s="186"/>
      <c r="E1409" s="200"/>
      <c r="F1409" s="131"/>
      <c r="G1409" s="199"/>
      <c r="H1409" s="131"/>
      <c r="I1409" s="199"/>
      <c r="J1409" s="131"/>
      <c r="K1409" s="199"/>
      <c r="L1409" s="199"/>
      <c r="M1409" s="199"/>
      <c r="N1409" s="292"/>
    </row>
    <row r="1410" spans="4:14">
      <c r="D1410" s="186"/>
      <c r="E1410" s="200"/>
      <c r="F1410" s="131"/>
      <c r="G1410" s="199"/>
      <c r="H1410" s="131"/>
      <c r="I1410" s="199"/>
      <c r="J1410" s="131"/>
      <c r="K1410" s="199"/>
      <c r="L1410" s="199"/>
      <c r="M1410" s="199"/>
      <c r="N1410" s="292"/>
    </row>
    <row r="1411" spans="4:14">
      <c r="D1411" s="186"/>
      <c r="E1411" s="200"/>
      <c r="F1411" s="131"/>
      <c r="G1411" s="199"/>
      <c r="H1411" s="131"/>
      <c r="I1411" s="199"/>
      <c r="J1411" s="131"/>
      <c r="K1411" s="199"/>
      <c r="L1411" s="199"/>
      <c r="M1411" s="199"/>
      <c r="N1411" s="292"/>
    </row>
    <row r="1412" spans="4:14">
      <c r="D1412" s="186"/>
      <c r="E1412" s="200"/>
      <c r="F1412" s="131"/>
      <c r="G1412" s="199"/>
      <c r="H1412" s="131"/>
      <c r="I1412" s="199"/>
      <c r="J1412" s="131"/>
      <c r="K1412" s="199"/>
      <c r="L1412" s="199"/>
      <c r="M1412" s="199"/>
      <c r="N1412" s="292"/>
    </row>
    <row r="1413" spans="4:14">
      <c r="D1413" s="186"/>
      <c r="E1413" s="200"/>
      <c r="F1413" s="131"/>
      <c r="G1413" s="199"/>
      <c r="H1413" s="131"/>
      <c r="I1413" s="199"/>
      <c r="J1413" s="131"/>
      <c r="K1413" s="199"/>
      <c r="L1413" s="199"/>
      <c r="M1413" s="199"/>
      <c r="N1413" s="292"/>
    </row>
    <row r="1414" spans="4:14">
      <c r="D1414" s="186"/>
      <c r="E1414" s="200"/>
      <c r="F1414" s="131"/>
      <c r="G1414" s="199"/>
      <c r="H1414" s="131"/>
      <c r="I1414" s="199"/>
      <c r="J1414" s="131"/>
      <c r="K1414" s="199"/>
      <c r="L1414" s="199"/>
      <c r="M1414" s="199"/>
      <c r="N1414" s="292"/>
    </row>
    <row r="1415" spans="4:14">
      <c r="D1415" s="186"/>
      <c r="E1415" s="200"/>
      <c r="F1415" s="131"/>
      <c r="G1415" s="199"/>
      <c r="H1415" s="131"/>
      <c r="I1415" s="199"/>
      <c r="J1415" s="131"/>
      <c r="K1415" s="199"/>
      <c r="L1415" s="199"/>
      <c r="M1415" s="199"/>
      <c r="N1415" s="292"/>
    </row>
    <row r="1416" spans="4:14">
      <c r="D1416" s="186"/>
      <c r="E1416" s="200"/>
      <c r="F1416" s="131"/>
      <c r="G1416" s="199"/>
      <c r="H1416" s="131"/>
      <c r="I1416" s="199"/>
      <c r="J1416" s="131"/>
      <c r="K1416" s="199"/>
      <c r="L1416" s="199"/>
      <c r="M1416" s="199"/>
      <c r="N1416" s="292"/>
    </row>
    <row r="1417" spans="4:14">
      <c r="D1417" s="186"/>
      <c r="E1417" s="200"/>
      <c r="F1417" s="131"/>
      <c r="G1417" s="199"/>
      <c r="H1417" s="131"/>
      <c r="I1417" s="199"/>
      <c r="J1417" s="131"/>
      <c r="K1417" s="199"/>
      <c r="L1417" s="199"/>
      <c r="M1417" s="199"/>
      <c r="N1417" s="292"/>
    </row>
    <row r="1418" spans="4:14">
      <c r="D1418" s="186"/>
      <c r="E1418" s="200"/>
      <c r="F1418" s="131"/>
      <c r="G1418" s="199"/>
      <c r="H1418" s="131"/>
      <c r="I1418" s="199"/>
      <c r="J1418" s="131"/>
      <c r="K1418" s="199"/>
      <c r="L1418" s="199"/>
      <c r="M1418" s="199"/>
      <c r="N1418" s="292"/>
    </row>
    <row r="1419" spans="4:14">
      <c r="D1419" s="186"/>
      <c r="E1419" s="200"/>
      <c r="F1419" s="131"/>
      <c r="G1419" s="199"/>
      <c r="H1419" s="131"/>
      <c r="I1419" s="199"/>
      <c r="J1419" s="131"/>
      <c r="K1419" s="199"/>
      <c r="L1419" s="199"/>
      <c r="M1419" s="199"/>
      <c r="N1419" s="292"/>
    </row>
    <row r="1420" spans="4:14">
      <c r="D1420" s="186"/>
      <c r="E1420" s="200"/>
      <c r="F1420" s="131"/>
      <c r="G1420" s="199"/>
      <c r="H1420" s="131"/>
      <c r="I1420" s="199"/>
      <c r="J1420" s="131"/>
      <c r="K1420" s="199"/>
      <c r="L1420" s="199"/>
      <c r="M1420" s="199"/>
      <c r="N1420" s="292"/>
    </row>
    <row r="1421" spans="4:14">
      <c r="D1421" s="186"/>
      <c r="E1421" s="200"/>
      <c r="F1421" s="131"/>
      <c r="G1421" s="199"/>
      <c r="H1421" s="131"/>
      <c r="I1421" s="199"/>
      <c r="J1421" s="131"/>
      <c r="K1421" s="199"/>
      <c r="L1421" s="199"/>
      <c r="M1421" s="199"/>
      <c r="N1421" s="292"/>
    </row>
    <row r="1422" spans="4:14">
      <c r="D1422" s="186"/>
      <c r="E1422" s="200"/>
      <c r="F1422" s="131"/>
      <c r="G1422" s="199"/>
      <c r="H1422" s="131"/>
      <c r="I1422" s="199"/>
      <c r="J1422" s="131"/>
      <c r="K1422" s="199"/>
      <c r="L1422" s="199"/>
      <c r="M1422" s="199"/>
      <c r="N1422" s="292"/>
    </row>
    <row r="1423" spans="4:14">
      <c r="D1423" s="186"/>
      <c r="E1423" s="200"/>
      <c r="F1423" s="131"/>
      <c r="G1423" s="199"/>
      <c r="H1423" s="131"/>
      <c r="I1423" s="199"/>
      <c r="J1423" s="131"/>
      <c r="K1423" s="199"/>
      <c r="L1423" s="199"/>
      <c r="M1423" s="199"/>
      <c r="N1423" s="292"/>
    </row>
    <row r="1424" spans="4:14">
      <c r="D1424" s="186"/>
      <c r="E1424" s="200"/>
      <c r="F1424" s="131"/>
      <c r="G1424" s="199"/>
      <c r="H1424" s="131"/>
      <c r="I1424" s="199"/>
      <c r="J1424" s="131"/>
      <c r="K1424" s="199"/>
      <c r="L1424" s="199"/>
      <c r="M1424" s="199"/>
      <c r="N1424" s="292"/>
    </row>
    <row r="1425" spans="4:14">
      <c r="D1425" s="186"/>
      <c r="E1425" s="200"/>
      <c r="F1425" s="131"/>
      <c r="G1425" s="199"/>
      <c r="H1425" s="131"/>
      <c r="I1425" s="199"/>
      <c r="J1425" s="131"/>
      <c r="K1425" s="199"/>
      <c r="L1425" s="199"/>
      <c r="M1425" s="199"/>
      <c r="N1425" s="292"/>
    </row>
    <row r="1426" spans="4:14">
      <c r="D1426" s="186"/>
      <c r="E1426" s="200"/>
      <c r="F1426" s="131"/>
      <c r="G1426" s="199"/>
      <c r="H1426" s="131"/>
      <c r="I1426" s="199"/>
      <c r="J1426" s="131"/>
      <c r="K1426" s="199"/>
      <c r="L1426" s="199"/>
      <c r="M1426" s="199"/>
      <c r="N1426" s="292"/>
    </row>
    <row r="1427" spans="4:14">
      <c r="D1427" s="186"/>
      <c r="E1427" s="200"/>
      <c r="F1427" s="131"/>
      <c r="G1427" s="199"/>
      <c r="H1427" s="131"/>
      <c r="I1427" s="199"/>
      <c r="J1427" s="131"/>
      <c r="K1427" s="199"/>
      <c r="L1427" s="199"/>
      <c r="M1427" s="199"/>
      <c r="N1427" s="292"/>
    </row>
    <row r="1428" spans="4:14">
      <c r="D1428" s="186"/>
      <c r="E1428" s="200"/>
      <c r="F1428" s="131"/>
      <c r="G1428" s="199"/>
      <c r="H1428" s="131"/>
      <c r="I1428" s="199"/>
      <c r="J1428" s="131"/>
      <c r="K1428" s="199"/>
      <c r="L1428" s="199"/>
      <c r="M1428" s="199"/>
      <c r="N1428" s="292"/>
    </row>
    <row r="1429" spans="4:14">
      <c r="D1429" s="186"/>
      <c r="E1429" s="200"/>
      <c r="F1429" s="131"/>
      <c r="G1429" s="199"/>
      <c r="H1429" s="131"/>
      <c r="I1429" s="199"/>
      <c r="J1429" s="131"/>
      <c r="K1429" s="199"/>
      <c r="L1429" s="199"/>
      <c r="M1429" s="199"/>
      <c r="N1429" s="292"/>
    </row>
    <row r="1430" spans="4:14">
      <c r="D1430" s="186"/>
      <c r="E1430" s="200"/>
      <c r="F1430" s="131"/>
      <c r="G1430" s="199"/>
      <c r="H1430" s="131"/>
      <c r="I1430" s="199"/>
      <c r="J1430" s="131"/>
      <c r="K1430" s="199"/>
      <c r="L1430" s="199"/>
      <c r="M1430" s="199"/>
      <c r="N1430" s="292"/>
    </row>
    <row r="1431" spans="4:14">
      <c r="D1431" s="186"/>
      <c r="E1431" s="200"/>
      <c r="F1431" s="131"/>
      <c r="G1431" s="199"/>
      <c r="H1431" s="131"/>
      <c r="I1431" s="199"/>
      <c r="J1431" s="131"/>
      <c r="K1431" s="199"/>
      <c r="L1431" s="199"/>
      <c r="M1431" s="199"/>
      <c r="N1431" s="292"/>
    </row>
    <row r="1432" spans="4:14">
      <c r="D1432" s="186"/>
      <c r="E1432" s="200"/>
      <c r="F1432" s="131"/>
      <c r="G1432" s="199"/>
      <c r="H1432" s="131"/>
      <c r="I1432" s="199"/>
      <c r="J1432" s="131"/>
      <c r="K1432" s="199"/>
      <c r="L1432" s="199"/>
      <c r="M1432" s="199"/>
      <c r="N1432" s="292"/>
    </row>
    <row r="1433" spans="4:14">
      <c r="D1433" s="186"/>
      <c r="E1433" s="200"/>
      <c r="F1433" s="131"/>
      <c r="G1433" s="199"/>
      <c r="H1433" s="131"/>
      <c r="I1433" s="199"/>
      <c r="J1433" s="131"/>
      <c r="K1433" s="199"/>
      <c r="L1433" s="199"/>
      <c r="M1433" s="199"/>
      <c r="N1433" s="292"/>
    </row>
    <row r="1434" spans="4:14">
      <c r="D1434" s="186"/>
      <c r="E1434" s="200"/>
      <c r="F1434" s="131"/>
      <c r="G1434" s="199"/>
      <c r="H1434" s="131"/>
      <c r="I1434" s="199"/>
      <c r="J1434" s="131"/>
      <c r="K1434" s="199"/>
      <c r="L1434" s="199"/>
      <c r="M1434" s="199"/>
      <c r="N1434" s="292"/>
    </row>
    <row r="1435" spans="4:14">
      <c r="D1435" s="186"/>
      <c r="E1435" s="200"/>
      <c r="F1435" s="131"/>
      <c r="G1435" s="199"/>
      <c r="H1435" s="131"/>
      <c r="I1435" s="199"/>
      <c r="J1435" s="131"/>
      <c r="K1435" s="199"/>
      <c r="L1435" s="199"/>
      <c r="M1435" s="199"/>
      <c r="N1435" s="292"/>
    </row>
    <row r="1436" spans="4:14">
      <c r="D1436" s="186"/>
      <c r="E1436" s="200"/>
      <c r="F1436" s="131"/>
      <c r="G1436" s="199"/>
      <c r="H1436" s="131"/>
      <c r="I1436" s="199"/>
      <c r="J1436" s="131"/>
      <c r="K1436" s="199"/>
      <c r="L1436" s="199"/>
      <c r="M1436" s="199"/>
      <c r="N1436" s="292"/>
    </row>
    <row r="1437" spans="4:14">
      <c r="D1437" s="186"/>
      <c r="E1437" s="200"/>
      <c r="F1437" s="131"/>
      <c r="G1437" s="199"/>
      <c r="H1437" s="131"/>
      <c r="I1437" s="199"/>
      <c r="J1437" s="131"/>
      <c r="K1437" s="199"/>
      <c r="L1437" s="199"/>
      <c r="M1437" s="199"/>
      <c r="N1437" s="292"/>
    </row>
    <row r="1438" spans="4:14">
      <c r="D1438" s="186"/>
      <c r="E1438" s="200"/>
      <c r="F1438" s="131"/>
      <c r="G1438" s="199"/>
      <c r="H1438" s="131"/>
      <c r="I1438" s="199"/>
      <c r="J1438" s="131"/>
      <c r="K1438" s="199"/>
      <c r="L1438" s="199"/>
      <c r="M1438" s="199"/>
      <c r="N1438" s="292"/>
    </row>
    <row r="1439" spans="4:14">
      <c r="D1439" s="186"/>
      <c r="E1439" s="200"/>
      <c r="F1439" s="131"/>
      <c r="G1439" s="199"/>
      <c r="H1439" s="131"/>
      <c r="I1439" s="199"/>
      <c r="J1439" s="131"/>
      <c r="K1439" s="199"/>
      <c r="L1439" s="199"/>
      <c r="M1439" s="199"/>
      <c r="N1439" s="292"/>
    </row>
    <row r="1440" spans="4:14">
      <c r="D1440" s="186"/>
      <c r="E1440" s="200"/>
      <c r="F1440" s="131"/>
      <c r="G1440" s="199"/>
      <c r="H1440" s="131"/>
      <c r="I1440" s="199"/>
      <c r="J1440" s="131"/>
      <c r="K1440" s="199"/>
      <c r="L1440" s="199"/>
      <c r="M1440" s="199"/>
      <c r="N1440" s="292"/>
    </row>
    <row r="1441" spans="4:14">
      <c r="D1441" s="186"/>
      <c r="E1441" s="200"/>
      <c r="F1441" s="131"/>
      <c r="G1441" s="199"/>
      <c r="H1441" s="131"/>
      <c r="I1441" s="199"/>
      <c r="J1441" s="131"/>
      <c r="K1441" s="199"/>
      <c r="L1441" s="199"/>
      <c r="M1441" s="199"/>
      <c r="N1441" s="292"/>
    </row>
    <row r="1442" spans="4:14">
      <c r="D1442" s="186"/>
      <c r="E1442" s="200"/>
      <c r="F1442" s="131"/>
      <c r="G1442" s="199"/>
      <c r="H1442" s="131"/>
      <c r="I1442" s="199"/>
      <c r="J1442" s="131"/>
      <c r="K1442" s="199"/>
      <c r="L1442" s="199"/>
      <c r="M1442" s="199"/>
      <c r="N1442" s="292"/>
    </row>
    <row r="1443" spans="4:14">
      <c r="D1443" s="186"/>
      <c r="E1443" s="200"/>
      <c r="F1443" s="131"/>
      <c r="G1443" s="199"/>
      <c r="H1443" s="131"/>
      <c r="I1443" s="199"/>
      <c r="J1443" s="131"/>
      <c r="K1443" s="199"/>
      <c r="L1443" s="199"/>
      <c r="M1443" s="199"/>
      <c r="N1443" s="292"/>
    </row>
    <row r="1444" spans="4:14">
      <c r="D1444" s="186"/>
      <c r="E1444" s="200"/>
      <c r="F1444" s="131"/>
      <c r="G1444" s="199"/>
      <c r="H1444" s="131"/>
      <c r="I1444" s="199"/>
      <c r="J1444" s="131"/>
      <c r="K1444" s="199"/>
      <c r="L1444" s="199"/>
      <c r="M1444" s="199"/>
      <c r="N1444" s="292"/>
    </row>
    <row r="1445" spans="4:14">
      <c r="D1445" s="186"/>
      <c r="E1445" s="200"/>
      <c r="F1445" s="131"/>
      <c r="G1445" s="199"/>
      <c r="H1445" s="131"/>
      <c r="I1445" s="199"/>
      <c r="J1445" s="131"/>
      <c r="K1445" s="199"/>
      <c r="L1445" s="199"/>
      <c r="M1445" s="199"/>
      <c r="N1445" s="292"/>
    </row>
    <row r="1446" spans="4:14">
      <c r="D1446" s="186"/>
      <c r="E1446" s="200"/>
      <c r="F1446" s="131"/>
      <c r="G1446" s="199"/>
      <c r="H1446" s="131"/>
      <c r="I1446" s="199"/>
      <c r="J1446" s="131"/>
      <c r="K1446" s="199"/>
      <c r="L1446" s="199"/>
      <c r="M1446" s="199"/>
      <c r="N1446" s="292"/>
    </row>
    <row r="1447" spans="4:14">
      <c r="D1447" s="186"/>
      <c r="E1447" s="200"/>
      <c r="F1447" s="131"/>
      <c r="G1447" s="199"/>
      <c r="H1447" s="131"/>
      <c r="I1447" s="199"/>
      <c r="J1447" s="131"/>
      <c r="K1447" s="199"/>
      <c r="L1447" s="199"/>
      <c r="M1447" s="199"/>
      <c r="N1447" s="292"/>
    </row>
    <row r="1448" spans="4:14">
      <c r="D1448" s="186"/>
      <c r="E1448" s="200"/>
      <c r="F1448" s="131"/>
      <c r="G1448" s="199"/>
      <c r="H1448" s="131"/>
      <c r="I1448" s="199"/>
      <c r="J1448" s="131"/>
      <c r="K1448" s="199"/>
      <c r="L1448" s="199"/>
      <c r="M1448" s="199"/>
      <c r="N1448" s="292"/>
    </row>
    <row r="1449" spans="4:14">
      <c r="D1449" s="186"/>
      <c r="E1449" s="200"/>
      <c r="F1449" s="131"/>
      <c r="G1449" s="199"/>
      <c r="H1449" s="131"/>
      <c r="I1449" s="199"/>
      <c r="J1449" s="131"/>
      <c r="K1449" s="199"/>
      <c r="L1449" s="199"/>
      <c r="M1449" s="199"/>
      <c r="N1449" s="292"/>
    </row>
    <row r="1450" spans="4:14">
      <c r="D1450" s="186"/>
      <c r="E1450" s="200"/>
      <c r="F1450" s="131"/>
      <c r="G1450" s="199"/>
      <c r="H1450" s="131"/>
      <c r="I1450" s="199"/>
      <c r="J1450" s="131"/>
      <c r="K1450" s="199"/>
      <c r="L1450" s="199"/>
      <c r="M1450" s="199"/>
      <c r="N1450" s="292"/>
    </row>
    <row r="1451" spans="4:14">
      <c r="D1451" s="186"/>
      <c r="E1451" s="200"/>
      <c r="F1451" s="131"/>
      <c r="G1451" s="199"/>
      <c r="H1451" s="131"/>
      <c r="I1451" s="199"/>
      <c r="J1451" s="131"/>
      <c r="K1451" s="199"/>
      <c r="L1451" s="199"/>
      <c r="M1451" s="199"/>
      <c r="N1451" s="292"/>
    </row>
    <row r="1452" spans="4:14">
      <c r="D1452" s="186"/>
      <c r="E1452" s="200"/>
      <c r="F1452" s="131"/>
      <c r="G1452" s="199"/>
      <c r="H1452" s="131"/>
      <c r="I1452" s="199"/>
      <c r="J1452" s="131"/>
      <c r="K1452" s="199"/>
      <c r="L1452" s="199"/>
      <c r="M1452" s="199"/>
      <c r="N1452" s="292"/>
    </row>
    <row r="1453" spans="4:14">
      <c r="D1453" s="186"/>
      <c r="E1453" s="200"/>
      <c r="F1453" s="131"/>
      <c r="G1453" s="199"/>
      <c r="H1453" s="131"/>
      <c r="I1453" s="199"/>
      <c r="J1453" s="131"/>
      <c r="K1453" s="199"/>
      <c r="L1453" s="199"/>
      <c r="M1453" s="199"/>
      <c r="N1453" s="292"/>
    </row>
    <row r="1454" spans="4:14">
      <c r="D1454" s="186"/>
      <c r="E1454" s="200"/>
      <c r="F1454" s="131"/>
      <c r="G1454" s="199"/>
      <c r="H1454" s="131"/>
      <c r="I1454" s="199"/>
      <c r="J1454" s="131"/>
      <c r="K1454" s="199"/>
      <c r="L1454" s="199"/>
      <c r="M1454" s="199"/>
      <c r="N1454" s="292"/>
    </row>
    <row r="1455" spans="4:14">
      <c r="D1455" s="186"/>
      <c r="E1455" s="200"/>
      <c r="F1455" s="131"/>
      <c r="G1455" s="199"/>
      <c r="H1455" s="131"/>
      <c r="I1455" s="199"/>
      <c r="J1455" s="131"/>
      <c r="K1455" s="199"/>
      <c r="L1455" s="199"/>
      <c r="M1455" s="199"/>
      <c r="N1455" s="292"/>
    </row>
    <row r="1456" spans="4:14">
      <c r="D1456" s="186"/>
      <c r="E1456" s="200"/>
      <c r="F1456" s="131"/>
      <c r="G1456" s="199"/>
      <c r="H1456" s="131"/>
      <c r="I1456" s="199"/>
      <c r="J1456" s="131"/>
      <c r="K1456" s="199"/>
      <c r="L1456" s="199"/>
      <c r="M1456" s="199"/>
      <c r="N1456" s="292"/>
    </row>
    <row r="1457" spans="4:14">
      <c r="D1457" s="186"/>
      <c r="E1457" s="200"/>
      <c r="F1457" s="131"/>
      <c r="G1457" s="199"/>
      <c r="H1457" s="131"/>
      <c r="I1457" s="199"/>
      <c r="J1457" s="131"/>
      <c r="K1457" s="199"/>
      <c r="L1457" s="199"/>
      <c r="M1457" s="199"/>
      <c r="N1457" s="292"/>
    </row>
    <row r="1458" spans="4:14">
      <c r="D1458" s="186"/>
      <c r="E1458" s="200"/>
      <c r="F1458" s="131"/>
      <c r="G1458" s="199"/>
      <c r="H1458" s="131"/>
      <c r="I1458" s="199"/>
      <c r="J1458" s="131"/>
      <c r="K1458" s="199"/>
      <c r="L1458" s="199"/>
      <c r="M1458" s="199"/>
      <c r="N1458" s="292"/>
    </row>
    <row r="1459" spans="4:14">
      <c r="D1459" s="186"/>
      <c r="E1459" s="200"/>
      <c r="F1459" s="131"/>
      <c r="G1459" s="199"/>
      <c r="H1459" s="131"/>
      <c r="I1459" s="199"/>
      <c r="J1459" s="131"/>
      <c r="K1459" s="199"/>
      <c r="L1459" s="199"/>
      <c r="M1459" s="199"/>
      <c r="N1459" s="292"/>
    </row>
    <row r="1460" spans="4:14">
      <c r="D1460" s="186"/>
      <c r="E1460" s="200"/>
      <c r="F1460" s="131"/>
      <c r="G1460" s="199"/>
      <c r="H1460" s="131"/>
      <c r="I1460" s="199"/>
      <c r="J1460" s="131"/>
      <c r="K1460" s="199"/>
      <c r="L1460" s="199"/>
      <c r="M1460" s="199"/>
      <c r="N1460" s="292"/>
    </row>
    <row r="1461" spans="4:14">
      <c r="D1461" s="186"/>
      <c r="E1461" s="200"/>
      <c r="F1461" s="131"/>
      <c r="G1461" s="199"/>
      <c r="H1461" s="131"/>
      <c r="I1461" s="199"/>
      <c r="J1461" s="131"/>
      <c r="K1461" s="199"/>
      <c r="L1461" s="199"/>
      <c r="M1461" s="199"/>
      <c r="N1461" s="292"/>
    </row>
    <row r="1462" spans="4:14">
      <c r="D1462" s="186"/>
      <c r="E1462" s="200"/>
      <c r="F1462" s="131"/>
      <c r="G1462" s="199"/>
      <c r="H1462" s="131"/>
      <c r="I1462" s="199"/>
      <c r="J1462" s="131"/>
      <c r="K1462" s="199"/>
      <c r="L1462" s="199"/>
      <c r="M1462" s="199"/>
      <c r="N1462" s="292"/>
    </row>
    <row r="1463" spans="4:14">
      <c r="D1463" s="186"/>
      <c r="E1463" s="200"/>
      <c r="F1463" s="131"/>
      <c r="G1463" s="199"/>
      <c r="H1463" s="131"/>
      <c r="I1463" s="199"/>
      <c r="J1463" s="131"/>
      <c r="K1463" s="199"/>
      <c r="L1463" s="199"/>
      <c r="M1463" s="199"/>
      <c r="N1463" s="292"/>
    </row>
    <row r="1464" spans="4:14">
      <c r="D1464" s="186"/>
      <c r="E1464" s="200"/>
      <c r="F1464" s="131"/>
      <c r="G1464" s="199"/>
      <c r="H1464" s="131"/>
      <c r="I1464" s="199"/>
      <c r="J1464" s="131"/>
      <c r="K1464" s="199"/>
      <c r="L1464" s="199"/>
      <c r="M1464" s="199"/>
      <c r="N1464" s="292"/>
    </row>
    <row r="1465" spans="4:14">
      <c r="D1465" s="186"/>
      <c r="E1465" s="200"/>
      <c r="F1465" s="131"/>
      <c r="G1465" s="199"/>
      <c r="H1465" s="131"/>
      <c r="I1465" s="199"/>
      <c r="J1465" s="131"/>
      <c r="K1465" s="199"/>
      <c r="L1465" s="199"/>
      <c r="M1465" s="199"/>
      <c r="N1465" s="292"/>
    </row>
    <row r="1466" spans="4:14">
      <c r="D1466" s="186"/>
      <c r="E1466" s="200"/>
      <c r="F1466" s="131"/>
      <c r="G1466" s="199"/>
      <c r="H1466" s="131"/>
      <c r="I1466" s="199"/>
      <c r="J1466" s="131"/>
      <c r="K1466" s="199"/>
      <c r="L1466" s="199"/>
      <c r="M1466" s="199"/>
      <c r="N1466" s="292"/>
    </row>
    <row r="1467" spans="4:14">
      <c r="D1467" s="186"/>
      <c r="E1467" s="200"/>
      <c r="F1467" s="131"/>
      <c r="G1467" s="199"/>
      <c r="H1467" s="131"/>
      <c r="I1467" s="199"/>
      <c r="J1467" s="131"/>
      <c r="K1467" s="199"/>
      <c r="L1467" s="199"/>
      <c r="M1467" s="199"/>
      <c r="N1467" s="292"/>
    </row>
    <row r="1468" spans="4:14">
      <c r="D1468" s="186"/>
      <c r="E1468" s="200"/>
      <c r="F1468" s="131"/>
      <c r="G1468" s="199"/>
      <c r="H1468" s="131"/>
      <c r="I1468" s="199"/>
      <c r="J1468" s="131"/>
      <c r="K1468" s="199"/>
      <c r="L1468" s="199"/>
      <c r="M1468" s="199"/>
      <c r="N1468" s="292"/>
    </row>
    <row r="1469" spans="4:14">
      <c r="D1469" s="186"/>
      <c r="E1469" s="200"/>
      <c r="F1469" s="131"/>
      <c r="G1469" s="199"/>
      <c r="H1469" s="131"/>
      <c r="I1469" s="199"/>
      <c r="J1469" s="131"/>
      <c r="K1469" s="199"/>
      <c r="L1469" s="199"/>
      <c r="M1469" s="199"/>
      <c r="N1469" s="292"/>
    </row>
    <row r="1470" spans="4:14">
      <c r="D1470" s="186"/>
      <c r="E1470" s="200"/>
      <c r="F1470" s="131"/>
      <c r="G1470" s="199"/>
      <c r="H1470" s="131"/>
      <c r="I1470" s="199"/>
      <c r="J1470" s="131"/>
      <c r="K1470" s="199"/>
      <c r="L1470" s="199"/>
      <c r="M1470" s="199"/>
      <c r="N1470" s="292"/>
    </row>
    <row r="1471" spans="4:14">
      <c r="D1471" s="186"/>
      <c r="E1471" s="200"/>
      <c r="F1471" s="131"/>
      <c r="G1471" s="199"/>
      <c r="H1471" s="131"/>
      <c r="I1471" s="199"/>
      <c r="J1471" s="131"/>
      <c r="K1471" s="199"/>
      <c r="L1471" s="199"/>
      <c r="M1471" s="199"/>
      <c r="N1471" s="292"/>
    </row>
    <row r="1472" spans="4:14">
      <c r="D1472" s="186"/>
      <c r="E1472" s="200"/>
      <c r="F1472" s="131"/>
      <c r="G1472" s="199"/>
      <c r="H1472" s="131"/>
      <c r="I1472" s="199"/>
      <c r="J1472" s="131"/>
      <c r="K1472" s="199"/>
      <c r="L1472" s="199"/>
      <c r="M1472" s="199"/>
      <c r="N1472" s="292"/>
    </row>
    <row r="1473" spans="4:14">
      <c r="D1473" s="186"/>
      <c r="E1473" s="200"/>
      <c r="F1473" s="131"/>
      <c r="G1473" s="199"/>
      <c r="H1473" s="131"/>
      <c r="I1473" s="199"/>
      <c r="J1473" s="131"/>
      <c r="K1473" s="199"/>
      <c r="L1473" s="199"/>
      <c r="M1473" s="199"/>
      <c r="N1473" s="292"/>
    </row>
    <row r="1474" spans="4:14">
      <c r="D1474" s="186"/>
      <c r="E1474" s="200"/>
      <c r="F1474" s="131"/>
      <c r="G1474" s="199"/>
      <c r="H1474" s="131"/>
      <c r="I1474" s="199"/>
      <c r="J1474" s="131"/>
      <c r="K1474" s="199"/>
      <c r="L1474" s="199"/>
      <c r="M1474" s="199"/>
      <c r="N1474" s="292"/>
    </row>
    <row r="1475" spans="4:14">
      <c r="D1475" s="186"/>
      <c r="E1475" s="200"/>
      <c r="F1475" s="131"/>
      <c r="G1475" s="199"/>
      <c r="H1475" s="131"/>
      <c r="I1475" s="199"/>
      <c r="J1475" s="131"/>
      <c r="K1475" s="199"/>
      <c r="L1475" s="199"/>
      <c r="M1475" s="199"/>
      <c r="N1475" s="292"/>
    </row>
    <row r="1476" spans="4:14">
      <c r="D1476" s="186"/>
      <c r="E1476" s="200"/>
      <c r="F1476" s="131"/>
      <c r="G1476" s="199"/>
      <c r="H1476" s="131"/>
      <c r="I1476" s="199"/>
      <c r="J1476" s="131"/>
      <c r="K1476" s="199"/>
      <c r="L1476" s="199"/>
      <c r="M1476" s="199"/>
      <c r="N1476" s="292"/>
    </row>
    <row r="1477" spans="4:14">
      <c r="D1477" s="186"/>
      <c r="E1477" s="200"/>
      <c r="F1477" s="131"/>
      <c r="G1477" s="199"/>
      <c r="H1477" s="131"/>
      <c r="I1477" s="199"/>
      <c r="J1477" s="131"/>
      <c r="K1477" s="199"/>
      <c r="L1477" s="199"/>
      <c r="M1477" s="199"/>
      <c r="N1477" s="292"/>
    </row>
    <row r="1478" spans="4:14">
      <c r="D1478" s="186"/>
      <c r="E1478" s="200"/>
      <c r="F1478" s="131"/>
      <c r="G1478" s="199"/>
      <c r="H1478" s="131"/>
      <c r="I1478" s="199"/>
      <c r="J1478" s="131"/>
      <c r="K1478" s="199"/>
      <c r="L1478" s="199"/>
      <c r="M1478" s="199"/>
      <c r="N1478" s="292"/>
    </row>
    <row r="1479" spans="4:14">
      <c r="D1479" s="186"/>
      <c r="E1479" s="200"/>
      <c r="F1479" s="131"/>
      <c r="G1479" s="199"/>
      <c r="H1479" s="131"/>
      <c r="I1479" s="199"/>
      <c r="J1479" s="131"/>
      <c r="K1479" s="199"/>
      <c r="L1479" s="199"/>
      <c r="M1479" s="199"/>
      <c r="N1479" s="292"/>
    </row>
    <row r="1480" spans="4:14">
      <c r="D1480" s="186"/>
      <c r="E1480" s="200"/>
      <c r="F1480" s="131"/>
      <c r="G1480" s="199"/>
      <c r="H1480" s="131"/>
      <c r="I1480" s="199"/>
      <c r="J1480" s="131"/>
      <c r="K1480" s="199"/>
      <c r="L1480" s="199"/>
      <c r="M1480" s="199"/>
      <c r="N1480" s="292"/>
    </row>
    <row r="1481" spans="4:14">
      <c r="D1481" s="186"/>
      <c r="E1481" s="200"/>
      <c r="F1481" s="131"/>
      <c r="G1481" s="199"/>
      <c r="H1481" s="131"/>
      <c r="I1481" s="199"/>
      <c r="J1481" s="131"/>
      <c r="K1481" s="199"/>
      <c r="L1481" s="199"/>
      <c r="M1481" s="199"/>
      <c r="N1481" s="292"/>
    </row>
    <row r="1482" spans="4:14">
      <c r="D1482" s="186"/>
      <c r="E1482" s="200"/>
      <c r="F1482" s="131"/>
      <c r="G1482" s="199"/>
      <c r="H1482" s="131"/>
      <c r="I1482" s="199"/>
      <c r="J1482" s="131"/>
      <c r="K1482" s="199"/>
      <c r="L1482" s="199"/>
      <c r="M1482" s="199"/>
      <c r="N1482" s="292"/>
    </row>
    <row r="1483" spans="4:14">
      <c r="D1483" s="186"/>
      <c r="E1483" s="200"/>
      <c r="F1483" s="131"/>
      <c r="G1483" s="199"/>
      <c r="H1483" s="131"/>
      <c r="I1483" s="199"/>
      <c r="J1483" s="131"/>
      <c r="K1483" s="199"/>
      <c r="L1483" s="199"/>
      <c r="M1483" s="199"/>
      <c r="N1483" s="292"/>
    </row>
    <row r="1484" spans="4:14">
      <c r="D1484" s="186"/>
      <c r="E1484" s="200"/>
      <c r="F1484" s="131"/>
      <c r="G1484" s="199"/>
      <c r="H1484" s="131"/>
      <c r="I1484" s="199"/>
      <c r="J1484" s="131"/>
      <c r="K1484" s="199"/>
      <c r="L1484" s="199"/>
      <c r="M1484" s="199"/>
      <c r="N1484" s="292"/>
    </row>
    <row r="1485" spans="4:14">
      <c r="D1485" s="186"/>
      <c r="E1485" s="200"/>
      <c r="F1485" s="131"/>
      <c r="G1485" s="199"/>
      <c r="H1485" s="131"/>
      <c r="I1485" s="199"/>
      <c r="J1485" s="131"/>
      <c r="K1485" s="199"/>
      <c r="L1485" s="199"/>
      <c r="M1485" s="199"/>
      <c r="N1485" s="292"/>
    </row>
    <row r="1486" spans="4:14">
      <c r="D1486" s="186"/>
      <c r="E1486" s="200"/>
      <c r="F1486" s="131"/>
      <c r="G1486" s="199"/>
      <c r="H1486" s="131"/>
      <c r="I1486" s="199"/>
      <c r="J1486" s="131"/>
      <c r="K1486" s="199"/>
      <c r="L1486" s="199"/>
      <c r="M1486" s="199"/>
      <c r="N1486" s="292"/>
    </row>
    <row r="1487" spans="4:14">
      <c r="D1487" s="186"/>
      <c r="E1487" s="200"/>
      <c r="F1487" s="131"/>
      <c r="G1487" s="199"/>
      <c r="H1487" s="131"/>
      <c r="I1487" s="199"/>
      <c r="J1487" s="131"/>
      <c r="K1487" s="199"/>
      <c r="L1487" s="199"/>
      <c r="M1487" s="199"/>
      <c r="N1487" s="292"/>
    </row>
    <row r="1488" spans="4:14">
      <c r="D1488" s="186"/>
      <c r="E1488" s="200"/>
      <c r="F1488" s="131"/>
      <c r="G1488" s="199"/>
      <c r="H1488" s="131"/>
      <c r="I1488" s="199"/>
      <c r="J1488" s="131"/>
      <c r="K1488" s="199"/>
      <c r="L1488" s="199"/>
      <c r="M1488" s="199"/>
      <c r="N1488" s="292"/>
    </row>
    <row r="1489" spans="4:14">
      <c r="D1489" s="186"/>
      <c r="E1489" s="200"/>
      <c r="F1489" s="131"/>
      <c r="G1489" s="199"/>
      <c r="H1489" s="131"/>
      <c r="I1489" s="199"/>
      <c r="J1489" s="131"/>
      <c r="K1489" s="199"/>
      <c r="L1489" s="199"/>
      <c r="M1489" s="199"/>
      <c r="N1489" s="292"/>
    </row>
    <row r="1490" spans="4:14">
      <c r="D1490" s="186"/>
      <c r="E1490" s="200"/>
      <c r="F1490" s="131"/>
      <c r="G1490" s="199"/>
      <c r="H1490" s="131"/>
      <c r="I1490" s="199"/>
      <c r="J1490" s="131"/>
      <c r="K1490" s="199"/>
      <c r="L1490" s="199"/>
      <c r="M1490" s="199"/>
      <c r="N1490" s="292"/>
    </row>
    <row r="1491" spans="4:14">
      <c r="D1491" s="186"/>
      <c r="E1491" s="200"/>
      <c r="F1491" s="131"/>
      <c r="G1491" s="199"/>
      <c r="H1491" s="131"/>
      <c r="I1491" s="199"/>
      <c r="J1491" s="131"/>
      <c r="K1491" s="199"/>
      <c r="L1491" s="199"/>
      <c r="M1491" s="199"/>
      <c r="N1491" s="292"/>
    </row>
    <row r="1492" spans="4:14">
      <c r="D1492" s="186"/>
      <c r="E1492" s="200"/>
      <c r="F1492" s="131"/>
      <c r="G1492" s="199"/>
      <c r="H1492" s="131"/>
      <c r="I1492" s="199"/>
      <c r="J1492" s="131"/>
      <c r="K1492" s="199"/>
      <c r="L1492" s="199"/>
      <c r="M1492" s="199"/>
      <c r="N1492" s="292"/>
    </row>
    <row r="1493" spans="4:14">
      <c r="D1493" s="186"/>
      <c r="E1493" s="200"/>
      <c r="F1493" s="131"/>
      <c r="G1493" s="199"/>
      <c r="H1493" s="131"/>
      <c r="I1493" s="199"/>
      <c r="J1493" s="131"/>
      <c r="K1493" s="199"/>
      <c r="L1493" s="199"/>
      <c r="M1493" s="199"/>
      <c r="N1493" s="292"/>
    </row>
    <row r="1494" spans="4:14">
      <c r="D1494" s="186"/>
      <c r="E1494" s="200"/>
      <c r="F1494" s="131"/>
      <c r="G1494" s="199"/>
      <c r="H1494" s="131"/>
      <c r="I1494" s="199"/>
      <c r="J1494" s="131"/>
      <c r="K1494" s="199"/>
      <c r="L1494" s="199"/>
      <c r="M1494" s="199"/>
      <c r="N1494" s="292"/>
    </row>
    <row r="1495" spans="4:14">
      <c r="D1495" s="186"/>
      <c r="E1495" s="200"/>
      <c r="F1495" s="131"/>
      <c r="G1495" s="199"/>
      <c r="H1495" s="131"/>
      <c r="I1495" s="199"/>
      <c r="J1495" s="131"/>
      <c r="K1495" s="199"/>
      <c r="L1495" s="199"/>
      <c r="M1495" s="199"/>
      <c r="N1495" s="292"/>
    </row>
    <row r="1496" spans="4:14">
      <c r="D1496" s="186"/>
      <c r="E1496" s="200"/>
      <c r="F1496" s="131"/>
      <c r="G1496" s="199"/>
      <c r="H1496" s="131"/>
      <c r="I1496" s="199"/>
      <c r="J1496" s="131"/>
      <c r="K1496" s="199"/>
      <c r="L1496" s="199"/>
      <c r="M1496" s="199"/>
      <c r="N1496" s="292"/>
    </row>
    <row r="1497" spans="4:14">
      <c r="D1497" s="186"/>
      <c r="E1497" s="200"/>
      <c r="F1497" s="131"/>
      <c r="G1497" s="199"/>
      <c r="H1497" s="131"/>
      <c r="I1497" s="199"/>
      <c r="J1497" s="131"/>
      <c r="K1497" s="199"/>
      <c r="L1497" s="199"/>
      <c r="M1497" s="199"/>
      <c r="N1497" s="292"/>
    </row>
    <row r="1498" spans="4:14">
      <c r="D1498" s="186"/>
      <c r="E1498" s="200"/>
      <c r="F1498" s="131"/>
      <c r="G1498" s="199"/>
      <c r="H1498" s="131"/>
      <c r="I1498" s="199"/>
      <c r="J1498" s="131"/>
      <c r="K1498" s="199"/>
      <c r="L1498" s="199"/>
      <c r="M1498" s="199"/>
      <c r="N1498" s="292"/>
    </row>
    <row r="1499" spans="4:14">
      <c r="D1499" s="186"/>
      <c r="E1499" s="200"/>
      <c r="F1499" s="131"/>
      <c r="G1499" s="199"/>
      <c r="H1499" s="131"/>
      <c r="I1499" s="199"/>
      <c r="J1499" s="131"/>
      <c r="K1499" s="199"/>
      <c r="L1499" s="199"/>
      <c r="M1499" s="199"/>
      <c r="N1499" s="292"/>
    </row>
    <row r="1500" spans="4:14">
      <c r="D1500" s="186"/>
      <c r="E1500" s="200"/>
      <c r="F1500" s="131"/>
      <c r="G1500" s="199"/>
      <c r="H1500" s="131"/>
      <c r="I1500" s="199"/>
      <c r="J1500" s="131"/>
      <c r="K1500" s="199"/>
      <c r="L1500" s="199"/>
      <c r="M1500" s="199"/>
      <c r="N1500" s="292"/>
    </row>
    <row r="1501" spans="4:14">
      <c r="D1501" s="186"/>
      <c r="E1501" s="200"/>
      <c r="F1501" s="131"/>
      <c r="G1501" s="199"/>
      <c r="H1501" s="131"/>
      <c r="I1501" s="199"/>
      <c r="J1501" s="131"/>
      <c r="K1501" s="199"/>
      <c r="L1501" s="199"/>
      <c r="M1501" s="199"/>
      <c r="N1501" s="292"/>
    </row>
    <row r="1502" spans="4:14">
      <c r="D1502" s="186"/>
      <c r="E1502" s="200"/>
      <c r="F1502" s="131"/>
      <c r="G1502" s="199"/>
      <c r="H1502" s="131"/>
      <c r="I1502" s="199"/>
      <c r="J1502" s="131"/>
      <c r="K1502" s="199"/>
      <c r="L1502" s="199"/>
      <c r="M1502" s="199"/>
      <c r="N1502" s="292"/>
    </row>
    <row r="1503" spans="4:14">
      <c r="D1503" s="186"/>
      <c r="E1503" s="200"/>
      <c r="F1503" s="131"/>
      <c r="G1503" s="199"/>
      <c r="H1503" s="131"/>
      <c r="I1503" s="199"/>
      <c r="J1503" s="131"/>
      <c r="K1503" s="199"/>
      <c r="L1503" s="199"/>
      <c r="M1503" s="199"/>
      <c r="N1503" s="292"/>
    </row>
    <row r="1504" spans="4:14">
      <c r="D1504" s="186"/>
      <c r="E1504" s="200"/>
      <c r="F1504" s="131"/>
      <c r="G1504" s="199"/>
      <c r="H1504" s="131"/>
      <c r="I1504" s="199"/>
      <c r="J1504" s="131"/>
      <c r="K1504" s="199"/>
      <c r="L1504" s="199"/>
      <c r="M1504" s="199"/>
      <c r="N1504" s="292"/>
    </row>
    <row r="1505" spans="4:14">
      <c r="D1505" s="186"/>
      <c r="E1505" s="200"/>
      <c r="F1505" s="131"/>
      <c r="G1505" s="199"/>
      <c r="H1505" s="131"/>
      <c r="I1505" s="199"/>
      <c r="J1505" s="131"/>
      <c r="K1505" s="199"/>
      <c r="L1505" s="199"/>
      <c r="M1505" s="199"/>
      <c r="N1505" s="292"/>
    </row>
    <row r="1506" spans="4:14">
      <c r="D1506" s="186"/>
      <c r="E1506" s="200"/>
      <c r="F1506" s="131"/>
      <c r="G1506" s="199"/>
      <c r="H1506" s="131"/>
      <c r="I1506" s="199"/>
      <c r="J1506" s="131"/>
      <c r="K1506" s="199"/>
      <c r="L1506" s="199"/>
      <c r="M1506" s="199"/>
      <c r="N1506" s="292"/>
    </row>
    <row r="1507" spans="4:14">
      <c r="D1507" s="186"/>
      <c r="E1507" s="200"/>
      <c r="F1507" s="131"/>
      <c r="G1507" s="199"/>
      <c r="H1507" s="131"/>
      <c r="I1507" s="199"/>
      <c r="J1507" s="131"/>
      <c r="K1507" s="199"/>
      <c r="L1507" s="199"/>
      <c r="M1507" s="199"/>
      <c r="N1507" s="292"/>
    </row>
    <row r="1508" spans="4:14">
      <c r="D1508" s="186"/>
      <c r="E1508" s="200"/>
      <c r="F1508" s="131"/>
      <c r="G1508" s="199"/>
      <c r="H1508" s="131"/>
      <c r="I1508" s="199"/>
      <c r="J1508" s="131"/>
      <c r="K1508" s="199"/>
      <c r="L1508" s="199"/>
      <c r="M1508" s="199"/>
      <c r="N1508" s="292"/>
    </row>
    <row r="1509" spans="4:14">
      <c r="D1509" s="186"/>
      <c r="E1509" s="200"/>
      <c r="F1509" s="131"/>
      <c r="G1509" s="199"/>
      <c r="H1509" s="131"/>
      <c r="I1509" s="199"/>
      <c r="J1509" s="131"/>
      <c r="K1509" s="199"/>
      <c r="L1509" s="199"/>
      <c r="M1509" s="199"/>
      <c r="N1509" s="292"/>
    </row>
    <row r="1510" spans="4:14">
      <c r="D1510" s="186"/>
      <c r="E1510" s="200"/>
      <c r="F1510" s="131"/>
      <c r="G1510" s="199"/>
      <c r="H1510" s="131"/>
      <c r="I1510" s="199"/>
      <c r="J1510" s="131"/>
      <c r="K1510" s="199"/>
      <c r="L1510" s="199"/>
      <c r="M1510" s="199"/>
      <c r="N1510" s="292"/>
    </row>
    <row r="1511" spans="4:14">
      <c r="D1511" s="186"/>
      <c r="E1511" s="200"/>
      <c r="F1511" s="131"/>
      <c r="G1511" s="199"/>
      <c r="H1511" s="131"/>
      <c r="I1511" s="199"/>
      <c r="J1511" s="131"/>
      <c r="K1511" s="199"/>
      <c r="L1511" s="199"/>
      <c r="M1511" s="199"/>
      <c r="N1511" s="292"/>
    </row>
    <row r="1512" spans="4:14">
      <c r="D1512" s="186"/>
      <c r="E1512" s="200"/>
      <c r="F1512" s="131"/>
      <c r="G1512" s="199"/>
      <c r="H1512" s="131"/>
      <c r="I1512" s="199"/>
      <c r="J1512" s="131"/>
      <c r="K1512" s="199"/>
      <c r="L1512" s="199"/>
      <c r="M1512" s="199"/>
      <c r="N1512" s="292"/>
    </row>
    <row r="1513" spans="4:14">
      <c r="D1513" s="186"/>
      <c r="E1513" s="200"/>
      <c r="F1513" s="131"/>
      <c r="G1513" s="199"/>
      <c r="H1513" s="131"/>
      <c r="I1513" s="199"/>
      <c r="J1513" s="131"/>
      <c r="K1513" s="199"/>
      <c r="L1513" s="199"/>
      <c r="M1513" s="199"/>
      <c r="N1513" s="292"/>
    </row>
    <row r="1514" spans="4:14">
      <c r="D1514" s="186"/>
      <c r="E1514" s="200"/>
      <c r="F1514" s="131"/>
      <c r="G1514" s="199"/>
      <c r="H1514" s="131"/>
      <c r="I1514" s="199"/>
      <c r="J1514" s="131"/>
      <c r="K1514" s="199"/>
      <c r="L1514" s="199"/>
      <c r="M1514" s="199"/>
      <c r="N1514" s="292"/>
    </row>
    <row r="1515" spans="4:14">
      <c r="D1515" s="186"/>
      <c r="E1515" s="200"/>
      <c r="F1515" s="131"/>
      <c r="G1515" s="199"/>
      <c r="H1515" s="131"/>
      <c r="I1515" s="199"/>
      <c r="J1515" s="131"/>
      <c r="K1515" s="199"/>
      <c r="L1515" s="199"/>
      <c r="M1515" s="199"/>
      <c r="N1515" s="292"/>
    </row>
    <row r="1516" spans="4:14">
      <c r="D1516" s="186"/>
      <c r="E1516" s="200"/>
      <c r="F1516" s="131"/>
      <c r="G1516" s="199"/>
      <c r="H1516" s="131"/>
      <c r="I1516" s="199"/>
      <c r="J1516" s="131"/>
      <c r="K1516" s="199"/>
      <c r="L1516" s="199"/>
      <c r="M1516" s="199"/>
      <c r="N1516" s="292"/>
    </row>
    <row r="1517" spans="4:14">
      <c r="D1517" s="186"/>
      <c r="E1517" s="200"/>
      <c r="F1517" s="131"/>
      <c r="G1517" s="199"/>
      <c r="H1517" s="131"/>
      <c r="I1517" s="199"/>
      <c r="J1517" s="131"/>
      <c r="K1517" s="199"/>
      <c r="L1517" s="199"/>
      <c r="M1517" s="199"/>
      <c r="N1517" s="292"/>
    </row>
    <row r="1518" spans="4:14">
      <c r="D1518" s="186"/>
      <c r="E1518" s="200"/>
      <c r="F1518" s="131"/>
      <c r="G1518" s="199"/>
      <c r="H1518" s="131"/>
      <c r="I1518" s="199"/>
      <c r="J1518" s="131"/>
      <c r="K1518" s="199"/>
      <c r="L1518" s="199"/>
      <c r="M1518" s="199"/>
      <c r="N1518" s="292"/>
    </row>
    <row r="1519" spans="4:14">
      <c r="D1519" s="186"/>
      <c r="E1519" s="200"/>
      <c r="F1519" s="131"/>
      <c r="G1519" s="199"/>
      <c r="H1519" s="131"/>
      <c r="I1519" s="199"/>
      <c r="J1519" s="131"/>
      <c r="K1519" s="199"/>
      <c r="L1519" s="199"/>
      <c r="M1519" s="199"/>
      <c r="N1519" s="292"/>
    </row>
    <row r="1520" spans="4:14">
      <c r="D1520" s="186"/>
      <c r="E1520" s="200"/>
      <c r="F1520" s="131"/>
      <c r="G1520" s="199"/>
      <c r="H1520" s="131"/>
      <c r="I1520" s="199"/>
      <c r="J1520" s="131"/>
      <c r="K1520" s="199"/>
      <c r="L1520" s="199"/>
      <c r="M1520" s="199"/>
      <c r="N1520" s="292"/>
    </row>
    <row r="1521" spans="4:14">
      <c r="D1521" s="186"/>
      <c r="E1521" s="200"/>
      <c r="F1521" s="131"/>
      <c r="G1521" s="199"/>
      <c r="H1521" s="131"/>
      <c r="I1521" s="199"/>
      <c r="J1521" s="131"/>
      <c r="K1521" s="199"/>
      <c r="L1521" s="199"/>
      <c r="M1521" s="199"/>
      <c r="N1521" s="292"/>
    </row>
    <row r="1522" spans="4:14">
      <c r="D1522" s="186"/>
      <c r="E1522" s="200"/>
      <c r="F1522" s="131"/>
      <c r="G1522" s="199"/>
      <c r="H1522" s="131"/>
      <c r="I1522" s="199"/>
      <c r="J1522" s="131"/>
      <c r="K1522" s="199"/>
      <c r="L1522" s="199"/>
      <c r="M1522" s="199"/>
      <c r="N1522" s="292"/>
    </row>
    <row r="1523" spans="4:14">
      <c r="D1523" s="186"/>
      <c r="E1523" s="200"/>
      <c r="F1523" s="131"/>
      <c r="G1523" s="199"/>
      <c r="H1523" s="131"/>
      <c r="I1523" s="199"/>
      <c r="J1523" s="131"/>
      <c r="K1523" s="199"/>
      <c r="L1523" s="199"/>
      <c r="M1523" s="199"/>
      <c r="N1523" s="292"/>
    </row>
    <row r="1524" spans="4:14">
      <c r="D1524" s="186"/>
      <c r="E1524" s="200"/>
      <c r="F1524" s="131"/>
      <c r="G1524" s="199"/>
      <c r="H1524" s="131"/>
      <c r="I1524" s="199"/>
      <c r="J1524" s="131"/>
      <c r="K1524" s="199"/>
      <c r="L1524" s="199"/>
      <c r="M1524" s="199"/>
      <c r="N1524" s="292"/>
    </row>
    <row r="1525" spans="4:14">
      <c r="D1525" s="186"/>
      <c r="E1525" s="200"/>
      <c r="F1525" s="131"/>
      <c r="G1525" s="199"/>
      <c r="H1525" s="131"/>
      <c r="I1525" s="199"/>
      <c r="J1525" s="131"/>
      <c r="K1525" s="199"/>
      <c r="L1525" s="199"/>
      <c r="M1525" s="199"/>
      <c r="N1525" s="292"/>
    </row>
    <row r="1526" spans="4:14">
      <c r="D1526" s="186"/>
      <c r="E1526" s="200"/>
      <c r="F1526" s="131"/>
      <c r="G1526" s="199"/>
      <c r="H1526" s="131"/>
      <c r="I1526" s="199"/>
      <c r="J1526" s="131"/>
      <c r="K1526" s="199"/>
      <c r="L1526" s="199"/>
      <c r="M1526" s="199"/>
      <c r="N1526" s="292"/>
    </row>
    <row r="1527" spans="4:14">
      <c r="D1527" s="186"/>
      <c r="E1527" s="200"/>
      <c r="F1527" s="131"/>
      <c r="G1527" s="199"/>
      <c r="H1527" s="131"/>
      <c r="I1527" s="199"/>
      <c r="J1527" s="131"/>
      <c r="K1527" s="199"/>
      <c r="L1527" s="199"/>
      <c r="M1527" s="199"/>
      <c r="N1527" s="292"/>
    </row>
    <row r="1528" spans="4:14">
      <c r="D1528" s="186"/>
      <c r="E1528" s="200"/>
      <c r="F1528" s="131"/>
      <c r="G1528" s="199"/>
      <c r="H1528" s="131"/>
      <c r="I1528" s="199"/>
      <c r="J1528" s="131"/>
      <c r="K1528" s="199"/>
      <c r="L1528" s="199"/>
      <c r="M1528" s="199"/>
      <c r="N1528" s="292"/>
    </row>
    <row r="1529" spans="4:14">
      <c r="D1529" s="186"/>
      <c r="E1529" s="200"/>
      <c r="F1529" s="131"/>
      <c r="G1529" s="199"/>
      <c r="H1529" s="131"/>
      <c r="I1529" s="199"/>
      <c r="J1529" s="131"/>
      <c r="K1529" s="199"/>
      <c r="L1529" s="199"/>
      <c r="M1529" s="199"/>
      <c r="N1529" s="292"/>
    </row>
    <row r="1530" spans="4:14">
      <c r="D1530" s="186"/>
      <c r="E1530" s="200"/>
      <c r="F1530" s="131"/>
      <c r="G1530" s="199"/>
      <c r="H1530" s="131"/>
      <c r="I1530" s="199"/>
      <c r="J1530" s="131"/>
      <c r="K1530" s="199"/>
      <c r="L1530" s="199"/>
      <c r="M1530" s="199"/>
      <c r="N1530" s="292"/>
    </row>
    <row r="1531" spans="4:14">
      <c r="D1531" s="186"/>
      <c r="E1531" s="200"/>
      <c r="F1531" s="131"/>
      <c r="G1531" s="199"/>
      <c r="H1531" s="131"/>
      <c r="I1531" s="199"/>
      <c r="J1531" s="131"/>
      <c r="K1531" s="199"/>
      <c r="L1531" s="199"/>
      <c r="M1531" s="199"/>
      <c r="N1531" s="292"/>
    </row>
    <row r="1532" spans="4:14">
      <c r="D1532" s="186"/>
      <c r="E1532" s="200"/>
      <c r="F1532" s="131"/>
      <c r="G1532" s="199"/>
      <c r="H1532" s="131"/>
      <c r="I1532" s="199"/>
      <c r="J1532" s="131"/>
      <c r="K1532" s="199"/>
      <c r="L1532" s="199"/>
      <c r="M1532" s="199"/>
      <c r="N1532" s="292"/>
    </row>
    <row r="1533" spans="4:14">
      <c r="D1533" s="186"/>
      <c r="E1533" s="200"/>
      <c r="F1533" s="131"/>
      <c r="G1533" s="199"/>
      <c r="H1533" s="131"/>
      <c r="I1533" s="199"/>
      <c r="J1533" s="131"/>
      <c r="K1533" s="199"/>
      <c r="L1533" s="199"/>
      <c r="M1533" s="199"/>
      <c r="N1533" s="292"/>
    </row>
    <row r="1534" spans="4:14">
      <c r="D1534" s="186"/>
      <c r="E1534" s="200"/>
      <c r="F1534" s="131"/>
      <c r="G1534" s="199"/>
      <c r="H1534" s="131"/>
      <c r="I1534" s="199"/>
      <c r="J1534" s="131"/>
      <c r="K1534" s="199"/>
      <c r="L1534" s="199"/>
      <c r="M1534" s="199"/>
      <c r="N1534" s="292"/>
    </row>
    <row r="1535" spans="4:14">
      <c r="D1535" s="186"/>
      <c r="E1535" s="200"/>
      <c r="F1535" s="131"/>
      <c r="G1535" s="199"/>
      <c r="H1535" s="131"/>
      <c r="I1535" s="199"/>
      <c r="J1535" s="131"/>
      <c r="K1535" s="199"/>
      <c r="L1535" s="199"/>
      <c r="M1535" s="199"/>
      <c r="N1535" s="292"/>
    </row>
    <row r="1536" spans="4:14">
      <c r="D1536" s="186"/>
      <c r="E1536" s="200"/>
      <c r="F1536" s="131"/>
      <c r="G1536" s="199"/>
      <c r="H1536" s="131"/>
      <c r="I1536" s="199"/>
      <c r="J1536" s="131"/>
      <c r="K1536" s="199"/>
      <c r="L1536" s="199"/>
      <c r="M1536" s="199"/>
      <c r="N1536" s="292"/>
    </row>
    <row r="1537" spans="4:14">
      <c r="D1537" s="186"/>
      <c r="E1537" s="200"/>
      <c r="F1537" s="131"/>
      <c r="G1537" s="199"/>
      <c r="H1537" s="131"/>
      <c r="I1537" s="199"/>
      <c r="J1537" s="131"/>
      <c r="K1537" s="199"/>
      <c r="L1537" s="199"/>
      <c r="M1537" s="199"/>
      <c r="N1537" s="292"/>
    </row>
    <row r="1538" spans="4:14">
      <c r="D1538" s="186"/>
      <c r="E1538" s="200"/>
      <c r="F1538" s="131"/>
      <c r="G1538" s="199"/>
      <c r="H1538" s="131"/>
      <c r="I1538" s="199"/>
      <c r="J1538" s="131"/>
      <c r="K1538" s="199"/>
      <c r="L1538" s="199"/>
      <c r="M1538" s="199"/>
      <c r="N1538" s="292"/>
    </row>
    <row r="1539" spans="4:14">
      <c r="D1539" s="186"/>
      <c r="E1539" s="200"/>
      <c r="F1539" s="131"/>
      <c r="G1539" s="199"/>
      <c r="H1539" s="131"/>
      <c r="I1539" s="199"/>
      <c r="J1539" s="131"/>
      <c r="K1539" s="199"/>
      <c r="L1539" s="199"/>
      <c r="M1539" s="199"/>
      <c r="N1539" s="292"/>
    </row>
    <row r="1540" spans="4:14">
      <c r="D1540" s="186"/>
      <c r="E1540" s="200"/>
      <c r="F1540" s="131"/>
      <c r="G1540" s="199"/>
      <c r="H1540" s="131"/>
      <c r="I1540" s="199"/>
      <c r="J1540" s="131"/>
      <c r="K1540" s="199"/>
      <c r="L1540" s="199"/>
      <c r="M1540" s="199"/>
      <c r="N1540" s="292"/>
    </row>
    <row r="1541" spans="4:14">
      <c r="D1541" s="186"/>
      <c r="E1541" s="200"/>
      <c r="F1541" s="131"/>
      <c r="G1541" s="199"/>
      <c r="H1541" s="131"/>
      <c r="I1541" s="199"/>
      <c r="J1541" s="131"/>
      <c r="K1541" s="199"/>
      <c r="L1541" s="199"/>
      <c r="M1541" s="199"/>
      <c r="N1541" s="292"/>
    </row>
    <row r="1542" spans="4:14">
      <c r="D1542" s="186"/>
      <c r="E1542" s="200"/>
      <c r="F1542" s="131"/>
      <c r="G1542" s="199"/>
      <c r="H1542" s="131"/>
      <c r="I1542" s="199"/>
      <c r="J1542" s="131"/>
      <c r="K1542" s="199"/>
      <c r="L1542" s="199"/>
      <c r="M1542" s="199"/>
      <c r="N1542" s="292"/>
    </row>
    <row r="1543" spans="4:14">
      <c r="D1543" s="186"/>
      <c r="E1543" s="200"/>
      <c r="F1543" s="131"/>
      <c r="G1543" s="199"/>
      <c r="H1543" s="131"/>
      <c r="I1543" s="199"/>
      <c r="J1543" s="131"/>
      <c r="K1543" s="199"/>
      <c r="L1543" s="199"/>
      <c r="M1543" s="199"/>
      <c r="N1543" s="292"/>
    </row>
    <row r="1544" spans="4:14">
      <c r="D1544" s="186"/>
      <c r="E1544" s="200"/>
      <c r="F1544" s="131"/>
      <c r="G1544" s="199"/>
      <c r="H1544" s="131"/>
      <c r="I1544" s="199"/>
      <c r="J1544" s="131"/>
      <c r="K1544" s="199"/>
      <c r="L1544" s="199"/>
      <c r="M1544" s="199"/>
      <c r="N1544" s="292"/>
    </row>
    <row r="1545" spans="4:14">
      <c r="D1545" s="186"/>
      <c r="E1545" s="200"/>
      <c r="F1545" s="131"/>
      <c r="G1545" s="199"/>
      <c r="H1545" s="131"/>
      <c r="I1545" s="199"/>
      <c r="J1545" s="131"/>
      <c r="K1545" s="199"/>
      <c r="L1545" s="199"/>
      <c r="M1545" s="199"/>
      <c r="N1545" s="292"/>
    </row>
    <row r="1546" spans="4:14">
      <c r="D1546" s="186"/>
      <c r="E1546" s="200"/>
      <c r="F1546" s="131"/>
      <c r="G1546" s="199"/>
      <c r="H1546" s="131"/>
      <c r="I1546" s="199"/>
      <c r="J1546" s="131"/>
      <c r="K1546" s="199"/>
      <c r="L1546" s="199"/>
      <c r="M1546" s="199"/>
      <c r="N1546" s="292"/>
    </row>
    <row r="1547" spans="4:14">
      <c r="D1547" s="186"/>
      <c r="E1547" s="200"/>
      <c r="F1547" s="131"/>
      <c r="G1547" s="199"/>
      <c r="H1547" s="131"/>
      <c r="I1547" s="199"/>
      <c r="J1547" s="131"/>
      <c r="K1547" s="199"/>
      <c r="L1547" s="199"/>
      <c r="M1547" s="199"/>
      <c r="N1547" s="292"/>
    </row>
    <row r="1548" spans="4:14">
      <c r="D1548" s="186"/>
      <c r="E1548" s="200"/>
      <c r="F1548" s="131"/>
      <c r="G1548" s="199"/>
      <c r="H1548" s="131"/>
      <c r="I1548" s="199"/>
      <c r="J1548" s="131"/>
      <c r="K1548" s="199"/>
      <c r="L1548" s="199"/>
      <c r="M1548" s="199"/>
      <c r="N1548" s="292"/>
    </row>
    <row r="1549" spans="4:14">
      <c r="D1549" s="186"/>
      <c r="E1549" s="200"/>
      <c r="F1549" s="131"/>
      <c r="G1549" s="199"/>
      <c r="H1549" s="131"/>
      <c r="I1549" s="199"/>
      <c r="J1549" s="131"/>
      <c r="K1549" s="199"/>
      <c r="L1549" s="199"/>
      <c r="M1549" s="199"/>
      <c r="N1549" s="292"/>
    </row>
    <row r="1550" spans="4:14">
      <c r="D1550" s="186"/>
      <c r="E1550" s="200"/>
      <c r="F1550" s="131"/>
      <c r="G1550" s="199"/>
      <c r="H1550" s="131"/>
      <c r="I1550" s="199"/>
      <c r="J1550" s="131"/>
      <c r="K1550" s="199"/>
      <c r="L1550" s="199"/>
      <c r="M1550" s="199"/>
      <c r="N1550" s="292"/>
    </row>
    <row r="1551" spans="4:14">
      <c r="D1551" s="186"/>
      <c r="E1551" s="200"/>
      <c r="F1551" s="131"/>
      <c r="G1551" s="199"/>
      <c r="H1551" s="131"/>
      <c r="I1551" s="199"/>
      <c r="J1551" s="131"/>
      <c r="K1551" s="199"/>
      <c r="L1551" s="199"/>
      <c r="M1551" s="199"/>
      <c r="N1551" s="292"/>
    </row>
    <row r="1552" spans="4:14">
      <c r="D1552" s="186"/>
      <c r="E1552" s="200"/>
      <c r="F1552" s="131"/>
      <c r="G1552" s="199"/>
      <c r="H1552" s="131"/>
      <c r="I1552" s="199"/>
      <c r="J1552" s="131"/>
      <c r="K1552" s="199"/>
      <c r="L1552" s="199"/>
      <c r="M1552" s="199"/>
      <c r="N1552" s="292"/>
    </row>
    <row r="1553" spans="4:14">
      <c r="D1553" s="186"/>
      <c r="E1553" s="200"/>
      <c r="F1553" s="131"/>
      <c r="G1553" s="199"/>
      <c r="H1553" s="131"/>
      <c r="I1553" s="199"/>
      <c r="J1553" s="131"/>
      <c r="K1553" s="199"/>
      <c r="L1553" s="199"/>
      <c r="M1553" s="199"/>
      <c r="N1553" s="292"/>
    </row>
    <row r="1554" spans="4:14">
      <c r="D1554" s="186"/>
      <c r="E1554" s="200"/>
      <c r="F1554" s="131"/>
      <c r="G1554" s="199"/>
      <c r="H1554" s="131"/>
      <c r="I1554" s="199"/>
      <c r="J1554" s="131"/>
      <c r="K1554" s="199"/>
      <c r="L1554" s="199"/>
      <c r="M1554" s="199"/>
      <c r="N1554" s="292"/>
    </row>
    <row r="1555" spans="4:14">
      <c r="D1555" s="186"/>
      <c r="E1555" s="200"/>
      <c r="F1555" s="131"/>
      <c r="G1555" s="199"/>
      <c r="H1555" s="131"/>
      <c r="I1555" s="199"/>
      <c r="J1555" s="131"/>
      <c r="K1555" s="199"/>
      <c r="L1555" s="199"/>
      <c r="M1555" s="199"/>
      <c r="N1555" s="292"/>
    </row>
    <row r="1556" spans="4:14">
      <c r="D1556" s="186"/>
      <c r="E1556" s="200"/>
      <c r="F1556" s="131"/>
      <c r="G1556" s="199"/>
      <c r="H1556" s="131"/>
      <c r="I1556" s="199"/>
      <c r="J1556" s="131"/>
      <c r="K1556" s="199"/>
      <c r="L1556" s="199"/>
      <c r="M1556" s="199"/>
      <c r="N1556" s="292"/>
    </row>
    <row r="1557" spans="4:14">
      <c r="D1557" s="186"/>
      <c r="E1557" s="200"/>
      <c r="F1557" s="131"/>
      <c r="G1557" s="199"/>
      <c r="H1557" s="131"/>
      <c r="I1557" s="199"/>
      <c r="J1557" s="131"/>
      <c r="K1557" s="199"/>
      <c r="L1557" s="199"/>
      <c r="M1557" s="199"/>
      <c r="N1557" s="292"/>
    </row>
    <row r="1558" spans="4:14">
      <c r="D1558" s="186"/>
      <c r="E1558" s="200"/>
      <c r="F1558" s="131"/>
      <c r="G1558" s="199"/>
      <c r="H1558" s="131"/>
      <c r="I1558" s="199"/>
      <c r="J1558" s="131"/>
      <c r="K1558" s="199"/>
      <c r="L1558" s="199"/>
      <c r="M1558" s="199"/>
      <c r="N1558" s="292"/>
    </row>
    <row r="1559" spans="4:14">
      <c r="D1559" s="186"/>
      <c r="E1559" s="200"/>
      <c r="F1559" s="131"/>
      <c r="G1559" s="199"/>
      <c r="H1559" s="131"/>
      <c r="I1559" s="199"/>
      <c r="J1559" s="131"/>
      <c r="K1559" s="199"/>
      <c r="L1559" s="199"/>
      <c r="M1559" s="199"/>
      <c r="N1559" s="292"/>
    </row>
    <row r="1560" spans="4:14">
      <c r="D1560" s="186"/>
      <c r="E1560" s="200"/>
      <c r="F1560" s="131"/>
      <c r="G1560" s="199"/>
      <c r="H1560" s="131"/>
      <c r="I1560" s="199"/>
      <c r="J1560" s="131"/>
      <c r="K1560" s="199"/>
      <c r="L1560" s="199"/>
      <c r="M1560" s="199"/>
      <c r="N1560" s="292"/>
    </row>
    <row r="1561" spans="4:14">
      <c r="D1561" s="186"/>
      <c r="E1561" s="200"/>
      <c r="F1561" s="131"/>
      <c r="G1561" s="199"/>
      <c r="H1561" s="131"/>
      <c r="I1561" s="199"/>
      <c r="J1561" s="131"/>
      <c r="K1561" s="199"/>
      <c r="L1561" s="199"/>
      <c r="M1561" s="199"/>
      <c r="N1561" s="292"/>
    </row>
    <row r="1562" spans="4:14">
      <c r="D1562" s="186"/>
      <c r="E1562" s="200"/>
      <c r="F1562" s="131"/>
      <c r="G1562" s="199"/>
      <c r="H1562" s="131"/>
      <c r="I1562" s="199"/>
      <c r="J1562" s="131"/>
      <c r="K1562" s="199"/>
      <c r="L1562" s="199"/>
      <c r="M1562" s="199"/>
      <c r="N1562" s="292"/>
    </row>
    <row r="1563" spans="4:14">
      <c r="D1563" s="186"/>
      <c r="E1563" s="200"/>
      <c r="F1563" s="131"/>
      <c r="G1563" s="199"/>
      <c r="H1563" s="131"/>
      <c r="I1563" s="199"/>
      <c r="J1563" s="131"/>
      <c r="K1563" s="199"/>
      <c r="L1563" s="199"/>
      <c r="M1563" s="199"/>
      <c r="N1563" s="292"/>
    </row>
    <row r="1564" spans="4:14">
      <c r="D1564" s="186"/>
      <c r="E1564" s="200"/>
      <c r="F1564" s="131"/>
      <c r="G1564" s="199"/>
      <c r="H1564" s="131"/>
      <c r="I1564" s="199"/>
      <c r="J1564" s="131"/>
      <c r="K1564" s="199"/>
      <c r="L1564" s="199"/>
      <c r="M1564" s="199"/>
      <c r="N1564" s="292"/>
    </row>
    <row r="1565" spans="4:14">
      <c r="D1565" s="186"/>
      <c r="E1565" s="200"/>
      <c r="F1565" s="131"/>
      <c r="G1565" s="199"/>
      <c r="H1565" s="131"/>
      <c r="I1565" s="199"/>
      <c r="J1565" s="131"/>
      <c r="K1565" s="199"/>
      <c r="L1565" s="199"/>
      <c r="M1565" s="199"/>
      <c r="N1565" s="292"/>
    </row>
    <row r="1566" spans="4:14">
      <c r="D1566" s="186"/>
      <c r="E1566" s="200"/>
      <c r="F1566" s="131"/>
      <c r="G1566" s="199"/>
      <c r="H1566" s="131"/>
      <c r="I1566" s="199"/>
      <c r="J1566" s="131"/>
      <c r="K1566" s="199"/>
      <c r="L1566" s="199"/>
      <c r="M1566" s="199"/>
      <c r="N1566" s="292"/>
    </row>
    <row r="1567" spans="4:14">
      <c r="D1567" s="186"/>
      <c r="E1567" s="200"/>
      <c r="F1567" s="131"/>
      <c r="G1567" s="199"/>
      <c r="H1567" s="131"/>
      <c r="I1567" s="199"/>
      <c r="J1567" s="131"/>
      <c r="K1567" s="199"/>
      <c r="L1567" s="199"/>
      <c r="M1567" s="199"/>
      <c r="N1567" s="292"/>
    </row>
    <row r="1568" spans="4:14">
      <c r="D1568" s="186"/>
      <c r="E1568" s="200"/>
      <c r="F1568" s="131"/>
      <c r="G1568" s="199"/>
      <c r="H1568" s="131"/>
      <c r="I1568" s="199"/>
      <c r="J1568" s="131"/>
      <c r="K1568" s="199"/>
      <c r="L1568" s="199"/>
      <c r="M1568" s="199"/>
      <c r="N1568" s="292"/>
    </row>
    <row r="1569" spans="4:14">
      <c r="D1569" s="186"/>
      <c r="E1569" s="200"/>
      <c r="F1569" s="131"/>
      <c r="G1569" s="199"/>
      <c r="H1569" s="131"/>
      <c r="I1569" s="199"/>
      <c r="J1569" s="131"/>
      <c r="K1569" s="199"/>
      <c r="L1569" s="199"/>
      <c r="M1569" s="199"/>
      <c r="N1569" s="292"/>
    </row>
    <row r="1570" spans="4:14">
      <c r="D1570" s="186"/>
      <c r="E1570" s="200"/>
      <c r="F1570" s="131"/>
      <c r="G1570" s="199"/>
      <c r="H1570" s="131"/>
      <c r="I1570" s="199"/>
      <c r="J1570" s="131"/>
      <c r="K1570" s="199"/>
      <c r="L1570" s="199"/>
      <c r="M1570" s="199"/>
      <c r="N1570" s="292"/>
    </row>
    <row r="1571" spans="4:14">
      <c r="D1571" s="186"/>
      <c r="E1571" s="200"/>
      <c r="F1571" s="131"/>
      <c r="G1571" s="199"/>
      <c r="H1571" s="131"/>
      <c r="I1571" s="199"/>
      <c r="J1571" s="131"/>
      <c r="K1571" s="199"/>
      <c r="L1571" s="199"/>
      <c r="M1571" s="199"/>
      <c r="N1571" s="292"/>
    </row>
    <row r="1572" spans="4:14">
      <c r="D1572" s="186"/>
      <c r="E1572" s="200"/>
      <c r="F1572" s="131"/>
      <c r="G1572" s="199"/>
      <c r="H1572" s="131"/>
      <c r="I1572" s="199"/>
      <c r="J1572" s="131"/>
      <c r="K1572" s="199"/>
      <c r="L1572" s="199"/>
      <c r="M1572" s="199"/>
      <c r="N1572" s="292"/>
    </row>
    <row r="1573" spans="4:14">
      <c r="D1573" s="186"/>
      <c r="E1573" s="200"/>
      <c r="F1573" s="131"/>
      <c r="G1573" s="199"/>
      <c r="H1573" s="131"/>
      <c r="I1573" s="199"/>
      <c r="J1573" s="131"/>
      <c r="K1573" s="199"/>
      <c r="L1573" s="199"/>
      <c r="M1573" s="199"/>
      <c r="N1573" s="292"/>
    </row>
    <row r="1574" spans="4:14">
      <c r="D1574" s="186"/>
      <c r="E1574" s="200"/>
      <c r="F1574" s="131"/>
      <c r="G1574" s="199"/>
      <c r="H1574" s="131"/>
      <c r="I1574" s="199"/>
      <c r="J1574" s="131"/>
      <c r="K1574" s="199"/>
      <c r="L1574" s="199"/>
      <c r="M1574" s="199"/>
      <c r="N1574" s="292"/>
    </row>
    <row r="1575" spans="4:14">
      <c r="D1575" s="186"/>
      <c r="E1575" s="200"/>
      <c r="F1575" s="131"/>
      <c r="G1575" s="199"/>
      <c r="H1575" s="131"/>
      <c r="I1575" s="199"/>
      <c r="J1575" s="131"/>
      <c r="K1575" s="199"/>
      <c r="L1575" s="199"/>
      <c r="M1575" s="199"/>
      <c r="N1575" s="292"/>
    </row>
    <row r="1576" spans="4:14">
      <c r="D1576" s="186"/>
      <c r="E1576" s="200"/>
      <c r="F1576" s="131"/>
      <c r="G1576" s="199"/>
      <c r="H1576" s="131"/>
      <c r="I1576" s="199"/>
      <c r="J1576" s="131"/>
      <c r="K1576" s="199"/>
      <c r="L1576" s="199"/>
      <c r="M1576" s="199"/>
      <c r="N1576" s="292"/>
    </row>
    <row r="1577" spans="4:14">
      <c r="D1577" s="186"/>
      <c r="E1577" s="200"/>
      <c r="F1577" s="131"/>
      <c r="G1577" s="199"/>
      <c r="H1577" s="131"/>
      <c r="I1577" s="199"/>
      <c r="J1577" s="131"/>
      <c r="K1577" s="199"/>
      <c r="L1577" s="199"/>
      <c r="M1577" s="199"/>
      <c r="N1577" s="292"/>
    </row>
    <row r="1578" spans="4:14">
      <c r="D1578" s="186"/>
      <c r="E1578" s="200"/>
      <c r="F1578" s="131"/>
      <c r="G1578" s="199"/>
      <c r="H1578" s="131"/>
      <c r="I1578" s="199"/>
      <c r="J1578" s="131"/>
      <c r="K1578" s="199"/>
      <c r="L1578" s="199"/>
      <c r="M1578" s="199"/>
      <c r="N1578" s="292"/>
    </row>
    <row r="1579" spans="4:14">
      <c r="D1579" s="186"/>
      <c r="E1579" s="200"/>
      <c r="F1579" s="131"/>
      <c r="G1579" s="199"/>
      <c r="H1579" s="131"/>
      <c r="I1579" s="199"/>
      <c r="J1579" s="131"/>
      <c r="K1579" s="199"/>
      <c r="L1579" s="199"/>
      <c r="M1579" s="199"/>
      <c r="N1579" s="292"/>
    </row>
    <row r="1580" spans="4:14">
      <c r="D1580" s="186"/>
      <c r="E1580" s="200"/>
      <c r="F1580" s="131"/>
      <c r="G1580" s="199"/>
      <c r="H1580" s="131"/>
      <c r="I1580" s="199"/>
      <c r="J1580" s="131"/>
      <c r="K1580" s="199"/>
      <c r="L1580" s="199"/>
      <c r="M1580" s="199"/>
      <c r="N1580" s="292"/>
    </row>
    <row r="1581" spans="4:14">
      <c r="D1581" s="186"/>
      <c r="E1581" s="200"/>
      <c r="F1581" s="131"/>
      <c r="G1581" s="199"/>
      <c r="H1581" s="131"/>
      <c r="I1581" s="199"/>
      <c r="J1581" s="131"/>
      <c r="K1581" s="199"/>
      <c r="L1581" s="199"/>
      <c r="M1581" s="199"/>
      <c r="N1581" s="292"/>
    </row>
    <row r="1582" spans="4:14">
      <c r="D1582" s="186"/>
      <c r="E1582" s="200"/>
      <c r="F1582" s="131"/>
      <c r="G1582" s="199"/>
      <c r="H1582" s="131"/>
      <c r="I1582" s="199"/>
      <c r="J1582" s="131"/>
      <c r="K1582" s="199"/>
      <c r="L1582" s="199"/>
      <c r="M1582" s="199"/>
      <c r="N1582" s="292"/>
    </row>
    <row r="1583" spans="4:14">
      <c r="D1583" s="186"/>
      <c r="E1583" s="200"/>
      <c r="F1583" s="131"/>
      <c r="G1583" s="199"/>
      <c r="H1583" s="131"/>
      <c r="I1583" s="199"/>
      <c r="J1583" s="131"/>
      <c r="K1583" s="199"/>
      <c r="L1583" s="199"/>
      <c r="M1583" s="199"/>
      <c r="N1583" s="292"/>
    </row>
    <row r="1584" spans="4:14">
      <c r="D1584" s="186"/>
      <c r="E1584" s="200"/>
      <c r="F1584" s="131"/>
      <c r="G1584" s="199"/>
      <c r="H1584" s="131"/>
      <c r="I1584" s="199"/>
      <c r="J1584" s="131"/>
      <c r="K1584" s="199"/>
      <c r="L1584" s="199"/>
      <c r="M1584" s="199"/>
      <c r="N1584" s="292"/>
    </row>
    <row r="1585" spans="4:14">
      <c r="D1585" s="186"/>
      <c r="E1585" s="200"/>
      <c r="F1585" s="131"/>
      <c r="G1585" s="199"/>
      <c r="H1585" s="131"/>
      <c r="I1585" s="199"/>
      <c r="J1585" s="131"/>
      <c r="K1585" s="199"/>
      <c r="L1585" s="199"/>
      <c r="M1585" s="199"/>
      <c r="N1585" s="292"/>
    </row>
    <row r="1586" spans="4:14">
      <c r="D1586" s="186"/>
      <c r="E1586" s="200"/>
      <c r="F1586" s="131"/>
      <c r="G1586" s="199"/>
      <c r="H1586" s="131"/>
      <c r="I1586" s="199"/>
      <c r="J1586" s="131"/>
      <c r="K1586" s="199"/>
      <c r="L1586" s="199"/>
      <c r="M1586" s="199"/>
      <c r="N1586" s="292"/>
    </row>
    <row r="1587" spans="4:14">
      <c r="D1587" s="186"/>
      <c r="E1587" s="200"/>
      <c r="F1587" s="131"/>
      <c r="G1587" s="199"/>
      <c r="H1587" s="131"/>
      <c r="I1587" s="199"/>
      <c r="J1587" s="131"/>
      <c r="K1587" s="199"/>
      <c r="L1587" s="199"/>
      <c r="M1587" s="199"/>
      <c r="N1587" s="292"/>
    </row>
    <row r="1588" spans="4:14">
      <c r="D1588" s="186"/>
      <c r="E1588" s="200"/>
      <c r="F1588" s="131"/>
      <c r="G1588" s="199"/>
      <c r="H1588" s="131"/>
      <c r="I1588" s="199"/>
      <c r="J1588" s="131"/>
      <c r="K1588" s="199"/>
      <c r="L1588" s="199"/>
      <c r="M1588" s="199"/>
      <c r="N1588" s="292"/>
    </row>
    <row r="1589" spans="4:14">
      <c r="D1589" s="186"/>
      <c r="E1589" s="200"/>
      <c r="F1589" s="131"/>
      <c r="G1589" s="199"/>
      <c r="H1589" s="131"/>
      <c r="I1589" s="199"/>
      <c r="J1589" s="131"/>
      <c r="K1589" s="199"/>
      <c r="L1589" s="199"/>
      <c r="M1589" s="199"/>
      <c r="N1589" s="292"/>
    </row>
    <row r="1590" spans="4:14">
      <c r="D1590" s="186"/>
      <c r="E1590" s="200"/>
      <c r="F1590" s="131"/>
      <c r="G1590" s="199"/>
      <c r="H1590" s="131"/>
      <c r="I1590" s="199"/>
      <c r="J1590" s="131"/>
      <c r="K1590" s="199"/>
      <c r="L1590" s="199"/>
      <c r="M1590" s="199"/>
      <c r="N1590" s="292"/>
    </row>
    <row r="1591" spans="4:14">
      <c r="D1591" s="186"/>
      <c r="E1591" s="200"/>
      <c r="F1591" s="131"/>
      <c r="G1591" s="199"/>
      <c r="H1591" s="131"/>
      <c r="I1591" s="199"/>
      <c r="J1591" s="131"/>
      <c r="K1591" s="199"/>
      <c r="L1591" s="199"/>
      <c r="M1591" s="199"/>
      <c r="N1591" s="292"/>
    </row>
    <row r="1592" spans="4:14">
      <c r="D1592" s="186"/>
      <c r="E1592" s="200"/>
      <c r="F1592" s="131"/>
      <c r="G1592" s="199"/>
      <c r="H1592" s="131"/>
      <c r="I1592" s="199"/>
      <c r="J1592" s="131"/>
      <c r="K1592" s="199"/>
      <c r="L1592" s="199"/>
      <c r="M1592" s="199"/>
      <c r="N1592" s="292"/>
    </row>
    <row r="1593" spans="4:14">
      <c r="D1593" s="186"/>
      <c r="E1593" s="200"/>
      <c r="F1593" s="131"/>
      <c r="G1593" s="199"/>
      <c r="H1593" s="131"/>
      <c r="I1593" s="199"/>
      <c r="J1593" s="131"/>
      <c r="K1593" s="199"/>
      <c r="L1593" s="199"/>
      <c r="M1593" s="199"/>
      <c r="N1593" s="292"/>
    </row>
    <row r="1594" spans="4:14">
      <c r="D1594" s="186"/>
      <c r="E1594" s="200"/>
      <c r="F1594" s="131"/>
      <c r="G1594" s="199"/>
      <c r="H1594" s="131"/>
      <c r="I1594" s="199"/>
      <c r="J1594" s="131"/>
      <c r="K1594" s="199"/>
      <c r="L1594" s="199"/>
      <c r="M1594" s="199"/>
      <c r="N1594" s="292"/>
    </row>
    <row r="1595" spans="4:14">
      <c r="D1595" s="186"/>
      <c r="E1595" s="200"/>
      <c r="F1595" s="131"/>
      <c r="G1595" s="199"/>
      <c r="H1595" s="131"/>
      <c r="I1595" s="199"/>
      <c r="J1595" s="131"/>
      <c r="K1595" s="199"/>
      <c r="L1595" s="199"/>
      <c r="M1595" s="199"/>
      <c r="N1595" s="292"/>
    </row>
    <row r="1596" spans="4:14">
      <c r="D1596" s="186"/>
      <c r="E1596" s="200"/>
      <c r="F1596" s="131"/>
      <c r="G1596" s="199"/>
      <c r="H1596" s="131"/>
      <c r="I1596" s="199"/>
      <c r="J1596" s="131"/>
      <c r="K1596" s="199"/>
      <c r="L1596" s="199"/>
      <c r="M1596" s="199"/>
      <c r="N1596" s="292"/>
    </row>
    <row r="1597" spans="4:14">
      <c r="D1597" s="186"/>
      <c r="E1597" s="200"/>
      <c r="F1597" s="131"/>
      <c r="G1597" s="199"/>
      <c r="H1597" s="131"/>
      <c r="I1597" s="199"/>
      <c r="J1597" s="131"/>
      <c r="K1597" s="199"/>
      <c r="L1597" s="199"/>
      <c r="M1597" s="199"/>
      <c r="N1597" s="292"/>
    </row>
    <row r="1598" spans="4:14">
      <c r="D1598" s="186"/>
      <c r="E1598" s="200"/>
      <c r="F1598" s="131"/>
      <c r="G1598" s="199"/>
      <c r="H1598" s="131"/>
      <c r="I1598" s="199"/>
      <c r="J1598" s="131"/>
      <c r="K1598" s="199"/>
      <c r="L1598" s="199"/>
      <c r="M1598" s="199"/>
      <c r="N1598" s="292"/>
    </row>
    <row r="1599" spans="4:14">
      <c r="D1599" s="186"/>
      <c r="E1599" s="200"/>
      <c r="F1599" s="131"/>
      <c r="G1599" s="199"/>
      <c r="H1599" s="131"/>
      <c r="I1599" s="199"/>
      <c r="J1599" s="131"/>
      <c r="K1599" s="199"/>
      <c r="L1599" s="199"/>
      <c r="M1599" s="199"/>
      <c r="N1599" s="292"/>
    </row>
    <row r="1600" spans="4:14">
      <c r="D1600" s="186"/>
      <c r="E1600" s="200"/>
      <c r="F1600" s="131"/>
      <c r="G1600" s="199"/>
      <c r="H1600" s="131"/>
      <c r="I1600" s="199"/>
      <c r="J1600" s="131"/>
      <c r="K1600" s="199"/>
      <c r="L1600" s="199"/>
      <c r="M1600" s="199"/>
      <c r="N1600" s="292"/>
    </row>
    <row r="1601" spans="4:14">
      <c r="D1601" s="186"/>
      <c r="E1601" s="200"/>
      <c r="F1601" s="131"/>
      <c r="G1601" s="199"/>
      <c r="H1601" s="131"/>
      <c r="I1601" s="199"/>
      <c r="J1601" s="131"/>
      <c r="K1601" s="199"/>
      <c r="L1601" s="199"/>
      <c r="M1601" s="199"/>
      <c r="N1601" s="292"/>
    </row>
    <row r="1602" spans="4:14">
      <c r="D1602" s="186"/>
      <c r="E1602" s="200"/>
      <c r="F1602" s="131"/>
      <c r="G1602" s="199"/>
      <c r="H1602" s="131"/>
      <c r="I1602" s="199"/>
      <c r="J1602" s="131"/>
      <c r="K1602" s="199"/>
      <c r="L1602" s="199"/>
      <c r="M1602" s="199"/>
      <c r="N1602" s="292"/>
    </row>
    <row r="1603" spans="4:14">
      <c r="D1603" s="186"/>
      <c r="E1603" s="200"/>
      <c r="F1603" s="131"/>
      <c r="G1603" s="199"/>
      <c r="H1603" s="131"/>
      <c r="I1603" s="199"/>
      <c r="J1603" s="131"/>
      <c r="K1603" s="199"/>
      <c r="L1603" s="199"/>
      <c r="M1603" s="199"/>
      <c r="N1603" s="292"/>
    </row>
    <row r="1604" spans="4:14">
      <c r="D1604" s="186"/>
      <c r="E1604" s="200"/>
      <c r="F1604" s="131"/>
      <c r="G1604" s="199"/>
      <c r="H1604" s="131"/>
      <c r="I1604" s="199"/>
      <c r="J1604" s="131"/>
      <c r="K1604" s="199"/>
      <c r="L1604" s="199"/>
      <c r="M1604" s="199"/>
      <c r="N1604" s="292"/>
    </row>
    <row r="1605" spans="4:14">
      <c r="D1605" s="186"/>
      <c r="E1605" s="200"/>
      <c r="F1605" s="131"/>
      <c r="G1605" s="199"/>
      <c r="H1605" s="131"/>
      <c r="I1605" s="199"/>
      <c r="J1605" s="131"/>
      <c r="K1605" s="199"/>
      <c r="L1605" s="199"/>
      <c r="M1605" s="199"/>
      <c r="N1605" s="292"/>
    </row>
    <row r="1606" spans="4:14">
      <c r="D1606" s="186"/>
      <c r="E1606" s="200"/>
      <c r="F1606" s="131"/>
      <c r="G1606" s="199"/>
      <c r="H1606" s="131"/>
      <c r="I1606" s="199"/>
      <c r="J1606" s="131"/>
      <c r="K1606" s="199"/>
      <c r="L1606" s="199"/>
      <c r="M1606" s="199"/>
      <c r="N1606" s="292"/>
    </row>
    <row r="1607" spans="4:14">
      <c r="D1607" s="186"/>
      <c r="E1607" s="200"/>
      <c r="F1607" s="131"/>
      <c r="G1607" s="199"/>
      <c r="H1607" s="131"/>
      <c r="I1607" s="199"/>
      <c r="J1607" s="131"/>
      <c r="K1607" s="199"/>
      <c r="L1607" s="199"/>
      <c r="M1607" s="199"/>
      <c r="N1607" s="292"/>
    </row>
    <row r="1608" spans="4:14">
      <c r="D1608" s="186"/>
      <c r="E1608" s="200"/>
      <c r="F1608" s="131"/>
      <c r="G1608" s="199"/>
      <c r="H1608" s="131"/>
      <c r="I1608" s="199"/>
      <c r="J1608" s="131"/>
      <c r="K1608" s="199"/>
      <c r="L1608" s="199"/>
      <c r="M1608" s="199"/>
      <c r="N1608" s="292"/>
    </row>
    <row r="1609" spans="4:14">
      <c r="D1609" s="186"/>
      <c r="E1609" s="200"/>
      <c r="F1609" s="131"/>
      <c r="G1609" s="199"/>
      <c r="H1609" s="131"/>
      <c r="I1609" s="199"/>
      <c r="J1609" s="131"/>
      <c r="K1609" s="199"/>
      <c r="L1609" s="199"/>
      <c r="M1609" s="199"/>
      <c r="N1609" s="292"/>
    </row>
    <row r="1610" spans="4:14">
      <c r="D1610" s="186"/>
      <c r="E1610" s="200"/>
      <c r="F1610" s="131"/>
      <c r="G1610" s="199"/>
      <c r="H1610" s="131"/>
      <c r="I1610" s="199"/>
      <c r="J1610" s="131"/>
      <c r="K1610" s="199"/>
      <c r="L1610" s="199"/>
      <c r="M1610" s="199"/>
      <c r="N1610" s="292"/>
    </row>
    <row r="1611" spans="4:14">
      <c r="D1611" s="186"/>
      <c r="E1611" s="200"/>
      <c r="F1611" s="131"/>
      <c r="G1611" s="199"/>
      <c r="H1611" s="131"/>
      <c r="I1611" s="199"/>
      <c r="J1611" s="131"/>
      <c r="K1611" s="199"/>
      <c r="L1611" s="199"/>
      <c r="M1611" s="199"/>
      <c r="N1611" s="292"/>
    </row>
    <row r="1612" spans="4:14">
      <c r="D1612" s="186"/>
      <c r="E1612" s="200"/>
      <c r="F1612" s="131"/>
      <c r="G1612" s="199"/>
      <c r="H1612" s="131"/>
      <c r="I1612" s="199"/>
      <c r="J1612" s="131"/>
      <c r="K1612" s="199"/>
      <c r="L1612" s="199"/>
      <c r="M1612" s="199"/>
      <c r="N1612" s="292"/>
    </row>
    <row r="1613" spans="4:14">
      <c r="D1613" s="186"/>
      <c r="E1613" s="200"/>
      <c r="F1613" s="131"/>
      <c r="G1613" s="199"/>
      <c r="H1613" s="131"/>
      <c r="I1613" s="199"/>
      <c r="J1613" s="131"/>
      <c r="K1613" s="199"/>
      <c r="L1613" s="199"/>
      <c r="M1613" s="199"/>
      <c r="N1613" s="292"/>
    </row>
    <row r="1614" spans="4:14">
      <c r="D1614" s="186"/>
      <c r="E1614" s="200"/>
      <c r="F1614" s="131"/>
      <c r="G1614" s="199"/>
      <c r="H1614" s="131"/>
      <c r="I1614" s="199"/>
      <c r="J1614" s="131"/>
      <c r="K1614" s="199"/>
      <c r="L1614" s="199"/>
      <c r="M1614" s="199"/>
      <c r="N1614" s="292"/>
    </row>
    <row r="1615" spans="4:14">
      <c r="D1615" s="186"/>
      <c r="E1615" s="200"/>
      <c r="F1615" s="131"/>
      <c r="G1615" s="199"/>
      <c r="H1615" s="131"/>
      <c r="I1615" s="199"/>
      <c r="J1615" s="131"/>
      <c r="K1615" s="199"/>
      <c r="L1615" s="199"/>
      <c r="M1615" s="199"/>
      <c r="N1615" s="292"/>
    </row>
    <row r="1616" spans="4:14">
      <c r="D1616" s="186"/>
      <c r="E1616" s="200"/>
      <c r="F1616" s="131"/>
      <c r="G1616" s="199"/>
      <c r="H1616" s="131"/>
      <c r="I1616" s="199"/>
      <c r="J1616" s="131"/>
      <c r="K1616" s="199"/>
      <c r="L1616" s="199"/>
      <c r="M1616" s="199"/>
      <c r="N1616" s="292"/>
    </row>
    <row r="1617" spans="4:14">
      <c r="D1617" s="186"/>
      <c r="E1617" s="200"/>
      <c r="F1617" s="131"/>
      <c r="G1617" s="199"/>
      <c r="H1617" s="131"/>
      <c r="I1617" s="199"/>
      <c r="J1617" s="131"/>
      <c r="K1617" s="199"/>
      <c r="L1617" s="199"/>
      <c r="M1617" s="199"/>
      <c r="N1617" s="292"/>
    </row>
    <row r="1618" spans="4:14">
      <c r="D1618" s="186"/>
      <c r="E1618" s="200"/>
      <c r="F1618" s="131"/>
      <c r="G1618" s="199"/>
      <c r="H1618" s="131"/>
      <c r="I1618" s="199"/>
      <c r="J1618" s="131"/>
      <c r="K1618" s="199"/>
      <c r="L1618" s="199"/>
      <c r="M1618" s="199"/>
      <c r="N1618" s="292"/>
    </row>
    <row r="1619" spans="4:14">
      <c r="D1619" s="186"/>
      <c r="E1619" s="200"/>
      <c r="F1619" s="131"/>
      <c r="G1619" s="199"/>
      <c r="H1619" s="131"/>
      <c r="I1619" s="199"/>
      <c r="J1619" s="131"/>
      <c r="K1619" s="199"/>
      <c r="L1619" s="199"/>
      <c r="M1619" s="199"/>
      <c r="N1619" s="292"/>
    </row>
    <row r="1620" spans="4:14">
      <c r="D1620" s="186"/>
      <c r="E1620" s="200"/>
      <c r="F1620" s="131"/>
      <c r="G1620" s="199"/>
      <c r="H1620" s="131"/>
      <c r="I1620" s="199"/>
      <c r="J1620" s="131"/>
      <c r="K1620" s="199"/>
      <c r="L1620" s="199"/>
      <c r="M1620" s="199"/>
      <c r="N1620" s="292"/>
    </row>
    <row r="1621" spans="4:14">
      <c r="D1621" s="186"/>
      <c r="E1621" s="200"/>
      <c r="F1621" s="131"/>
      <c r="G1621" s="199"/>
      <c r="H1621" s="131"/>
      <c r="I1621" s="199"/>
      <c r="J1621" s="131"/>
      <c r="K1621" s="199"/>
      <c r="L1621" s="199"/>
      <c r="M1621" s="199"/>
      <c r="N1621" s="292"/>
    </row>
    <row r="1622" spans="4:14">
      <c r="D1622" s="186"/>
      <c r="E1622" s="200"/>
      <c r="F1622" s="131"/>
      <c r="G1622" s="199"/>
      <c r="H1622" s="131"/>
      <c r="I1622" s="199"/>
      <c r="J1622" s="131"/>
      <c r="K1622" s="199"/>
      <c r="L1622" s="199"/>
      <c r="M1622" s="199"/>
      <c r="N1622" s="292"/>
    </row>
    <row r="1623" spans="4:14">
      <c r="D1623" s="186"/>
      <c r="E1623" s="200"/>
      <c r="F1623" s="131"/>
      <c r="G1623" s="199"/>
      <c r="H1623" s="131"/>
      <c r="I1623" s="199"/>
      <c r="J1623" s="131"/>
      <c r="K1623" s="199"/>
      <c r="L1623" s="199"/>
      <c r="M1623" s="199"/>
      <c r="N1623" s="292"/>
    </row>
    <row r="1624" spans="4:14">
      <c r="D1624" s="186"/>
      <c r="E1624" s="200"/>
      <c r="F1624" s="131"/>
      <c r="G1624" s="199"/>
      <c r="H1624" s="131"/>
      <c r="I1624" s="199"/>
      <c r="J1624" s="131"/>
      <c r="K1624" s="199"/>
      <c r="L1624" s="199"/>
      <c r="M1624" s="199"/>
      <c r="N1624" s="292"/>
    </row>
    <row r="1625" spans="4:14">
      <c r="D1625" s="186"/>
      <c r="E1625" s="200"/>
      <c r="F1625" s="131"/>
      <c r="G1625" s="199"/>
      <c r="H1625" s="131"/>
      <c r="I1625" s="199"/>
      <c r="J1625" s="131"/>
      <c r="K1625" s="199"/>
      <c r="L1625" s="199"/>
      <c r="M1625" s="199"/>
      <c r="N1625" s="292"/>
    </row>
    <row r="1626" spans="4:14">
      <c r="D1626" s="186"/>
      <c r="E1626" s="200"/>
      <c r="F1626" s="131"/>
      <c r="G1626" s="199"/>
      <c r="H1626" s="131"/>
      <c r="I1626" s="199"/>
      <c r="J1626" s="131"/>
      <c r="K1626" s="199"/>
      <c r="L1626" s="199"/>
      <c r="M1626" s="199"/>
      <c r="N1626" s="292"/>
    </row>
    <row r="1627" spans="4:14">
      <c r="D1627" s="186"/>
      <c r="E1627" s="200"/>
      <c r="F1627" s="131"/>
      <c r="G1627" s="199"/>
      <c r="H1627" s="131"/>
      <c r="I1627" s="199"/>
      <c r="J1627" s="131"/>
      <c r="K1627" s="199"/>
      <c r="L1627" s="199"/>
      <c r="M1627" s="199"/>
      <c r="N1627" s="292"/>
    </row>
    <row r="1628" spans="4:14">
      <c r="D1628" s="186"/>
      <c r="E1628" s="200"/>
      <c r="F1628" s="131"/>
      <c r="G1628" s="199"/>
      <c r="H1628" s="131"/>
      <c r="I1628" s="199"/>
      <c r="J1628" s="131"/>
      <c r="K1628" s="199"/>
      <c r="L1628" s="199"/>
      <c r="M1628" s="199"/>
      <c r="N1628" s="292"/>
    </row>
    <row r="1629" spans="4:14">
      <c r="D1629" s="186"/>
      <c r="E1629" s="200"/>
      <c r="F1629" s="131"/>
      <c r="G1629" s="199"/>
      <c r="H1629" s="131"/>
      <c r="I1629" s="199"/>
      <c r="J1629" s="131"/>
      <c r="K1629" s="199"/>
      <c r="L1629" s="199"/>
      <c r="M1629" s="199"/>
      <c r="N1629" s="292"/>
    </row>
    <row r="1630" spans="4:14">
      <c r="D1630" s="186"/>
      <c r="E1630" s="200"/>
      <c r="F1630" s="131"/>
      <c r="G1630" s="199"/>
      <c r="H1630" s="131"/>
      <c r="I1630" s="199"/>
      <c r="J1630" s="131"/>
      <c r="K1630" s="199"/>
      <c r="L1630" s="199"/>
      <c r="M1630" s="199"/>
      <c r="N1630" s="292"/>
    </row>
    <row r="1631" spans="4:14">
      <c r="D1631" s="186"/>
      <c r="E1631" s="200"/>
      <c r="F1631" s="131"/>
      <c r="G1631" s="199"/>
      <c r="H1631" s="131"/>
      <c r="I1631" s="199"/>
      <c r="J1631" s="131"/>
      <c r="K1631" s="199"/>
      <c r="L1631" s="199"/>
      <c r="M1631" s="199"/>
      <c r="N1631" s="292"/>
    </row>
    <row r="1632" spans="4:14">
      <c r="D1632" s="186"/>
      <c r="E1632" s="200"/>
      <c r="F1632" s="131"/>
      <c r="G1632" s="199"/>
      <c r="H1632" s="131"/>
      <c r="I1632" s="199"/>
      <c r="J1632" s="131"/>
      <c r="K1632" s="199"/>
      <c r="L1632" s="199"/>
      <c r="M1632" s="199"/>
      <c r="N1632" s="292"/>
    </row>
    <row r="1633" spans="4:14">
      <c r="D1633" s="186"/>
      <c r="E1633" s="200"/>
      <c r="F1633" s="131"/>
      <c r="G1633" s="199"/>
      <c r="H1633" s="131"/>
      <c r="I1633" s="199"/>
      <c r="J1633" s="131"/>
      <c r="K1633" s="199"/>
      <c r="L1633" s="199"/>
      <c r="M1633" s="199"/>
      <c r="N1633" s="292"/>
    </row>
    <row r="1634" spans="4:14">
      <c r="D1634" s="186"/>
      <c r="E1634" s="200"/>
      <c r="F1634" s="131"/>
      <c r="G1634" s="199"/>
      <c r="H1634" s="131"/>
      <c r="I1634" s="199"/>
      <c r="J1634" s="131"/>
      <c r="K1634" s="199"/>
      <c r="L1634" s="199"/>
      <c r="M1634" s="199"/>
      <c r="N1634" s="292"/>
    </row>
    <row r="1635" spans="4:14">
      <c r="D1635" s="186"/>
      <c r="E1635" s="200"/>
      <c r="F1635" s="131"/>
      <c r="G1635" s="199"/>
      <c r="H1635" s="131"/>
      <c r="I1635" s="199"/>
      <c r="J1635" s="131"/>
      <c r="K1635" s="199"/>
      <c r="L1635" s="199"/>
      <c r="M1635" s="199"/>
      <c r="N1635" s="292"/>
    </row>
    <row r="1636" spans="4:14">
      <c r="D1636" s="186"/>
      <c r="E1636" s="200"/>
      <c r="F1636" s="131"/>
      <c r="G1636" s="199"/>
      <c r="H1636" s="131"/>
      <c r="I1636" s="199"/>
      <c r="J1636" s="131"/>
      <c r="K1636" s="199"/>
      <c r="L1636" s="199"/>
      <c r="M1636" s="199"/>
      <c r="N1636" s="292"/>
    </row>
    <row r="1637" spans="4:14">
      <c r="D1637" s="186"/>
      <c r="E1637" s="200"/>
      <c r="F1637" s="131"/>
      <c r="G1637" s="199"/>
      <c r="H1637" s="131"/>
      <c r="I1637" s="199"/>
      <c r="J1637" s="131"/>
      <c r="K1637" s="199"/>
      <c r="L1637" s="199"/>
      <c r="M1637" s="199"/>
      <c r="N1637" s="292"/>
    </row>
    <row r="1638" spans="4:14">
      <c r="D1638" s="186"/>
      <c r="E1638" s="200"/>
      <c r="F1638" s="131"/>
      <c r="G1638" s="199"/>
      <c r="H1638" s="131"/>
      <c r="I1638" s="199"/>
      <c r="J1638" s="131"/>
      <c r="K1638" s="199"/>
      <c r="L1638" s="199"/>
      <c r="M1638" s="199"/>
      <c r="N1638" s="292"/>
    </row>
    <row r="1639" spans="4:14">
      <c r="D1639" s="186"/>
      <c r="E1639" s="200"/>
      <c r="F1639" s="131"/>
      <c r="G1639" s="199"/>
      <c r="H1639" s="131"/>
      <c r="I1639" s="199"/>
      <c r="J1639" s="131"/>
      <c r="K1639" s="199"/>
      <c r="L1639" s="199"/>
      <c r="M1639" s="199"/>
      <c r="N1639" s="292"/>
    </row>
    <row r="1640" spans="4:14">
      <c r="D1640" s="186"/>
      <c r="E1640" s="200"/>
      <c r="F1640" s="131"/>
      <c r="G1640" s="199"/>
      <c r="H1640" s="131"/>
      <c r="I1640" s="199"/>
      <c r="J1640" s="131"/>
      <c r="K1640" s="199"/>
      <c r="L1640" s="199"/>
      <c r="M1640" s="199"/>
      <c r="N1640" s="292"/>
    </row>
    <row r="1641" spans="4:14">
      <c r="D1641" s="186"/>
      <c r="E1641" s="200"/>
      <c r="F1641" s="131"/>
      <c r="G1641" s="199"/>
      <c r="H1641" s="131"/>
      <c r="I1641" s="199"/>
      <c r="J1641" s="131"/>
      <c r="K1641" s="199"/>
      <c r="L1641" s="199"/>
      <c r="M1641" s="199"/>
      <c r="N1641" s="292"/>
    </row>
    <row r="1642" spans="4:14">
      <c r="D1642" s="186"/>
      <c r="E1642" s="200"/>
      <c r="F1642" s="131"/>
      <c r="G1642" s="199"/>
      <c r="H1642" s="131"/>
      <c r="I1642" s="199"/>
      <c r="J1642" s="131"/>
      <c r="K1642" s="199"/>
      <c r="L1642" s="199"/>
      <c r="M1642" s="199"/>
      <c r="N1642" s="292"/>
    </row>
    <row r="1643" spans="4:14">
      <c r="D1643" s="186"/>
      <c r="E1643" s="200"/>
      <c r="F1643" s="131"/>
      <c r="G1643" s="199"/>
      <c r="H1643" s="131"/>
      <c r="I1643" s="199"/>
      <c r="J1643" s="131"/>
      <c r="K1643" s="199"/>
      <c r="L1643" s="199"/>
      <c r="M1643" s="199"/>
      <c r="N1643" s="292"/>
    </row>
    <row r="1644" spans="4:14">
      <c r="D1644" s="186"/>
      <c r="E1644" s="200"/>
      <c r="F1644" s="131"/>
      <c r="G1644" s="199"/>
      <c r="H1644" s="131"/>
      <c r="I1644" s="199"/>
      <c r="J1644" s="131"/>
      <c r="K1644" s="199"/>
      <c r="L1644" s="199"/>
      <c r="M1644" s="199"/>
      <c r="N1644" s="292"/>
    </row>
    <row r="1645" spans="4:14">
      <c r="D1645" s="186"/>
      <c r="E1645" s="200"/>
      <c r="F1645" s="131"/>
      <c r="G1645" s="199"/>
      <c r="H1645" s="131"/>
      <c r="I1645" s="199"/>
      <c r="J1645" s="131"/>
      <c r="K1645" s="199"/>
      <c r="L1645" s="199"/>
      <c r="M1645" s="199"/>
      <c r="N1645" s="292"/>
    </row>
    <row r="1646" spans="4:14">
      <c r="D1646" s="186"/>
      <c r="E1646" s="200"/>
      <c r="F1646" s="131"/>
      <c r="G1646" s="199"/>
      <c r="H1646" s="131"/>
      <c r="I1646" s="199"/>
      <c r="J1646" s="131"/>
      <c r="K1646" s="199"/>
      <c r="L1646" s="199"/>
      <c r="M1646" s="199"/>
      <c r="N1646" s="292"/>
    </row>
    <row r="1647" spans="4:14">
      <c r="D1647" s="186"/>
      <c r="E1647" s="200"/>
      <c r="F1647" s="131"/>
      <c r="G1647" s="199"/>
      <c r="H1647" s="131"/>
      <c r="I1647" s="199"/>
      <c r="J1647" s="131"/>
      <c r="K1647" s="199"/>
      <c r="L1647" s="199"/>
      <c r="M1647" s="199"/>
      <c r="N1647" s="292"/>
    </row>
    <row r="1648" spans="4:14">
      <c r="D1648" s="186"/>
      <c r="E1648" s="200"/>
      <c r="F1648" s="131"/>
      <c r="G1648" s="199"/>
      <c r="H1648" s="131"/>
      <c r="I1648" s="199"/>
      <c r="J1648" s="131"/>
      <c r="K1648" s="199"/>
      <c r="L1648" s="199"/>
      <c r="M1648" s="199"/>
      <c r="N1648" s="292"/>
    </row>
    <row r="1649" spans="4:14">
      <c r="D1649" s="186"/>
      <c r="E1649" s="200"/>
      <c r="F1649" s="131"/>
      <c r="G1649" s="199"/>
      <c r="H1649" s="131"/>
      <c r="I1649" s="199"/>
      <c r="J1649" s="131"/>
      <c r="K1649" s="199"/>
      <c r="L1649" s="199"/>
      <c r="M1649" s="199"/>
      <c r="N1649" s="292"/>
    </row>
    <row r="1650" spans="4:14">
      <c r="D1650" s="186"/>
      <c r="E1650" s="200"/>
      <c r="F1650" s="131"/>
      <c r="G1650" s="199"/>
      <c r="H1650" s="131"/>
      <c r="I1650" s="199"/>
      <c r="J1650" s="131"/>
      <c r="K1650" s="199"/>
      <c r="L1650" s="199"/>
      <c r="M1650" s="199"/>
      <c r="N1650" s="292"/>
    </row>
    <row r="1651" spans="4:14">
      <c r="D1651" s="186"/>
      <c r="E1651" s="200"/>
      <c r="F1651" s="131"/>
      <c r="G1651" s="199"/>
      <c r="H1651" s="131"/>
      <c r="I1651" s="199"/>
      <c r="J1651" s="131"/>
      <c r="K1651" s="199"/>
      <c r="L1651" s="199"/>
      <c r="M1651" s="199"/>
      <c r="N1651" s="292"/>
    </row>
    <row r="1652" spans="4:14">
      <c r="D1652" s="186"/>
      <c r="E1652" s="200"/>
      <c r="F1652" s="131"/>
      <c r="G1652" s="199"/>
      <c r="H1652" s="131"/>
      <c r="I1652" s="199"/>
      <c r="J1652" s="131"/>
      <c r="K1652" s="199"/>
      <c r="L1652" s="199"/>
      <c r="M1652" s="199"/>
      <c r="N1652" s="292"/>
    </row>
    <row r="1653" spans="4:14">
      <c r="D1653" s="186"/>
      <c r="E1653" s="200"/>
      <c r="F1653" s="131"/>
      <c r="G1653" s="199"/>
      <c r="H1653" s="131"/>
      <c r="I1653" s="199"/>
      <c r="J1653" s="131"/>
      <c r="K1653" s="199"/>
      <c r="L1653" s="199"/>
      <c r="M1653" s="199"/>
      <c r="N1653" s="292"/>
    </row>
    <row r="1654" spans="4:14">
      <c r="D1654" s="186"/>
      <c r="E1654" s="200"/>
      <c r="F1654" s="131"/>
      <c r="G1654" s="199"/>
      <c r="H1654" s="131"/>
      <c r="I1654" s="199"/>
      <c r="J1654" s="131"/>
      <c r="K1654" s="199"/>
      <c r="L1654" s="199"/>
      <c r="M1654" s="199"/>
      <c r="N1654" s="292"/>
    </row>
    <row r="1655" spans="4:14">
      <c r="D1655" s="186"/>
      <c r="E1655" s="200"/>
      <c r="F1655" s="131"/>
      <c r="G1655" s="199"/>
      <c r="H1655" s="131"/>
      <c r="I1655" s="199"/>
      <c r="J1655" s="131"/>
      <c r="K1655" s="199"/>
      <c r="L1655" s="199"/>
      <c r="M1655" s="199"/>
      <c r="N1655" s="292"/>
    </row>
    <row r="1656" spans="4:14">
      <c r="D1656" s="186"/>
      <c r="E1656" s="200"/>
      <c r="F1656" s="131"/>
      <c r="G1656" s="199"/>
      <c r="H1656" s="131"/>
      <c r="I1656" s="199"/>
      <c r="J1656" s="131"/>
      <c r="K1656" s="199"/>
      <c r="L1656" s="199"/>
      <c r="M1656" s="199"/>
      <c r="N1656" s="292"/>
    </row>
    <row r="1657" spans="4:14">
      <c r="D1657" s="186"/>
      <c r="E1657" s="200"/>
      <c r="F1657" s="131"/>
      <c r="G1657" s="199"/>
      <c r="H1657" s="131"/>
      <c r="I1657" s="199"/>
      <c r="J1657" s="131"/>
      <c r="K1657" s="199"/>
      <c r="L1657" s="199"/>
      <c r="M1657" s="199"/>
      <c r="N1657" s="292"/>
    </row>
    <row r="1658" spans="4:14">
      <c r="D1658" s="186"/>
      <c r="E1658" s="200"/>
      <c r="F1658" s="131"/>
      <c r="G1658" s="199"/>
      <c r="H1658" s="131"/>
      <c r="I1658" s="199"/>
      <c r="J1658" s="131"/>
      <c r="K1658" s="199"/>
      <c r="L1658" s="199"/>
      <c r="M1658" s="199"/>
      <c r="N1658" s="292"/>
    </row>
    <row r="1659" spans="4:14">
      <c r="D1659" s="186"/>
      <c r="E1659" s="200"/>
      <c r="F1659" s="131"/>
      <c r="G1659" s="199"/>
      <c r="H1659" s="131"/>
      <c r="I1659" s="199"/>
      <c r="J1659" s="131"/>
      <c r="K1659" s="199"/>
      <c r="L1659" s="199"/>
      <c r="M1659" s="199"/>
      <c r="N1659" s="292"/>
    </row>
    <row r="1660" spans="4:14">
      <c r="D1660" s="186"/>
      <c r="E1660" s="200"/>
      <c r="F1660" s="131"/>
      <c r="G1660" s="199"/>
      <c r="H1660" s="131"/>
      <c r="I1660" s="199"/>
      <c r="J1660" s="131"/>
      <c r="K1660" s="199"/>
      <c r="L1660" s="199"/>
      <c r="M1660" s="199"/>
      <c r="N1660" s="292"/>
    </row>
    <row r="1661" spans="4:14">
      <c r="D1661" s="186"/>
      <c r="E1661" s="200"/>
      <c r="F1661" s="131"/>
      <c r="G1661" s="199"/>
      <c r="H1661" s="131"/>
      <c r="I1661" s="199"/>
      <c r="J1661" s="131"/>
      <c r="K1661" s="199"/>
      <c r="L1661" s="199"/>
      <c r="M1661" s="199"/>
      <c r="N1661" s="292"/>
    </row>
    <row r="1662" spans="4:14">
      <c r="D1662" s="186"/>
      <c r="E1662" s="200"/>
      <c r="F1662" s="131"/>
      <c r="G1662" s="199"/>
      <c r="H1662" s="131"/>
      <c r="I1662" s="199"/>
      <c r="J1662" s="131"/>
      <c r="K1662" s="199"/>
      <c r="L1662" s="199"/>
      <c r="M1662" s="199"/>
      <c r="N1662" s="292"/>
    </row>
    <row r="1663" spans="4:14">
      <c r="D1663" s="186"/>
      <c r="E1663" s="200"/>
      <c r="F1663" s="131"/>
      <c r="G1663" s="199"/>
      <c r="H1663" s="131"/>
      <c r="I1663" s="199"/>
      <c r="J1663" s="131"/>
      <c r="K1663" s="199"/>
      <c r="L1663" s="199"/>
      <c r="M1663" s="199"/>
      <c r="N1663" s="292"/>
    </row>
    <row r="1664" spans="4:14">
      <c r="D1664" s="186"/>
      <c r="E1664" s="200"/>
      <c r="F1664" s="131"/>
      <c r="G1664" s="199"/>
      <c r="H1664" s="131"/>
      <c r="I1664" s="199"/>
      <c r="J1664" s="131"/>
      <c r="K1664" s="199"/>
      <c r="L1664" s="199"/>
      <c r="M1664" s="199"/>
      <c r="N1664" s="292"/>
    </row>
    <row r="1665" spans="4:14">
      <c r="D1665" s="186"/>
      <c r="E1665" s="200"/>
      <c r="F1665" s="131"/>
      <c r="G1665" s="199"/>
      <c r="H1665" s="131"/>
      <c r="I1665" s="199"/>
      <c r="J1665" s="131"/>
      <c r="K1665" s="199"/>
      <c r="L1665" s="199"/>
      <c r="M1665" s="199"/>
      <c r="N1665" s="292"/>
    </row>
    <row r="1666" spans="4:14">
      <c r="D1666" s="186"/>
      <c r="E1666" s="200"/>
      <c r="F1666" s="131"/>
      <c r="G1666" s="199"/>
      <c r="H1666" s="131"/>
      <c r="I1666" s="199"/>
      <c r="J1666" s="131"/>
      <c r="K1666" s="199"/>
      <c r="L1666" s="199"/>
      <c r="M1666" s="199"/>
      <c r="N1666" s="292"/>
    </row>
    <row r="1667" spans="4:14">
      <c r="D1667" s="186"/>
      <c r="E1667" s="200"/>
      <c r="F1667" s="131"/>
      <c r="G1667" s="199"/>
      <c r="H1667" s="131"/>
      <c r="I1667" s="199"/>
      <c r="J1667" s="131"/>
      <c r="K1667" s="199"/>
      <c r="L1667" s="199"/>
      <c r="M1667" s="199"/>
      <c r="N1667" s="292"/>
    </row>
    <row r="1668" spans="4:14">
      <c r="D1668" s="186"/>
      <c r="E1668" s="200"/>
      <c r="F1668" s="131"/>
      <c r="G1668" s="199"/>
      <c r="H1668" s="131"/>
      <c r="I1668" s="199"/>
      <c r="J1668" s="131"/>
      <c r="K1668" s="199"/>
      <c r="L1668" s="199"/>
      <c r="M1668" s="199"/>
      <c r="N1668" s="292"/>
    </row>
    <row r="1669" spans="4:14">
      <c r="D1669" s="186"/>
      <c r="E1669" s="200"/>
      <c r="F1669" s="131"/>
      <c r="G1669" s="199"/>
      <c r="H1669" s="131"/>
      <c r="I1669" s="199"/>
      <c r="J1669" s="131"/>
      <c r="K1669" s="199"/>
      <c r="L1669" s="199"/>
      <c r="M1669" s="199"/>
      <c r="N1669" s="292"/>
    </row>
    <row r="1670" spans="4:14">
      <c r="D1670" s="186"/>
      <c r="E1670" s="200"/>
      <c r="F1670" s="131"/>
      <c r="G1670" s="199"/>
      <c r="H1670" s="131"/>
      <c r="I1670" s="199"/>
      <c r="J1670" s="131"/>
      <c r="K1670" s="199"/>
      <c r="L1670" s="199"/>
      <c r="M1670" s="199"/>
      <c r="N1670" s="292"/>
    </row>
    <row r="1671" spans="4:14">
      <c r="D1671" s="186"/>
      <c r="E1671" s="200"/>
      <c r="F1671" s="131"/>
      <c r="G1671" s="199"/>
      <c r="H1671" s="131"/>
      <c r="I1671" s="199"/>
      <c r="J1671" s="131"/>
      <c r="K1671" s="199"/>
      <c r="L1671" s="199"/>
      <c r="M1671" s="199"/>
      <c r="N1671" s="292"/>
    </row>
    <row r="1672" spans="4:14">
      <c r="D1672" s="186"/>
      <c r="E1672" s="200"/>
      <c r="F1672" s="131"/>
      <c r="G1672" s="199"/>
      <c r="H1672" s="131"/>
      <c r="I1672" s="199"/>
      <c r="J1672" s="131"/>
      <c r="K1672" s="199"/>
      <c r="L1672" s="199"/>
      <c r="M1672" s="199"/>
      <c r="N1672" s="292"/>
    </row>
    <row r="1673" spans="4:14">
      <c r="D1673" s="186"/>
      <c r="E1673" s="200"/>
      <c r="F1673" s="131"/>
      <c r="G1673" s="199"/>
      <c r="H1673" s="131"/>
      <c r="I1673" s="199"/>
      <c r="J1673" s="131"/>
      <c r="K1673" s="199"/>
      <c r="L1673" s="199"/>
      <c r="M1673" s="199"/>
      <c r="N1673" s="292"/>
    </row>
    <row r="1674" spans="4:14">
      <c r="D1674" s="186"/>
      <c r="E1674" s="200"/>
      <c r="F1674" s="131"/>
      <c r="G1674" s="199"/>
      <c r="H1674" s="131"/>
      <c r="I1674" s="199"/>
      <c r="J1674" s="131"/>
      <c r="K1674" s="199"/>
      <c r="L1674" s="199"/>
      <c r="M1674" s="199"/>
      <c r="N1674" s="292"/>
    </row>
    <row r="1675" spans="4:14">
      <c r="D1675" s="186"/>
      <c r="E1675" s="200"/>
      <c r="F1675" s="131"/>
      <c r="G1675" s="199"/>
      <c r="H1675" s="131"/>
      <c r="I1675" s="199"/>
      <c r="J1675" s="131"/>
      <c r="K1675" s="199"/>
      <c r="L1675" s="199"/>
      <c r="M1675" s="199"/>
      <c r="N1675" s="292"/>
    </row>
    <row r="1676" spans="4:14">
      <c r="D1676" s="186"/>
      <c r="E1676" s="200"/>
      <c r="F1676" s="131"/>
      <c r="G1676" s="199"/>
      <c r="H1676" s="131"/>
      <c r="I1676" s="199"/>
      <c r="J1676" s="131"/>
      <c r="K1676" s="199"/>
      <c r="L1676" s="199"/>
      <c r="M1676" s="199"/>
      <c r="N1676" s="292"/>
    </row>
    <row r="1677" spans="4:14">
      <c r="D1677" s="186"/>
      <c r="E1677" s="200"/>
      <c r="F1677" s="131"/>
      <c r="G1677" s="199"/>
      <c r="H1677" s="131"/>
      <c r="I1677" s="199"/>
      <c r="J1677" s="131"/>
      <c r="K1677" s="199"/>
      <c r="L1677" s="199"/>
      <c r="M1677" s="199"/>
      <c r="N1677" s="292"/>
    </row>
    <row r="1678" spans="4:14">
      <c r="D1678" s="186"/>
      <c r="E1678" s="200"/>
      <c r="F1678" s="131"/>
      <c r="G1678" s="199"/>
      <c r="H1678" s="131"/>
      <c r="I1678" s="199"/>
      <c r="J1678" s="131"/>
      <c r="K1678" s="199"/>
      <c r="L1678" s="199"/>
      <c r="M1678" s="199"/>
      <c r="N1678" s="292"/>
    </row>
    <row r="1679" spans="4:14">
      <c r="D1679" s="186"/>
      <c r="E1679" s="200"/>
      <c r="F1679" s="131"/>
      <c r="G1679" s="199"/>
      <c r="H1679" s="131"/>
      <c r="I1679" s="199"/>
      <c r="J1679" s="131"/>
      <c r="K1679" s="199"/>
      <c r="L1679" s="199"/>
      <c r="M1679" s="199"/>
      <c r="N1679" s="292"/>
    </row>
    <row r="1680" spans="4:14">
      <c r="D1680" s="186"/>
      <c r="E1680" s="200"/>
      <c r="F1680" s="131"/>
      <c r="G1680" s="199"/>
      <c r="H1680" s="131"/>
      <c r="I1680" s="199"/>
      <c r="J1680" s="131"/>
      <c r="K1680" s="199"/>
      <c r="L1680" s="199"/>
      <c r="M1680" s="199"/>
      <c r="N1680" s="292"/>
    </row>
    <row r="1681" spans="4:14">
      <c r="D1681" s="186"/>
      <c r="E1681" s="200"/>
      <c r="F1681" s="131"/>
      <c r="G1681" s="199"/>
      <c r="H1681" s="131"/>
      <c r="I1681" s="199"/>
      <c r="J1681" s="131"/>
      <c r="K1681" s="199"/>
      <c r="L1681" s="199"/>
      <c r="M1681" s="199"/>
      <c r="N1681" s="292"/>
    </row>
    <row r="1682" spans="4:14">
      <c r="D1682" s="186"/>
      <c r="E1682" s="200"/>
      <c r="F1682" s="131"/>
      <c r="G1682" s="199"/>
      <c r="H1682" s="131"/>
      <c r="I1682" s="199"/>
      <c r="J1682" s="131"/>
      <c r="K1682" s="199"/>
      <c r="L1682" s="199"/>
      <c r="M1682" s="199"/>
      <c r="N1682" s="292"/>
    </row>
    <row r="1683" spans="4:14">
      <c r="D1683" s="186"/>
      <c r="E1683" s="200"/>
      <c r="F1683" s="131"/>
      <c r="G1683" s="199"/>
      <c r="H1683" s="131"/>
      <c r="I1683" s="199"/>
      <c r="J1683" s="131"/>
      <c r="K1683" s="199"/>
      <c r="L1683" s="199"/>
      <c r="M1683" s="199"/>
      <c r="N1683" s="292"/>
    </row>
    <row r="1684" spans="4:14">
      <c r="D1684" s="186"/>
      <c r="E1684" s="200"/>
      <c r="F1684" s="131"/>
      <c r="G1684" s="199"/>
      <c r="H1684" s="131"/>
      <c r="I1684" s="199"/>
      <c r="J1684" s="131"/>
      <c r="K1684" s="199"/>
      <c r="L1684" s="199"/>
      <c r="M1684" s="199"/>
      <c r="N1684" s="292"/>
    </row>
    <row r="1685" spans="4:14">
      <c r="D1685" s="186"/>
      <c r="E1685" s="200"/>
      <c r="F1685" s="131"/>
      <c r="G1685" s="199"/>
      <c r="H1685" s="131"/>
      <c r="I1685" s="199"/>
      <c r="J1685" s="131"/>
      <c r="K1685" s="199"/>
      <c r="L1685" s="199"/>
      <c r="M1685" s="199"/>
      <c r="N1685" s="292"/>
    </row>
    <row r="1686" spans="4:14">
      <c r="D1686" s="186"/>
      <c r="E1686" s="200"/>
      <c r="F1686" s="131"/>
      <c r="G1686" s="199"/>
      <c r="H1686" s="131"/>
      <c r="I1686" s="199"/>
      <c r="J1686" s="131"/>
      <c r="K1686" s="199"/>
      <c r="L1686" s="199"/>
      <c r="M1686" s="199"/>
      <c r="N1686" s="292"/>
    </row>
    <row r="1687" spans="4:14">
      <c r="D1687" s="186"/>
      <c r="E1687" s="200"/>
      <c r="F1687" s="131"/>
      <c r="G1687" s="199"/>
      <c r="H1687" s="131"/>
      <c r="I1687" s="199"/>
      <c r="J1687" s="131"/>
      <c r="K1687" s="199"/>
      <c r="L1687" s="199"/>
      <c r="M1687" s="199"/>
      <c r="N1687" s="292"/>
    </row>
    <row r="1688" spans="4:14">
      <c r="D1688" s="186"/>
      <c r="E1688" s="200"/>
      <c r="F1688" s="131"/>
      <c r="G1688" s="199"/>
      <c r="H1688" s="131"/>
      <c r="I1688" s="199"/>
      <c r="J1688" s="131"/>
      <c r="K1688" s="199"/>
      <c r="L1688" s="199"/>
      <c r="M1688" s="199"/>
      <c r="N1688" s="292"/>
    </row>
    <row r="1689" spans="4:14">
      <c r="D1689" s="186"/>
      <c r="E1689" s="200"/>
      <c r="F1689" s="131"/>
      <c r="G1689" s="199"/>
      <c r="H1689" s="131"/>
      <c r="I1689" s="199"/>
      <c r="J1689" s="131"/>
      <c r="K1689" s="199"/>
      <c r="L1689" s="199"/>
      <c r="M1689" s="199"/>
      <c r="N1689" s="292"/>
    </row>
    <row r="1690" spans="4:14">
      <c r="D1690" s="186"/>
      <c r="E1690" s="200"/>
      <c r="F1690" s="131"/>
      <c r="G1690" s="199"/>
      <c r="H1690" s="131"/>
      <c r="I1690" s="199"/>
      <c r="J1690" s="131"/>
      <c r="K1690" s="199"/>
      <c r="L1690" s="199"/>
      <c r="M1690" s="199"/>
      <c r="N1690" s="292"/>
    </row>
    <row r="1691" spans="4:14">
      <c r="D1691" s="186"/>
      <c r="E1691" s="200"/>
      <c r="F1691" s="131"/>
      <c r="G1691" s="199"/>
      <c r="H1691" s="131"/>
      <c r="I1691" s="199"/>
      <c r="J1691" s="131"/>
      <c r="K1691" s="199"/>
      <c r="L1691" s="199"/>
      <c r="M1691" s="199"/>
      <c r="N1691" s="292"/>
    </row>
    <row r="1692" spans="4:14">
      <c r="D1692" s="186"/>
      <c r="E1692" s="200"/>
      <c r="F1692" s="131"/>
      <c r="G1692" s="199"/>
      <c r="H1692" s="131"/>
      <c r="I1692" s="199"/>
      <c r="J1692" s="131"/>
      <c r="K1692" s="199"/>
      <c r="L1692" s="199"/>
      <c r="M1692" s="199"/>
      <c r="N1692" s="292"/>
    </row>
    <row r="1693" spans="4:14">
      <c r="D1693" s="186"/>
      <c r="E1693" s="200"/>
      <c r="F1693" s="131"/>
      <c r="G1693" s="199"/>
      <c r="H1693" s="131"/>
      <c r="I1693" s="199"/>
      <c r="J1693" s="131"/>
      <c r="K1693" s="199"/>
      <c r="L1693" s="199"/>
      <c r="M1693" s="199"/>
      <c r="N1693" s="292"/>
    </row>
    <row r="1694" spans="4:14">
      <c r="D1694" s="186"/>
      <c r="E1694" s="200"/>
      <c r="F1694" s="131"/>
      <c r="G1694" s="199"/>
      <c r="H1694" s="131"/>
      <c r="I1694" s="199"/>
      <c r="J1694" s="131"/>
      <c r="K1694" s="199"/>
      <c r="L1694" s="199"/>
      <c r="M1694" s="199"/>
      <c r="N1694" s="292"/>
    </row>
    <row r="1695" spans="4:14">
      <c r="D1695" s="186"/>
      <c r="E1695" s="200"/>
      <c r="F1695" s="131"/>
      <c r="G1695" s="199"/>
      <c r="H1695" s="131"/>
      <c r="I1695" s="199"/>
      <c r="J1695" s="131"/>
      <c r="K1695" s="199"/>
      <c r="L1695" s="199"/>
      <c r="M1695" s="199"/>
      <c r="N1695" s="292"/>
    </row>
    <row r="1696" spans="4:14">
      <c r="D1696" s="186"/>
      <c r="E1696" s="200"/>
      <c r="F1696" s="131"/>
      <c r="G1696" s="199"/>
      <c r="H1696" s="131"/>
      <c r="I1696" s="199"/>
      <c r="J1696" s="131"/>
      <c r="K1696" s="199"/>
      <c r="L1696" s="199"/>
      <c r="M1696" s="199"/>
      <c r="N1696" s="292"/>
    </row>
    <row r="1697" spans="4:14">
      <c r="D1697" s="186"/>
      <c r="E1697" s="200"/>
      <c r="F1697" s="131"/>
      <c r="G1697" s="199"/>
      <c r="H1697" s="131"/>
      <c r="I1697" s="199"/>
      <c r="J1697" s="131"/>
      <c r="K1697" s="199"/>
      <c r="L1697" s="199"/>
      <c r="M1697" s="199"/>
      <c r="N1697" s="292"/>
    </row>
    <row r="1698" spans="4:14">
      <c r="D1698" s="186"/>
      <c r="E1698" s="200"/>
      <c r="F1698" s="131"/>
      <c r="G1698" s="199"/>
      <c r="H1698" s="131"/>
      <c r="I1698" s="199"/>
      <c r="J1698" s="131"/>
      <c r="K1698" s="199"/>
      <c r="L1698" s="199"/>
      <c r="M1698" s="199"/>
      <c r="N1698" s="292"/>
    </row>
    <row r="1699" spans="4:14">
      <c r="D1699" s="186"/>
      <c r="E1699" s="200"/>
      <c r="F1699" s="131"/>
      <c r="G1699" s="199"/>
      <c r="H1699" s="131"/>
      <c r="I1699" s="199"/>
      <c r="J1699" s="131"/>
      <c r="K1699" s="199"/>
      <c r="L1699" s="199"/>
      <c r="M1699" s="199"/>
      <c r="N1699" s="292"/>
    </row>
    <row r="1700" spans="4:14">
      <c r="D1700" s="186"/>
      <c r="E1700" s="200"/>
      <c r="F1700" s="131"/>
      <c r="G1700" s="199"/>
      <c r="H1700" s="131"/>
      <c r="I1700" s="199"/>
      <c r="J1700" s="131"/>
      <c r="K1700" s="199"/>
      <c r="L1700" s="199"/>
      <c r="M1700" s="199"/>
      <c r="N1700" s="292"/>
    </row>
    <row r="1701" spans="4:14">
      <c r="D1701" s="186"/>
      <c r="E1701" s="200"/>
      <c r="F1701" s="131"/>
      <c r="G1701" s="199"/>
      <c r="H1701" s="131"/>
      <c r="I1701" s="199"/>
      <c r="J1701" s="131"/>
      <c r="K1701" s="199"/>
      <c r="L1701" s="199"/>
      <c r="M1701" s="199"/>
      <c r="N1701" s="292"/>
    </row>
    <row r="1702" spans="4:14">
      <c r="D1702" s="186"/>
      <c r="E1702" s="200"/>
      <c r="F1702" s="131"/>
      <c r="G1702" s="199"/>
      <c r="H1702" s="131"/>
      <c r="I1702" s="199"/>
      <c r="J1702" s="131"/>
      <c r="K1702" s="199"/>
      <c r="L1702" s="199"/>
      <c r="M1702" s="199"/>
      <c r="N1702" s="292"/>
    </row>
    <row r="1703" spans="4:14">
      <c r="D1703" s="186"/>
      <c r="E1703" s="200"/>
      <c r="F1703" s="131"/>
      <c r="G1703" s="199"/>
      <c r="H1703" s="131"/>
      <c r="I1703" s="199"/>
      <c r="J1703" s="131"/>
      <c r="K1703" s="199"/>
      <c r="L1703" s="199"/>
      <c r="M1703" s="199"/>
      <c r="N1703" s="292"/>
    </row>
    <row r="1704" spans="4:14">
      <c r="D1704" s="186"/>
      <c r="E1704" s="200"/>
      <c r="F1704" s="131"/>
      <c r="G1704" s="199"/>
      <c r="H1704" s="131"/>
      <c r="I1704" s="199"/>
      <c r="J1704" s="131"/>
      <c r="K1704" s="199"/>
      <c r="L1704" s="199"/>
      <c r="M1704" s="199"/>
      <c r="N1704" s="292"/>
    </row>
    <row r="1705" spans="4:14">
      <c r="D1705" s="186"/>
      <c r="E1705" s="200"/>
      <c r="F1705" s="131"/>
      <c r="G1705" s="199"/>
      <c r="H1705" s="131"/>
      <c r="I1705" s="199"/>
      <c r="J1705" s="131"/>
      <c r="K1705" s="199"/>
      <c r="L1705" s="199"/>
      <c r="M1705" s="199"/>
      <c r="N1705" s="292"/>
    </row>
    <row r="1706" spans="4:14">
      <c r="D1706" s="186"/>
      <c r="E1706" s="200"/>
      <c r="F1706" s="131"/>
      <c r="G1706" s="199"/>
      <c r="H1706" s="131"/>
      <c r="I1706" s="199"/>
      <c r="J1706" s="131"/>
      <c r="K1706" s="199"/>
      <c r="L1706" s="199"/>
      <c r="M1706" s="199"/>
      <c r="N1706" s="292"/>
    </row>
    <row r="1707" spans="4:14">
      <c r="D1707" s="186"/>
      <c r="E1707" s="200"/>
      <c r="F1707" s="131"/>
      <c r="G1707" s="199"/>
      <c r="H1707" s="131"/>
      <c r="I1707" s="199"/>
      <c r="J1707" s="131"/>
      <c r="K1707" s="199"/>
      <c r="L1707" s="199"/>
      <c r="M1707" s="199"/>
      <c r="N1707" s="292"/>
    </row>
    <row r="1708" spans="4:14">
      <c r="D1708" s="186"/>
      <c r="E1708" s="200"/>
      <c r="F1708" s="131"/>
      <c r="G1708" s="199"/>
      <c r="H1708" s="131"/>
      <c r="I1708" s="199"/>
      <c r="J1708" s="131"/>
      <c r="K1708" s="199"/>
      <c r="L1708" s="199"/>
      <c r="M1708" s="199"/>
      <c r="N1708" s="292"/>
    </row>
    <row r="1709" spans="4:14">
      <c r="D1709" s="186"/>
      <c r="E1709" s="200"/>
      <c r="F1709" s="131"/>
      <c r="G1709" s="199"/>
      <c r="H1709" s="131"/>
      <c r="I1709" s="199"/>
      <c r="J1709" s="131"/>
      <c r="K1709" s="199"/>
      <c r="L1709" s="199"/>
      <c r="M1709" s="199"/>
      <c r="N1709" s="292"/>
    </row>
    <row r="1710" spans="4:14">
      <c r="D1710" s="186"/>
      <c r="E1710" s="200"/>
      <c r="F1710" s="131"/>
      <c r="G1710" s="199"/>
      <c r="H1710" s="131"/>
      <c r="I1710" s="199"/>
      <c r="J1710" s="131"/>
      <c r="K1710" s="199"/>
      <c r="L1710" s="199"/>
      <c r="M1710" s="199"/>
      <c r="N1710" s="292"/>
    </row>
    <row r="1711" spans="4:14">
      <c r="D1711" s="186"/>
      <c r="E1711" s="200"/>
      <c r="F1711" s="131"/>
      <c r="G1711" s="199"/>
      <c r="H1711" s="131"/>
      <c r="I1711" s="199"/>
      <c r="J1711" s="131"/>
      <c r="K1711" s="199"/>
      <c r="L1711" s="199"/>
      <c r="M1711" s="199"/>
      <c r="N1711" s="292"/>
    </row>
    <row r="1712" spans="4:14">
      <c r="D1712" s="186"/>
      <c r="E1712" s="200"/>
      <c r="F1712" s="131"/>
      <c r="G1712" s="199"/>
      <c r="H1712" s="131"/>
      <c r="I1712" s="199"/>
      <c r="J1712" s="131"/>
      <c r="K1712" s="199"/>
      <c r="L1712" s="199"/>
      <c r="M1712" s="199"/>
      <c r="N1712" s="292"/>
    </row>
    <row r="1713" spans="4:14">
      <c r="D1713" s="186"/>
      <c r="E1713" s="200"/>
      <c r="F1713" s="131"/>
      <c r="G1713" s="199"/>
      <c r="H1713" s="131"/>
      <c r="I1713" s="199"/>
      <c r="J1713" s="131"/>
      <c r="K1713" s="199"/>
      <c r="L1713" s="199"/>
      <c r="M1713" s="199"/>
      <c r="N1713" s="292"/>
    </row>
    <row r="1714" spans="4:14">
      <c r="D1714" s="186"/>
      <c r="E1714" s="200"/>
      <c r="F1714" s="131"/>
      <c r="G1714" s="199"/>
      <c r="H1714" s="131"/>
      <c r="I1714" s="199"/>
      <c r="J1714" s="131"/>
      <c r="K1714" s="199"/>
      <c r="L1714" s="199"/>
      <c r="M1714" s="199"/>
      <c r="N1714" s="292"/>
    </row>
    <row r="1715" spans="4:14">
      <c r="D1715" s="186"/>
      <c r="E1715" s="200"/>
      <c r="F1715" s="131"/>
      <c r="G1715" s="199"/>
      <c r="H1715" s="131"/>
      <c r="I1715" s="199"/>
      <c r="J1715" s="131"/>
      <c r="K1715" s="199"/>
      <c r="L1715" s="199"/>
      <c r="M1715" s="199"/>
      <c r="N1715" s="292"/>
    </row>
    <row r="1716" spans="4:14">
      <c r="D1716" s="186"/>
      <c r="E1716" s="200"/>
      <c r="F1716" s="131"/>
      <c r="G1716" s="199"/>
      <c r="H1716" s="131"/>
      <c r="I1716" s="199"/>
      <c r="J1716" s="131"/>
      <c r="K1716" s="199"/>
      <c r="L1716" s="199"/>
      <c r="M1716" s="199"/>
      <c r="N1716" s="292"/>
    </row>
    <row r="1717" spans="4:14">
      <c r="D1717" s="186"/>
      <c r="E1717" s="200"/>
      <c r="F1717" s="131"/>
      <c r="G1717" s="199"/>
      <c r="H1717" s="131"/>
      <c r="I1717" s="199"/>
      <c r="J1717" s="131"/>
      <c r="K1717" s="199"/>
      <c r="L1717" s="199"/>
      <c r="M1717" s="199"/>
      <c r="N1717" s="292"/>
    </row>
    <row r="1718" spans="4:14">
      <c r="D1718" s="186"/>
      <c r="E1718" s="200"/>
      <c r="F1718" s="131"/>
      <c r="G1718" s="199"/>
      <c r="H1718" s="131"/>
      <c r="I1718" s="199"/>
      <c r="J1718" s="131"/>
      <c r="K1718" s="199"/>
      <c r="L1718" s="199"/>
      <c r="M1718" s="199"/>
      <c r="N1718" s="292"/>
    </row>
    <row r="1719" spans="4:14">
      <c r="D1719" s="186"/>
      <c r="E1719" s="200"/>
      <c r="F1719" s="131"/>
      <c r="G1719" s="199"/>
      <c r="H1719" s="131"/>
      <c r="I1719" s="199"/>
      <c r="J1719" s="131"/>
      <c r="K1719" s="199"/>
      <c r="L1719" s="199"/>
      <c r="M1719" s="199"/>
      <c r="N1719" s="292"/>
    </row>
    <row r="1720" spans="4:14">
      <c r="D1720" s="186"/>
      <c r="E1720" s="200"/>
      <c r="F1720" s="131"/>
      <c r="G1720" s="199"/>
      <c r="H1720" s="131"/>
      <c r="I1720" s="199"/>
      <c r="J1720" s="131"/>
      <c r="K1720" s="199"/>
      <c r="L1720" s="199"/>
      <c r="M1720" s="199"/>
      <c r="N1720" s="292"/>
    </row>
    <row r="1721" spans="4:14">
      <c r="D1721" s="186"/>
      <c r="E1721" s="200"/>
      <c r="F1721" s="131"/>
      <c r="G1721" s="199"/>
      <c r="H1721" s="131"/>
      <c r="I1721" s="199"/>
      <c r="J1721" s="131"/>
      <c r="K1721" s="199"/>
      <c r="L1721" s="199"/>
      <c r="M1721" s="199"/>
      <c r="N1721" s="292"/>
    </row>
    <row r="1722" spans="4:14">
      <c r="D1722" s="186"/>
      <c r="E1722" s="200"/>
      <c r="F1722" s="131"/>
      <c r="G1722" s="199"/>
      <c r="H1722" s="131"/>
      <c r="I1722" s="199"/>
      <c r="J1722" s="131"/>
      <c r="K1722" s="199"/>
      <c r="L1722" s="199"/>
      <c r="M1722" s="199"/>
      <c r="N1722" s="292"/>
    </row>
    <row r="1723" spans="4:14">
      <c r="D1723" s="186"/>
      <c r="E1723" s="200"/>
      <c r="F1723" s="131"/>
      <c r="G1723" s="199"/>
      <c r="H1723" s="131"/>
      <c r="I1723" s="199"/>
      <c r="J1723" s="131"/>
      <c r="K1723" s="199"/>
      <c r="L1723" s="199"/>
      <c r="M1723" s="199"/>
      <c r="N1723" s="292"/>
    </row>
    <row r="1724" spans="4:14">
      <c r="D1724" s="186"/>
      <c r="E1724" s="200"/>
      <c r="F1724" s="131"/>
      <c r="G1724" s="199"/>
      <c r="H1724" s="131"/>
      <c r="I1724" s="199"/>
      <c r="J1724" s="131"/>
      <c r="K1724" s="199"/>
      <c r="L1724" s="199"/>
      <c r="M1724" s="199"/>
      <c r="N1724" s="292"/>
    </row>
    <row r="1725" spans="4:14">
      <c r="D1725" s="186"/>
      <c r="E1725" s="200"/>
      <c r="F1725" s="131"/>
      <c r="G1725" s="199"/>
      <c r="H1725" s="131"/>
      <c r="I1725" s="199"/>
      <c r="J1725" s="131"/>
      <c r="K1725" s="199"/>
      <c r="L1725" s="199"/>
      <c r="M1725" s="199"/>
      <c r="N1725" s="292"/>
    </row>
    <row r="1726" spans="4:14">
      <c r="D1726" s="186"/>
      <c r="E1726" s="200"/>
      <c r="F1726" s="131"/>
      <c r="G1726" s="199"/>
      <c r="H1726" s="131"/>
      <c r="I1726" s="199"/>
      <c r="J1726" s="131"/>
      <c r="K1726" s="199"/>
      <c r="L1726" s="199"/>
      <c r="M1726" s="199"/>
      <c r="N1726" s="292"/>
    </row>
    <row r="1727" spans="4:14">
      <c r="D1727" s="186"/>
      <c r="E1727" s="200"/>
      <c r="F1727" s="131"/>
      <c r="G1727" s="199"/>
      <c r="H1727" s="131"/>
      <c r="I1727" s="199"/>
      <c r="J1727" s="131"/>
      <c r="K1727" s="199"/>
      <c r="L1727" s="199"/>
      <c r="M1727" s="199"/>
      <c r="N1727" s="292"/>
    </row>
    <row r="1728" spans="4:14">
      <c r="D1728" s="186"/>
      <c r="E1728" s="200"/>
      <c r="F1728" s="131"/>
      <c r="G1728" s="199"/>
      <c r="H1728" s="131"/>
      <c r="I1728" s="199"/>
      <c r="J1728" s="131"/>
      <c r="K1728" s="199"/>
      <c r="L1728" s="199"/>
      <c r="M1728" s="199"/>
      <c r="N1728" s="292"/>
    </row>
    <row r="1729" spans="4:14">
      <c r="D1729" s="186"/>
      <c r="E1729" s="200"/>
      <c r="F1729" s="131"/>
      <c r="G1729" s="199"/>
      <c r="H1729" s="131"/>
      <c r="I1729" s="199"/>
      <c r="J1729" s="131"/>
      <c r="K1729" s="199"/>
      <c r="L1729" s="199"/>
      <c r="M1729" s="199"/>
      <c r="N1729" s="292"/>
    </row>
    <row r="1730" spans="4:14">
      <c r="D1730" s="186"/>
      <c r="E1730" s="200"/>
      <c r="F1730" s="131"/>
      <c r="G1730" s="199"/>
      <c r="H1730" s="131"/>
      <c r="I1730" s="199"/>
      <c r="J1730" s="131"/>
      <c r="K1730" s="199"/>
      <c r="L1730" s="199"/>
      <c r="M1730" s="199"/>
      <c r="N1730" s="292"/>
    </row>
    <row r="1731" spans="4:14">
      <c r="D1731" s="186"/>
      <c r="E1731" s="200"/>
      <c r="F1731" s="131"/>
      <c r="G1731" s="199"/>
      <c r="H1731" s="131"/>
      <c r="I1731" s="199"/>
      <c r="J1731" s="131"/>
      <c r="K1731" s="199"/>
      <c r="L1731" s="199"/>
      <c r="M1731" s="199"/>
      <c r="N1731" s="292"/>
    </row>
    <row r="1732" spans="4:14">
      <c r="D1732" s="186"/>
      <c r="E1732" s="200"/>
      <c r="F1732" s="131"/>
      <c r="G1732" s="199"/>
      <c r="H1732" s="131"/>
      <c r="I1732" s="199"/>
      <c r="J1732" s="131"/>
      <c r="K1732" s="199"/>
      <c r="L1732" s="199"/>
      <c r="M1732" s="199"/>
      <c r="N1732" s="292"/>
    </row>
    <row r="1733" spans="4:14">
      <c r="D1733" s="186"/>
      <c r="E1733" s="200"/>
      <c r="F1733" s="131"/>
      <c r="G1733" s="199"/>
      <c r="H1733" s="131"/>
      <c r="I1733" s="199"/>
      <c r="J1733" s="131"/>
      <c r="K1733" s="199"/>
      <c r="L1733" s="199"/>
      <c r="M1733" s="199"/>
      <c r="N1733" s="292"/>
    </row>
    <row r="1734" spans="4:14">
      <c r="D1734" s="186"/>
      <c r="E1734" s="200"/>
      <c r="F1734" s="131"/>
      <c r="G1734" s="199"/>
      <c r="H1734" s="131"/>
      <c r="I1734" s="199"/>
      <c r="J1734" s="131"/>
      <c r="K1734" s="199"/>
      <c r="L1734" s="199"/>
      <c r="M1734" s="199"/>
      <c r="N1734" s="292"/>
    </row>
    <row r="1735" spans="4:14">
      <c r="D1735" s="186"/>
      <c r="E1735" s="200"/>
      <c r="F1735" s="131"/>
      <c r="G1735" s="199"/>
      <c r="H1735" s="131"/>
      <c r="I1735" s="199"/>
      <c r="J1735" s="131"/>
      <c r="K1735" s="199"/>
      <c r="L1735" s="199"/>
      <c r="M1735" s="199"/>
      <c r="N1735" s="292"/>
    </row>
    <row r="1736" spans="4:14">
      <c r="D1736" s="186"/>
      <c r="E1736" s="200"/>
      <c r="F1736" s="131"/>
      <c r="G1736" s="199"/>
      <c r="H1736" s="131"/>
      <c r="I1736" s="199"/>
      <c r="J1736" s="131"/>
      <c r="K1736" s="199"/>
      <c r="L1736" s="199"/>
      <c r="M1736" s="199"/>
      <c r="N1736" s="292"/>
    </row>
    <row r="1737" spans="4:14">
      <c r="D1737" s="186"/>
      <c r="E1737" s="200"/>
      <c r="F1737" s="131"/>
      <c r="G1737" s="199"/>
      <c r="H1737" s="131"/>
      <c r="I1737" s="199"/>
      <c r="J1737" s="131"/>
      <c r="K1737" s="199"/>
      <c r="L1737" s="199"/>
      <c r="M1737" s="199"/>
      <c r="N1737" s="292"/>
    </row>
    <row r="1738" spans="4:14">
      <c r="D1738" s="186"/>
      <c r="E1738" s="200"/>
      <c r="F1738" s="131"/>
      <c r="G1738" s="199"/>
      <c r="H1738" s="131"/>
      <c r="I1738" s="199"/>
      <c r="J1738" s="131"/>
      <c r="K1738" s="199"/>
      <c r="L1738" s="199"/>
      <c r="M1738" s="199"/>
      <c r="N1738" s="292"/>
    </row>
    <row r="1739" spans="4:14">
      <c r="D1739" s="186"/>
      <c r="E1739" s="200"/>
      <c r="F1739" s="131"/>
      <c r="G1739" s="199"/>
      <c r="H1739" s="131"/>
      <c r="I1739" s="199"/>
      <c r="J1739" s="131"/>
      <c r="K1739" s="199"/>
      <c r="L1739" s="199"/>
      <c r="M1739" s="199"/>
      <c r="N1739" s="292"/>
    </row>
    <row r="1740" spans="4:14">
      <c r="D1740" s="186"/>
      <c r="E1740" s="200"/>
      <c r="F1740" s="131"/>
      <c r="G1740" s="199"/>
      <c r="H1740" s="131"/>
      <c r="I1740" s="199"/>
      <c r="J1740" s="131"/>
      <c r="K1740" s="199"/>
      <c r="L1740" s="199"/>
      <c r="M1740" s="199"/>
      <c r="N1740" s="292"/>
    </row>
    <row r="1741" spans="4:14">
      <c r="D1741" s="186"/>
      <c r="E1741" s="200"/>
      <c r="F1741" s="131"/>
      <c r="G1741" s="199"/>
      <c r="H1741" s="131"/>
      <c r="I1741" s="199"/>
      <c r="J1741" s="131"/>
      <c r="K1741" s="199"/>
      <c r="L1741" s="199"/>
      <c r="M1741" s="199"/>
      <c r="N1741" s="292"/>
    </row>
    <row r="1742" spans="4:14">
      <c r="D1742" s="186"/>
      <c r="E1742" s="200"/>
      <c r="F1742" s="131"/>
      <c r="G1742" s="199"/>
      <c r="H1742" s="131"/>
      <c r="I1742" s="199"/>
      <c r="J1742" s="131"/>
      <c r="K1742" s="199"/>
      <c r="L1742" s="199"/>
      <c r="M1742" s="199"/>
      <c r="N1742" s="292"/>
    </row>
    <row r="1743" spans="4:14">
      <c r="D1743" s="186"/>
      <c r="E1743" s="200"/>
      <c r="F1743" s="131"/>
      <c r="G1743" s="199"/>
      <c r="H1743" s="131"/>
      <c r="I1743" s="199"/>
      <c r="J1743" s="131"/>
      <c r="K1743" s="199"/>
      <c r="L1743" s="199"/>
      <c r="M1743" s="199"/>
      <c r="N1743" s="292"/>
    </row>
    <row r="1744" spans="4:14">
      <c r="D1744" s="186"/>
      <c r="E1744" s="200"/>
      <c r="F1744" s="131"/>
      <c r="G1744" s="199"/>
      <c r="H1744" s="131"/>
      <c r="I1744" s="199"/>
      <c r="J1744" s="131"/>
      <c r="K1744" s="199"/>
      <c r="L1744" s="199"/>
      <c r="M1744" s="199"/>
      <c r="N1744" s="292"/>
    </row>
    <row r="1745" spans="4:14">
      <c r="D1745" s="186"/>
      <c r="E1745" s="200"/>
      <c r="F1745" s="131"/>
      <c r="G1745" s="199"/>
      <c r="H1745" s="131"/>
      <c r="I1745" s="199"/>
      <c r="J1745" s="131"/>
      <c r="K1745" s="199"/>
      <c r="L1745" s="199"/>
      <c r="M1745" s="199"/>
      <c r="N1745" s="292"/>
    </row>
    <row r="1746" spans="4:14">
      <c r="D1746" s="186"/>
      <c r="E1746" s="200"/>
      <c r="F1746" s="131"/>
      <c r="G1746" s="199"/>
      <c r="H1746" s="131"/>
      <c r="I1746" s="199"/>
      <c r="J1746" s="131"/>
      <c r="K1746" s="199"/>
      <c r="L1746" s="199"/>
      <c r="M1746" s="199"/>
      <c r="N1746" s="292"/>
    </row>
    <row r="1747" spans="4:14">
      <c r="D1747" s="186"/>
      <c r="E1747" s="200"/>
      <c r="F1747" s="131"/>
      <c r="G1747" s="199"/>
      <c r="H1747" s="131"/>
      <c r="I1747" s="199"/>
      <c r="J1747" s="131"/>
      <c r="K1747" s="199"/>
      <c r="L1747" s="199"/>
      <c r="M1747" s="199"/>
      <c r="N1747" s="292"/>
    </row>
    <row r="1748" spans="4:14">
      <c r="D1748" s="186"/>
      <c r="E1748" s="200"/>
      <c r="F1748" s="131"/>
      <c r="G1748" s="199"/>
      <c r="H1748" s="131"/>
      <c r="I1748" s="199"/>
      <c r="J1748" s="131"/>
      <c r="K1748" s="199"/>
      <c r="L1748" s="199"/>
      <c r="M1748" s="199"/>
      <c r="N1748" s="292"/>
    </row>
    <row r="1749" spans="4:14">
      <c r="D1749" s="186"/>
      <c r="E1749" s="200"/>
      <c r="F1749" s="131"/>
      <c r="G1749" s="199"/>
      <c r="H1749" s="131"/>
      <c r="I1749" s="199"/>
      <c r="J1749" s="131"/>
      <c r="K1749" s="199"/>
      <c r="L1749" s="199"/>
      <c r="M1749" s="199"/>
      <c r="N1749" s="292"/>
    </row>
    <row r="1750" spans="4:14">
      <c r="D1750" s="186"/>
      <c r="E1750" s="200"/>
      <c r="F1750" s="131"/>
      <c r="G1750" s="199"/>
      <c r="H1750" s="131"/>
      <c r="I1750" s="199"/>
      <c r="J1750" s="131"/>
      <c r="K1750" s="199"/>
      <c r="L1750" s="199"/>
      <c r="M1750" s="199"/>
      <c r="N1750" s="292"/>
    </row>
    <row r="1751" spans="4:14">
      <c r="D1751" s="186"/>
      <c r="E1751" s="200"/>
      <c r="F1751" s="131"/>
      <c r="G1751" s="199"/>
      <c r="H1751" s="131"/>
      <c r="I1751" s="199"/>
      <c r="J1751" s="131"/>
      <c r="K1751" s="199"/>
      <c r="L1751" s="199"/>
      <c r="M1751" s="199"/>
      <c r="N1751" s="292"/>
    </row>
    <row r="1752" spans="4:14">
      <c r="D1752" s="186"/>
      <c r="E1752" s="200"/>
      <c r="F1752" s="131"/>
      <c r="G1752" s="199"/>
      <c r="H1752" s="131"/>
      <c r="I1752" s="199"/>
      <c r="J1752" s="131"/>
      <c r="K1752" s="199"/>
      <c r="L1752" s="199"/>
      <c r="M1752" s="199"/>
      <c r="N1752" s="292"/>
    </row>
    <row r="1753" spans="4:14">
      <c r="D1753" s="186"/>
      <c r="E1753" s="200"/>
      <c r="F1753" s="131"/>
      <c r="G1753" s="199"/>
      <c r="H1753" s="131"/>
      <c r="I1753" s="199"/>
      <c r="J1753" s="131"/>
      <c r="K1753" s="199"/>
      <c r="L1753" s="199"/>
      <c r="M1753" s="199"/>
      <c r="N1753" s="292"/>
    </row>
    <row r="1754" spans="4:14">
      <c r="D1754" s="186"/>
      <c r="E1754" s="200"/>
      <c r="F1754" s="131"/>
      <c r="G1754" s="199"/>
      <c r="H1754" s="131"/>
      <c r="I1754" s="199"/>
      <c r="J1754" s="131"/>
      <c r="K1754" s="199"/>
      <c r="L1754" s="199"/>
      <c r="M1754" s="199"/>
      <c r="N1754" s="292"/>
    </row>
    <row r="1755" spans="4:14">
      <c r="D1755" s="186"/>
      <c r="E1755" s="200"/>
      <c r="F1755" s="131"/>
      <c r="G1755" s="199"/>
      <c r="H1755" s="131"/>
      <c r="I1755" s="199"/>
      <c r="J1755" s="131"/>
      <c r="K1755" s="199"/>
      <c r="L1755" s="199"/>
      <c r="M1755" s="199"/>
      <c r="N1755" s="292"/>
    </row>
    <row r="1756" spans="4:14">
      <c r="D1756" s="186"/>
      <c r="E1756" s="200"/>
      <c r="F1756" s="131"/>
      <c r="G1756" s="199"/>
      <c r="H1756" s="131"/>
      <c r="I1756" s="199"/>
      <c r="J1756" s="131"/>
      <c r="K1756" s="199"/>
      <c r="L1756" s="199"/>
      <c r="M1756" s="199"/>
      <c r="N1756" s="292"/>
    </row>
    <row r="1757" spans="4:14">
      <c r="D1757" s="186"/>
      <c r="E1757" s="200"/>
      <c r="F1757" s="131"/>
      <c r="G1757" s="199"/>
      <c r="H1757" s="131"/>
      <c r="I1757" s="199"/>
      <c r="J1757" s="131"/>
      <c r="K1757" s="199"/>
      <c r="L1757" s="199"/>
      <c r="M1757" s="199"/>
      <c r="N1757" s="292"/>
    </row>
    <row r="1758" spans="4:14">
      <c r="D1758" s="186"/>
      <c r="E1758" s="200"/>
      <c r="F1758" s="131"/>
      <c r="G1758" s="199"/>
      <c r="H1758" s="131"/>
      <c r="I1758" s="199"/>
      <c r="J1758" s="131"/>
      <c r="K1758" s="199"/>
      <c r="L1758" s="199"/>
      <c r="M1758" s="199"/>
      <c r="N1758" s="292"/>
    </row>
    <row r="1759" spans="4:14">
      <c r="D1759" s="186"/>
      <c r="E1759" s="200"/>
      <c r="F1759" s="131"/>
      <c r="G1759" s="199"/>
      <c r="H1759" s="131"/>
      <c r="I1759" s="199"/>
      <c r="J1759" s="131"/>
      <c r="K1759" s="199"/>
      <c r="L1759" s="199"/>
      <c r="M1759" s="199"/>
      <c r="N1759" s="292"/>
    </row>
    <row r="1760" spans="4:14">
      <c r="D1760" s="186"/>
      <c r="E1760" s="200"/>
      <c r="F1760" s="131"/>
      <c r="G1760" s="199"/>
      <c r="H1760" s="131"/>
      <c r="I1760" s="199"/>
      <c r="J1760" s="131"/>
      <c r="K1760" s="199"/>
      <c r="L1760" s="199"/>
      <c r="M1760" s="199"/>
      <c r="N1760" s="292"/>
    </row>
    <row r="1761" spans="4:14">
      <c r="D1761" s="186"/>
      <c r="E1761" s="200"/>
      <c r="F1761" s="131"/>
      <c r="G1761" s="199"/>
      <c r="H1761" s="131"/>
      <c r="I1761" s="199"/>
      <c r="J1761" s="131"/>
      <c r="K1761" s="199"/>
      <c r="L1761" s="199"/>
      <c r="M1761" s="199"/>
      <c r="N1761" s="292"/>
    </row>
    <row r="1762" spans="4:14">
      <c r="D1762" s="186"/>
      <c r="E1762" s="200"/>
      <c r="F1762" s="131"/>
      <c r="G1762" s="199"/>
      <c r="H1762" s="131"/>
      <c r="I1762" s="199"/>
      <c r="J1762" s="131"/>
      <c r="K1762" s="199"/>
      <c r="L1762" s="199"/>
      <c r="M1762" s="199"/>
      <c r="N1762" s="292"/>
    </row>
    <row r="1763" spans="4:14">
      <c r="D1763" s="186"/>
      <c r="E1763" s="200"/>
      <c r="F1763" s="131"/>
      <c r="G1763" s="199"/>
      <c r="H1763" s="131"/>
      <c r="I1763" s="199"/>
      <c r="J1763" s="131"/>
      <c r="K1763" s="199"/>
      <c r="L1763" s="199"/>
      <c r="M1763" s="199"/>
      <c r="N1763" s="292"/>
    </row>
    <row r="1764" spans="4:14">
      <c r="D1764" s="186"/>
      <c r="E1764" s="200"/>
      <c r="F1764" s="131"/>
      <c r="G1764" s="199"/>
      <c r="H1764" s="131"/>
      <c r="I1764" s="199"/>
      <c r="J1764" s="131"/>
      <c r="K1764" s="199"/>
      <c r="L1764" s="199"/>
      <c r="M1764" s="199"/>
      <c r="N1764" s="292"/>
    </row>
    <row r="1765" spans="4:14">
      <c r="D1765" s="186"/>
      <c r="E1765" s="200"/>
      <c r="F1765" s="131"/>
      <c r="G1765" s="199"/>
      <c r="H1765" s="131"/>
      <c r="I1765" s="199"/>
      <c r="J1765" s="131"/>
      <c r="K1765" s="199"/>
      <c r="L1765" s="199"/>
      <c r="M1765" s="199"/>
      <c r="N1765" s="292"/>
    </row>
    <row r="1766" spans="4:14">
      <c r="D1766" s="186"/>
      <c r="E1766" s="200"/>
      <c r="F1766" s="131"/>
      <c r="G1766" s="199"/>
      <c r="H1766" s="131"/>
      <c r="I1766" s="199"/>
      <c r="J1766" s="131"/>
      <c r="K1766" s="199"/>
      <c r="L1766" s="199"/>
      <c r="M1766" s="199"/>
      <c r="N1766" s="292"/>
    </row>
    <row r="1767" spans="4:14">
      <c r="D1767" s="186"/>
      <c r="E1767" s="200"/>
      <c r="F1767" s="131"/>
      <c r="G1767" s="199"/>
      <c r="H1767" s="131"/>
      <c r="I1767" s="199"/>
      <c r="J1767" s="131"/>
      <c r="K1767" s="199"/>
      <c r="L1767" s="199"/>
      <c r="M1767" s="199"/>
      <c r="N1767" s="292"/>
    </row>
    <row r="1768" spans="4:14">
      <c r="D1768" s="186"/>
      <c r="E1768" s="200"/>
      <c r="F1768" s="131"/>
      <c r="G1768" s="199"/>
      <c r="H1768" s="131"/>
      <c r="I1768" s="199"/>
      <c r="J1768" s="131"/>
      <c r="K1768" s="199"/>
      <c r="L1768" s="199"/>
      <c r="M1768" s="199"/>
      <c r="N1768" s="292"/>
    </row>
    <row r="1769" spans="4:14">
      <c r="D1769" s="186"/>
      <c r="E1769" s="200"/>
      <c r="F1769" s="131"/>
      <c r="G1769" s="199"/>
      <c r="H1769" s="131"/>
      <c r="I1769" s="199"/>
      <c r="J1769" s="131"/>
      <c r="K1769" s="199"/>
      <c r="L1769" s="199"/>
      <c r="M1769" s="199"/>
      <c r="N1769" s="292"/>
    </row>
    <row r="1770" spans="4:14">
      <c r="D1770" s="186"/>
      <c r="E1770" s="200"/>
      <c r="F1770" s="131"/>
      <c r="G1770" s="199"/>
      <c r="H1770" s="131"/>
      <c r="I1770" s="199"/>
      <c r="J1770" s="131"/>
      <c r="K1770" s="199"/>
      <c r="L1770" s="199"/>
      <c r="M1770" s="199"/>
      <c r="N1770" s="292"/>
    </row>
    <row r="1771" spans="4:14">
      <c r="D1771" s="186"/>
      <c r="E1771" s="200"/>
      <c r="F1771" s="131"/>
      <c r="G1771" s="199"/>
      <c r="H1771" s="131"/>
      <c r="I1771" s="199"/>
      <c r="J1771" s="131"/>
      <c r="K1771" s="199"/>
      <c r="L1771" s="199"/>
      <c r="M1771" s="199"/>
      <c r="N1771" s="292"/>
    </row>
    <row r="1772" spans="4:14">
      <c r="D1772" s="186"/>
      <c r="E1772" s="200"/>
      <c r="F1772" s="131"/>
      <c r="G1772" s="199"/>
      <c r="H1772" s="131"/>
      <c r="I1772" s="199"/>
      <c r="J1772" s="131"/>
      <c r="K1772" s="199"/>
      <c r="L1772" s="199"/>
      <c r="M1772" s="199"/>
      <c r="N1772" s="292"/>
    </row>
    <row r="1773" spans="4:14">
      <c r="D1773" s="186"/>
      <c r="E1773" s="200"/>
      <c r="F1773" s="131"/>
      <c r="G1773" s="199"/>
      <c r="H1773" s="131"/>
      <c r="I1773" s="199"/>
      <c r="J1773" s="131"/>
      <c r="K1773" s="199"/>
      <c r="L1773" s="199"/>
      <c r="M1773" s="199"/>
      <c r="N1773" s="292"/>
    </row>
    <row r="1774" spans="4:14">
      <c r="D1774" s="186"/>
      <c r="E1774" s="200"/>
      <c r="F1774" s="131"/>
      <c r="G1774" s="199"/>
      <c r="H1774" s="131"/>
      <c r="I1774" s="199"/>
      <c r="J1774" s="131"/>
      <c r="K1774" s="199"/>
      <c r="L1774" s="199"/>
      <c r="M1774" s="199"/>
      <c r="N1774" s="292"/>
    </row>
    <row r="1775" spans="4:14">
      <c r="D1775" s="186"/>
      <c r="E1775" s="200"/>
      <c r="F1775" s="131"/>
      <c r="G1775" s="199"/>
      <c r="H1775" s="131"/>
      <c r="I1775" s="199"/>
      <c r="J1775" s="131"/>
      <c r="K1775" s="199"/>
      <c r="L1775" s="199"/>
      <c r="M1775" s="199"/>
      <c r="N1775" s="292"/>
    </row>
    <row r="1776" spans="4:14">
      <c r="D1776" s="186"/>
      <c r="E1776" s="200"/>
      <c r="F1776" s="131"/>
      <c r="G1776" s="199"/>
      <c r="H1776" s="131"/>
      <c r="I1776" s="199"/>
      <c r="J1776" s="131"/>
      <c r="K1776" s="199"/>
      <c r="L1776" s="199"/>
      <c r="M1776" s="199"/>
      <c r="N1776" s="292"/>
    </row>
    <row r="1777" spans="4:14">
      <c r="D1777" s="186"/>
      <c r="E1777" s="200"/>
      <c r="F1777" s="131"/>
      <c r="G1777" s="199"/>
      <c r="H1777" s="131"/>
      <c r="I1777" s="199"/>
      <c r="J1777" s="131"/>
      <c r="K1777" s="199"/>
      <c r="L1777" s="199"/>
      <c r="M1777" s="199"/>
      <c r="N1777" s="292"/>
    </row>
    <row r="1778" spans="4:14">
      <c r="D1778" s="186"/>
      <c r="E1778" s="200"/>
      <c r="F1778" s="131"/>
      <c r="G1778" s="199"/>
      <c r="H1778" s="131"/>
      <c r="I1778" s="199"/>
      <c r="J1778" s="131"/>
      <c r="K1778" s="199"/>
      <c r="L1778" s="199"/>
      <c r="M1778" s="199"/>
      <c r="N1778" s="292"/>
    </row>
    <row r="1779" spans="4:14">
      <c r="D1779" s="186"/>
      <c r="E1779" s="200"/>
      <c r="F1779" s="131"/>
      <c r="G1779" s="199"/>
      <c r="H1779" s="131"/>
      <c r="I1779" s="199"/>
      <c r="J1779" s="131"/>
      <c r="K1779" s="199"/>
      <c r="L1779" s="199"/>
      <c r="M1779" s="199"/>
      <c r="N1779" s="292"/>
    </row>
    <row r="1780" spans="4:14">
      <c r="D1780" s="186"/>
      <c r="E1780" s="200"/>
      <c r="F1780" s="131"/>
      <c r="G1780" s="199"/>
      <c r="H1780" s="131"/>
      <c r="I1780" s="199"/>
      <c r="J1780" s="131"/>
      <c r="K1780" s="199"/>
      <c r="L1780" s="199"/>
      <c r="M1780" s="199"/>
      <c r="N1780" s="292"/>
    </row>
    <row r="1781" spans="4:14">
      <c r="D1781" s="186"/>
      <c r="E1781" s="200"/>
      <c r="F1781" s="131"/>
      <c r="G1781" s="199"/>
      <c r="H1781" s="131"/>
      <c r="I1781" s="199"/>
      <c r="J1781" s="131"/>
      <c r="K1781" s="199"/>
      <c r="L1781" s="199"/>
      <c r="M1781" s="199"/>
      <c r="N1781" s="292"/>
    </row>
    <row r="1782" spans="4:14">
      <c r="D1782" s="186"/>
      <c r="E1782" s="200"/>
      <c r="F1782" s="131"/>
      <c r="G1782" s="199"/>
      <c r="H1782" s="131"/>
      <c r="I1782" s="199"/>
      <c r="J1782" s="131"/>
      <c r="K1782" s="199"/>
      <c r="L1782" s="199"/>
      <c r="M1782" s="199"/>
      <c r="N1782" s="292"/>
    </row>
    <row r="1783" spans="4:14">
      <c r="D1783" s="186"/>
      <c r="E1783" s="200"/>
      <c r="F1783" s="131"/>
      <c r="G1783" s="199"/>
      <c r="H1783" s="131"/>
      <c r="I1783" s="199"/>
      <c r="J1783" s="131"/>
      <c r="K1783" s="199"/>
      <c r="L1783" s="199"/>
      <c r="M1783" s="199"/>
      <c r="N1783" s="292"/>
    </row>
    <row r="1784" spans="4:14">
      <c r="D1784" s="186"/>
      <c r="E1784" s="200"/>
      <c r="F1784" s="131"/>
      <c r="G1784" s="199"/>
      <c r="H1784" s="131"/>
      <c r="I1784" s="199"/>
      <c r="J1784" s="131"/>
      <c r="K1784" s="199"/>
      <c r="L1784" s="199"/>
      <c r="M1784" s="199"/>
      <c r="N1784" s="292"/>
    </row>
    <row r="1785" spans="4:14">
      <c r="D1785" s="186"/>
      <c r="E1785" s="200"/>
      <c r="F1785" s="131"/>
      <c r="G1785" s="199"/>
      <c r="H1785" s="131"/>
      <c r="I1785" s="199"/>
      <c r="J1785" s="131"/>
      <c r="K1785" s="199"/>
      <c r="L1785" s="199"/>
      <c r="M1785" s="199"/>
      <c r="N1785" s="292"/>
    </row>
    <row r="1786" spans="4:14">
      <c r="D1786" s="186"/>
      <c r="E1786" s="200"/>
      <c r="F1786" s="131"/>
      <c r="G1786" s="199"/>
      <c r="H1786" s="131"/>
      <c r="I1786" s="199"/>
      <c r="J1786" s="131"/>
      <c r="K1786" s="199"/>
      <c r="L1786" s="199"/>
      <c r="M1786" s="199"/>
      <c r="N1786" s="292"/>
    </row>
    <row r="1787" spans="4:14">
      <c r="D1787" s="186"/>
      <c r="E1787" s="200"/>
      <c r="F1787" s="131"/>
      <c r="G1787" s="199"/>
      <c r="H1787" s="131"/>
      <c r="I1787" s="199"/>
      <c r="J1787" s="131"/>
      <c r="K1787" s="199"/>
      <c r="L1787" s="199"/>
      <c r="M1787" s="199"/>
      <c r="N1787" s="292"/>
    </row>
    <row r="1788" spans="4:14">
      <c r="D1788" s="186"/>
      <c r="E1788" s="200"/>
      <c r="F1788" s="131"/>
      <c r="G1788" s="199"/>
      <c r="H1788" s="131"/>
      <c r="I1788" s="199"/>
      <c r="J1788" s="131"/>
      <c r="K1788" s="199"/>
      <c r="L1788" s="199"/>
      <c r="M1788" s="199"/>
      <c r="N1788" s="292"/>
    </row>
    <row r="1789" spans="4:14">
      <c r="D1789" s="186"/>
      <c r="E1789" s="200"/>
      <c r="F1789" s="131"/>
      <c r="G1789" s="199"/>
      <c r="H1789" s="131"/>
      <c r="I1789" s="199"/>
      <c r="J1789" s="131"/>
      <c r="K1789" s="199"/>
      <c r="L1789" s="199"/>
      <c r="M1789" s="199"/>
      <c r="N1789" s="292"/>
    </row>
    <row r="1790" spans="4:14">
      <c r="D1790" s="186"/>
      <c r="E1790" s="200"/>
      <c r="F1790" s="131"/>
      <c r="G1790" s="199"/>
      <c r="H1790" s="131"/>
      <c r="I1790" s="199"/>
      <c r="J1790" s="131"/>
      <c r="K1790" s="199"/>
      <c r="L1790" s="199"/>
      <c r="M1790" s="199"/>
      <c r="N1790" s="292"/>
    </row>
    <row r="1791" spans="4:14">
      <c r="D1791" s="186"/>
      <c r="E1791" s="200"/>
      <c r="F1791" s="131"/>
      <c r="G1791" s="199"/>
      <c r="H1791" s="131"/>
      <c r="I1791" s="199"/>
      <c r="J1791" s="131"/>
      <c r="K1791" s="199"/>
      <c r="L1791" s="199"/>
      <c r="M1791" s="199"/>
      <c r="N1791" s="292"/>
    </row>
    <row r="1792" spans="4:14">
      <c r="D1792" s="186"/>
      <c r="E1792" s="200"/>
      <c r="F1792" s="131"/>
      <c r="G1792" s="199"/>
      <c r="H1792" s="131"/>
      <c r="I1792" s="199"/>
      <c r="J1792" s="131"/>
      <c r="K1792" s="199"/>
      <c r="L1792" s="199"/>
      <c r="M1792" s="199"/>
      <c r="N1792" s="292"/>
    </row>
    <row r="1793" spans="4:14">
      <c r="D1793" s="186"/>
      <c r="E1793" s="200"/>
      <c r="F1793" s="131"/>
      <c r="G1793" s="199"/>
      <c r="H1793" s="131"/>
      <c r="I1793" s="199"/>
      <c r="J1793" s="131"/>
      <c r="K1793" s="199"/>
      <c r="L1793" s="199"/>
      <c r="M1793" s="199"/>
      <c r="N1793" s="292"/>
    </row>
    <row r="1794" spans="4:14">
      <c r="D1794" s="186"/>
      <c r="E1794" s="200"/>
      <c r="F1794" s="131"/>
      <c r="G1794" s="199"/>
      <c r="H1794" s="131"/>
      <c r="I1794" s="199"/>
      <c r="J1794" s="131"/>
      <c r="K1794" s="199"/>
      <c r="L1794" s="199"/>
      <c r="M1794" s="199"/>
      <c r="N1794" s="292"/>
    </row>
    <row r="1795" spans="4:14">
      <c r="D1795" s="186"/>
      <c r="E1795" s="200"/>
      <c r="F1795" s="131"/>
      <c r="G1795" s="199"/>
      <c r="H1795" s="131"/>
      <c r="I1795" s="199"/>
      <c r="J1795" s="131"/>
      <c r="K1795" s="199"/>
      <c r="L1795" s="199"/>
      <c r="M1795" s="199"/>
      <c r="N1795" s="292"/>
    </row>
    <row r="1796" spans="4:14">
      <c r="D1796" s="186"/>
      <c r="E1796" s="200"/>
      <c r="F1796" s="131"/>
      <c r="G1796" s="199"/>
      <c r="H1796" s="131"/>
      <c r="I1796" s="199"/>
      <c r="J1796" s="131"/>
      <c r="K1796" s="199"/>
      <c r="L1796" s="199"/>
      <c r="M1796" s="199"/>
      <c r="N1796" s="292"/>
    </row>
    <row r="1797" spans="4:14">
      <c r="D1797" s="186"/>
      <c r="E1797" s="200"/>
      <c r="F1797" s="131"/>
      <c r="G1797" s="199"/>
      <c r="H1797" s="131"/>
      <c r="I1797" s="199"/>
      <c r="J1797" s="131"/>
      <c r="K1797" s="199"/>
      <c r="L1797" s="199"/>
      <c r="M1797" s="199"/>
      <c r="N1797" s="292"/>
    </row>
    <row r="1798" spans="4:14">
      <c r="D1798" s="186"/>
      <c r="E1798" s="200"/>
      <c r="F1798" s="131"/>
      <c r="G1798" s="199"/>
      <c r="H1798" s="131"/>
      <c r="I1798" s="199"/>
      <c r="J1798" s="131"/>
      <c r="K1798" s="199"/>
      <c r="L1798" s="199"/>
      <c r="M1798" s="199"/>
      <c r="N1798" s="292"/>
    </row>
    <row r="1799" spans="4:14">
      <c r="D1799" s="186"/>
      <c r="E1799" s="200"/>
      <c r="F1799" s="131"/>
      <c r="G1799" s="199"/>
      <c r="H1799" s="131"/>
      <c r="I1799" s="199"/>
      <c r="J1799" s="131"/>
      <c r="K1799" s="199"/>
      <c r="L1799" s="199"/>
      <c r="M1799" s="199"/>
      <c r="N1799" s="292"/>
    </row>
    <row r="1800" spans="4:14">
      <c r="D1800" s="186"/>
      <c r="E1800" s="200"/>
      <c r="F1800" s="131"/>
      <c r="G1800" s="199"/>
      <c r="H1800" s="131"/>
      <c r="I1800" s="199"/>
      <c r="J1800" s="131"/>
      <c r="K1800" s="199"/>
      <c r="L1800" s="199"/>
      <c r="M1800" s="199"/>
      <c r="N1800" s="292"/>
    </row>
    <row r="1801" spans="4:14">
      <c r="D1801" s="186"/>
      <c r="E1801" s="200"/>
      <c r="F1801" s="131"/>
      <c r="G1801" s="199"/>
      <c r="H1801" s="131"/>
      <c r="I1801" s="199"/>
      <c r="J1801" s="131"/>
      <c r="K1801" s="199"/>
      <c r="L1801" s="199"/>
      <c r="M1801" s="199"/>
      <c r="N1801" s="292"/>
    </row>
    <row r="1802" spans="4:14">
      <c r="D1802" s="186"/>
      <c r="E1802" s="200"/>
      <c r="F1802" s="131"/>
      <c r="G1802" s="199"/>
      <c r="H1802" s="131"/>
      <c r="I1802" s="199"/>
      <c r="J1802" s="131"/>
      <c r="K1802" s="199"/>
      <c r="L1802" s="199"/>
      <c r="M1802" s="199"/>
      <c r="N1802" s="292"/>
    </row>
    <row r="1803" spans="4:14">
      <c r="D1803" s="186"/>
      <c r="E1803" s="200"/>
      <c r="F1803" s="131"/>
      <c r="G1803" s="199"/>
      <c r="H1803" s="131"/>
      <c r="I1803" s="199"/>
      <c r="J1803" s="131"/>
      <c r="K1803" s="199"/>
      <c r="L1803" s="199"/>
      <c r="M1803" s="199"/>
      <c r="N1803" s="292"/>
    </row>
    <row r="1804" spans="4:14">
      <c r="D1804" s="186"/>
      <c r="E1804" s="200"/>
      <c r="F1804" s="131"/>
      <c r="G1804" s="199"/>
      <c r="H1804" s="131"/>
      <c r="I1804" s="199"/>
      <c r="J1804" s="131"/>
      <c r="K1804" s="199"/>
      <c r="L1804" s="199"/>
      <c r="M1804" s="199"/>
      <c r="N1804" s="292"/>
    </row>
    <row r="1805" spans="4:14">
      <c r="D1805" s="186"/>
      <c r="E1805" s="200"/>
      <c r="F1805" s="131"/>
      <c r="G1805" s="199"/>
      <c r="H1805" s="131"/>
      <c r="I1805" s="199"/>
      <c r="J1805" s="131"/>
      <c r="K1805" s="199"/>
      <c r="L1805" s="199"/>
      <c r="M1805" s="199"/>
      <c r="N1805" s="292"/>
    </row>
    <row r="1806" spans="4:14">
      <c r="D1806" s="186"/>
      <c r="E1806" s="200"/>
      <c r="F1806" s="131"/>
      <c r="G1806" s="199"/>
      <c r="H1806" s="131"/>
      <c r="I1806" s="199"/>
      <c r="J1806" s="131"/>
      <c r="K1806" s="199"/>
      <c r="L1806" s="199"/>
      <c r="M1806" s="199"/>
      <c r="N1806" s="292"/>
    </row>
    <row r="1807" spans="4:14">
      <c r="D1807" s="186"/>
      <c r="E1807" s="200"/>
      <c r="F1807" s="131"/>
      <c r="G1807" s="199"/>
      <c r="H1807" s="131"/>
      <c r="I1807" s="199"/>
      <c r="J1807" s="131"/>
      <c r="K1807" s="199"/>
      <c r="L1807" s="199"/>
      <c r="M1807" s="199"/>
      <c r="N1807" s="292"/>
    </row>
    <row r="1808" spans="4:14">
      <c r="D1808" s="186"/>
      <c r="E1808" s="200"/>
      <c r="F1808" s="131"/>
      <c r="G1808" s="199"/>
      <c r="H1808" s="131"/>
      <c r="I1808" s="199"/>
      <c r="J1808" s="131"/>
      <c r="K1808" s="199"/>
      <c r="L1808" s="199"/>
      <c r="M1808" s="199"/>
      <c r="N1808" s="292"/>
    </row>
    <row r="1809" spans="4:14">
      <c r="D1809" s="186"/>
      <c r="E1809" s="200"/>
      <c r="F1809" s="131"/>
      <c r="G1809" s="199"/>
      <c r="H1809" s="131"/>
      <c r="I1809" s="199"/>
      <c r="J1809" s="131"/>
      <c r="K1809" s="199"/>
      <c r="L1809" s="199"/>
      <c r="M1809" s="199"/>
      <c r="N1809" s="292"/>
    </row>
    <row r="1810" spans="4:14">
      <c r="D1810" s="186"/>
      <c r="E1810" s="200"/>
      <c r="F1810" s="131"/>
      <c r="G1810" s="199"/>
      <c r="H1810" s="131"/>
      <c r="I1810" s="199"/>
      <c r="J1810" s="131"/>
      <c r="K1810" s="199"/>
      <c r="L1810" s="199"/>
      <c r="M1810" s="199"/>
      <c r="N1810" s="292"/>
    </row>
    <row r="1811" spans="4:14">
      <c r="D1811" s="186"/>
      <c r="E1811" s="200"/>
      <c r="F1811" s="131"/>
      <c r="G1811" s="199"/>
      <c r="H1811" s="131"/>
      <c r="I1811" s="199"/>
      <c r="J1811" s="131"/>
      <c r="K1811" s="199"/>
      <c r="L1811" s="199"/>
      <c r="M1811" s="199"/>
      <c r="N1811" s="292"/>
    </row>
    <row r="1812" spans="4:14">
      <c r="D1812" s="186"/>
      <c r="E1812" s="200"/>
      <c r="F1812" s="131"/>
      <c r="G1812" s="199"/>
      <c r="H1812" s="131"/>
      <c r="I1812" s="199"/>
      <c r="J1812" s="131"/>
      <c r="K1812" s="199"/>
      <c r="L1812" s="199"/>
      <c r="M1812" s="199"/>
      <c r="N1812" s="292"/>
    </row>
    <row r="1813" spans="4:14">
      <c r="D1813" s="186"/>
      <c r="E1813" s="200"/>
      <c r="F1813" s="131"/>
      <c r="G1813" s="199"/>
      <c r="H1813" s="131"/>
      <c r="I1813" s="199"/>
      <c r="J1813" s="131"/>
      <c r="K1813" s="199"/>
      <c r="L1813" s="199"/>
      <c r="M1813" s="199"/>
      <c r="N1813" s="292"/>
    </row>
    <row r="1814" spans="4:14">
      <c r="D1814" s="186"/>
      <c r="E1814" s="200"/>
      <c r="F1814" s="131"/>
      <c r="G1814" s="199"/>
      <c r="H1814" s="131"/>
      <c r="I1814" s="199"/>
      <c r="J1814" s="131"/>
      <c r="K1814" s="199"/>
      <c r="L1814" s="199"/>
      <c r="M1814" s="199"/>
      <c r="N1814" s="292"/>
    </row>
    <row r="1815" spans="4:14">
      <c r="D1815" s="186"/>
      <c r="E1815" s="200"/>
      <c r="F1815" s="131"/>
      <c r="G1815" s="199"/>
      <c r="H1815" s="131"/>
      <c r="I1815" s="199"/>
      <c r="J1815" s="131"/>
      <c r="K1815" s="199"/>
      <c r="L1815" s="199"/>
      <c r="M1815" s="199"/>
      <c r="N1815" s="292"/>
    </row>
    <row r="1816" spans="4:14">
      <c r="D1816" s="186"/>
      <c r="E1816" s="200"/>
      <c r="F1816" s="131"/>
      <c r="G1816" s="199"/>
      <c r="H1816" s="131"/>
      <c r="I1816" s="199"/>
      <c r="J1816" s="131"/>
      <c r="K1816" s="199"/>
      <c r="L1816" s="199"/>
      <c r="M1816" s="199"/>
      <c r="N1816" s="292"/>
    </row>
    <row r="1817" spans="4:14">
      <c r="D1817" s="186"/>
      <c r="E1817" s="200"/>
      <c r="F1817" s="131"/>
      <c r="G1817" s="199"/>
      <c r="H1817" s="131"/>
      <c r="I1817" s="199"/>
      <c r="J1817" s="131"/>
      <c r="K1817" s="199"/>
      <c r="L1817" s="199"/>
      <c r="M1817" s="199"/>
      <c r="N1817" s="292"/>
    </row>
    <row r="1818" spans="4:14">
      <c r="D1818" s="186"/>
      <c r="E1818" s="200"/>
      <c r="F1818" s="131"/>
      <c r="G1818" s="199"/>
      <c r="H1818" s="131"/>
      <c r="I1818" s="199"/>
      <c r="J1818" s="131"/>
      <c r="K1818" s="199"/>
      <c r="L1818" s="199"/>
      <c r="M1818" s="199"/>
      <c r="N1818" s="292"/>
    </row>
    <row r="1819" spans="4:14">
      <c r="D1819" s="186"/>
      <c r="E1819" s="200"/>
      <c r="F1819" s="131"/>
      <c r="G1819" s="199"/>
      <c r="H1819" s="131"/>
      <c r="I1819" s="199"/>
      <c r="J1819" s="131"/>
      <c r="K1819" s="199"/>
      <c r="L1819" s="199"/>
      <c r="M1819" s="199"/>
      <c r="N1819" s="292"/>
    </row>
    <row r="1820" spans="4:14">
      <c r="D1820" s="186"/>
      <c r="E1820" s="200"/>
      <c r="F1820" s="131"/>
      <c r="G1820" s="199"/>
      <c r="H1820" s="131"/>
      <c r="I1820" s="199"/>
      <c r="J1820" s="131"/>
      <c r="K1820" s="199"/>
      <c r="L1820" s="199"/>
      <c r="M1820" s="199"/>
      <c r="N1820" s="292"/>
    </row>
    <row r="1821" spans="4:14">
      <c r="D1821" s="186"/>
      <c r="E1821" s="200"/>
      <c r="F1821" s="131"/>
      <c r="G1821" s="199"/>
      <c r="H1821" s="131"/>
      <c r="I1821" s="199"/>
      <c r="J1821" s="131"/>
      <c r="K1821" s="199"/>
      <c r="L1821" s="199"/>
      <c r="M1821" s="199"/>
      <c r="N1821" s="292"/>
    </row>
    <row r="1822" spans="4:14">
      <c r="D1822" s="186"/>
      <c r="E1822" s="200"/>
      <c r="F1822" s="131"/>
      <c r="G1822" s="199"/>
      <c r="H1822" s="131"/>
      <c r="I1822" s="199"/>
      <c r="J1822" s="131"/>
      <c r="K1822" s="199"/>
      <c r="L1822" s="199"/>
      <c r="M1822" s="199"/>
      <c r="N1822" s="292"/>
    </row>
    <row r="1823" spans="4:14">
      <c r="D1823" s="186"/>
      <c r="E1823" s="200"/>
      <c r="F1823" s="131"/>
      <c r="G1823" s="199"/>
      <c r="H1823" s="131"/>
      <c r="I1823" s="199"/>
      <c r="J1823" s="131"/>
      <c r="K1823" s="199"/>
      <c r="L1823" s="199"/>
      <c r="M1823" s="199"/>
      <c r="N1823" s="292"/>
    </row>
    <row r="1824" spans="4:14">
      <c r="D1824" s="186"/>
      <c r="E1824" s="200"/>
      <c r="F1824" s="131"/>
      <c r="G1824" s="199"/>
      <c r="H1824" s="131"/>
      <c r="I1824" s="199"/>
      <c r="J1824" s="131"/>
      <c r="K1824" s="199"/>
      <c r="L1824" s="199"/>
      <c r="M1824" s="199"/>
      <c r="N1824" s="292"/>
    </row>
    <row r="1825" spans="4:14">
      <c r="D1825" s="186"/>
      <c r="E1825" s="200"/>
      <c r="F1825" s="131"/>
      <c r="G1825" s="199"/>
      <c r="H1825" s="131"/>
      <c r="I1825" s="199"/>
      <c r="J1825" s="131"/>
      <c r="K1825" s="199"/>
      <c r="L1825" s="199"/>
      <c r="M1825" s="199"/>
      <c r="N1825" s="292"/>
    </row>
    <row r="1826" spans="4:14">
      <c r="D1826" s="186"/>
      <c r="E1826" s="200"/>
      <c r="F1826" s="131"/>
      <c r="G1826" s="199"/>
      <c r="H1826" s="131"/>
      <c r="I1826" s="199"/>
      <c r="J1826" s="131"/>
      <c r="K1826" s="199"/>
      <c r="L1826" s="199"/>
      <c r="M1826" s="199"/>
      <c r="N1826" s="292"/>
    </row>
    <row r="1827" spans="4:14">
      <c r="D1827" s="186"/>
      <c r="E1827" s="200"/>
      <c r="F1827" s="131"/>
      <c r="G1827" s="199"/>
      <c r="H1827" s="131"/>
      <c r="I1827" s="199"/>
      <c r="J1827" s="131"/>
      <c r="K1827" s="199"/>
      <c r="L1827" s="199"/>
      <c r="M1827" s="199"/>
      <c r="N1827" s="292"/>
    </row>
    <row r="1828" spans="4:14">
      <c r="D1828" s="186"/>
      <c r="E1828" s="200"/>
      <c r="F1828" s="131"/>
      <c r="G1828" s="199"/>
      <c r="H1828" s="131"/>
      <c r="I1828" s="199"/>
      <c r="J1828" s="131"/>
      <c r="K1828" s="199"/>
      <c r="L1828" s="199"/>
      <c r="M1828" s="199"/>
      <c r="N1828" s="292"/>
    </row>
    <row r="1829" spans="4:14">
      <c r="D1829" s="186"/>
      <c r="E1829" s="200"/>
      <c r="F1829" s="131"/>
      <c r="G1829" s="199"/>
      <c r="H1829" s="131"/>
      <c r="I1829" s="199"/>
      <c r="J1829" s="131"/>
      <c r="K1829" s="199"/>
      <c r="L1829" s="199"/>
      <c r="M1829" s="199"/>
      <c r="N1829" s="292"/>
    </row>
    <row r="1830" spans="4:14">
      <c r="D1830" s="186"/>
      <c r="E1830" s="200"/>
      <c r="F1830" s="131"/>
      <c r="G1830" s="199"/>
      <c r="H1830" s="131"/>
      <c r="I1830" s="199"/>
      <c r="J1830" s="131"/>
      <c r="K1830" s="199"/>
      <c r="L1830" s="199"/>
      <c r="M1830" s="199"/>
      <c r="N1830" s="292"/>
    </row>
    <row r="1831" spans="4:14">
      <c r="D1831" s="186"/>
      <c r="E1831" s="200"/>
      <c r="F1831" s="131"/>
      <c r="G1831" s="199"/>
      <c r="H1831" s="131"/>
      <c r="I1831" s="199"/>
      <c r="J1831" s="131"/>
      <c r="K1831" s="199"/>
      <c r="L1831" s="199"/>
      <c r="M1831" s="199"/>
      <c r="N1831" s="292"/>
    </row>
    <row r="1832" spans="4:14">
      <c r="D1832" s="186"/>
      <c r="E1832" s="200"/>
      <c r="F1832" s="131"/>
      <c r="G1832" s="199"/>
      <c r="H1832" s="131"/>
      <c r="I1832" s="199"/>
      <c r="J1832" s="131"/>
      <c r="K1832" s="199"/>
      <c r="L1832" s="199"/>
      <c r="M1832" s="199"/>
      <c r="N1832" s="292"/>
    </row>
    <row r="1833" spans="4:14">
      <c r="D1833" s="186"/>
      <c r="E1833" s="200"/>
      <c r="F1833" s="131"/>
      <c r="G1833" s="199"/>
      <c r="H1833" s="131"/>
      <c r="I1833" s="199"/>
      <c r="J1833" s="131"/>
      <c r="K1833" s="199"/>
      <c r="L1833" s="199"/>
      <c r="M1833" s="199"/>
      <c r="N1833" s="292"/>
    </row>
    <row r="1834" spans="4:14">
      <c r="D1834" s="186"/>
      <c r="E1834" s="200"/>
      <c r="F1834" s="131"/>
      <c r="G1834" s="199"/>
      <c r="H1834" s="131"/>
      <c r="I1834" s="199"/>
      <c r="J1834" s="131"/>
      <c r="K1834" s="199"/>
      <c r="L1834" s="199"/>
      <c r="M1834" s="199"/>
      <c r="N1834" s="292"/>
    </row>
    <row r="1835" spans="4:14">
      <c r="D1835" s="186"/>
      <c r="E1835" s="200"/>
      <c r="F1835" s="131"/>
      <c r="G1835" s="199"/>
      <c r="H1835" s="131"/>
      <c r="I1835" s="199"/>
      <c r="J1835" s="131"/>
      <c r="K1835" s="199"/>
      <c r="L1835" s="199"/>
      <c r="M1835" s="199"/>
      <c r="N1835" s="292"/>
    </row>
    <row r="1836" spans="4:14">
      <c r="D1836" s="186"/>
      <c r="E1836" s="200"/>
      <c r="F1836" s="131"/>
      <c r="G1836" s="199"/>
      <c r="H1836" s="131"/>
      <c r="I1836" s="199"/>
      <c r="J1836" s="131"/>
      <c r="K1836" s="199"/>
      <c r="L1836" s="199"/>
      <c r="M1836" s="199"/>
      <c r="N1836" s="292"/>
    </row>
    <row r="1837" spans="4:14">
      <c r="D1837" s="186"/>
      <c r="E1837" s="200"/>
      <c r="F1837" s="131"/>
      <c r="G1837" s="199"/>
      <c r="H1837" s="131"/>
      <c r="I1837" s="199"/>
      <c r="J1837" s="131"/>
      <c r="K1837" s="199"/>
      <c r="L1837" s="199"/>
      <c r="M1837" s="199"/>
      <c r="N1837" s="292"/>
    </row>
    <row r="1838" spans="4:14">
      <c r="D1838" s="186"/>
      <c r="E1838" s="200"/>
      <c r="F1838" s="131"/>
      <c r="G1838" s="199"/>
      <c r="H1838" s="131"/>
      <c r="I1838" s="199"/>
      <c r="J1838" s="131"/>
      <c r="K1838" s="199"/>
      <c r="L1838" s="199"/>
      <c r="M1838" s="199"/>
      <c r="N1838" s="292"/>
    </row>
    <row r="1839" spans="4:14">
      <c r="D1839" s="186"/>
      <c r="E1839" s="200"/>
      <c r="F1839" s="131"/>
      <c r="G1839" s="199"/>
      <c r="H1839" s="131"/>
      <c r="I1839" s="199"/>
      <c r="J1839" s="131"/>
      <c r="K1839" s="199"/>
      <c r="L1839" s="199"/>
      <c r="M1839" s="199"/>
      <c r="N1839" s="292"/>
    </row>
    <row r="1840" spans="4:14">
      <c r="D1840" s="186"/>
      <c r="E1840" s="200"/>
      <c r="F1840" s="131"/>
      <c r="G1840" s="199"/>
      <c r="H1840" s="131"/>
      <c r="I1840" s="199"/>
      <c r="J1840" s="131"/>
      <c r="K1840" s="199"/>
      <c r="L1840" s="199"/>
      <c r="M1840" s="199"/>
      <c r="N1840" s="292"/>
    </row>
    <row r="1841" spans="4:14">
      <c r="D1841" s="186"/>
      <c r="E1841" s="200"/>
      <c r="F1841" s="131"/>
      <c r="G1841" s="199"/>
      <c r="H1841" s="131"/>
      <c r="I1841" s="199"/>
      <c r="J1841" s="131"/>
      <c r="K1841" s="199"/>
      <c r="L1841" s="199"/>
      <c r="M1841" s="199"/>
      <c r="N1841" s="292"/>
    </row>
    <row r="1842" spans="4:14">
      <c r="D1842" s="186"/>
      <c r="E1842" s="200"/>
      <c r="F1842" s="131"/>
      <c r="G1842" s="199"/>
      <c r="H1842" s="131"/>
      <c r="I1842" s="199"/>
      <c r="J1842" s="131"/>
      <c r="K1842" s="199"/>
      <c r="L1842" s="199"/>
      <c r="M1842" s="199"/>
      <c r="N1842" s="292"/>
    </row>
    <row r="1843" spans="4:14">
      <c r="D1843" s="186"/>
      <c r="E1843" s="200"/>
      <c r="F1843" s="131"/>
      <c r="G1843" s="199"/>
      <c r="H1843" s="131"/>
      <c r="I1843" s="199"/>
      <c r="J1843" s="131"/>
      <c r="K1843" s="199"/>
      <c r="L1843" s="199"/>
      <c r="M1843" s="199"/>
      <c r="N1843" s="292"/>
    </row>
    <row r="1844" spans="4:14">
      <c r="D1844" s="186"/>
      <c r="E1844" s="200"/>
      <c r="F1844" s="131"/>
      <c r="G1844" s="199"/>
      <c r="H1844" s="131"/>
      <c r="I1844" s="199"/>
      <c r="J1844" s="131"/>
      <c r="K1844" s="199"/>
      <c r="L1844" s="199"/>
      <c r="M1844" s="199"/>
      <c r="N1844" s="292"/>
    </row>
    <row r="1845" spans="4:14">
      <c r="D1845" s="186"/>
      <c r="E1845" s="200"/>
      <c r="F1845" s="131"/>
      <c r="G1845" s="199"/>
      <c r="H1845" s="131"/>
      <c r="I1845" s="199"/>
      <c r="J1845" s="131"/>
      <c r="K1845" s="199"/>
      <c r="L1845" s="199"/>
      <c r="M1845" s="199"/>
      <c r="N1845" s="292"/>
    </row>
    <row r="1846" spans="4:14">
      <c r="D1846" s="186"/>
      <c r="E1846" s="200"/>
      <c r="F1846" s="131"/>
      <c r="G1846" s="199"/>
      <c r="H1846" s="131"/>
      <c r="I1846" s="199"/>
      <c r="J1846" s="131"/>
      <c r="K1846" s="199"/>
      <c r="L1846" s="199"/>
      <c r="M1846" s="199"/>
      <c r="N1846" s="292"/>
    </row>
    <row r="1847" spans="4:14">
      <c r="D1847" s="186"/>
      <c r="E1847" s="200"/>
      <c r="F1847" s="131"/>
      <c r="G1847" s="199"/>
      <c r="H1847" s="131"/>
      <c r="I1847" s="199"/>
      <c r="J1847" s="131"/>
      <c r="K1847" s="199"/>
      <c r="L1847" s="199"/>
      <c r="M1847" s="199"/>
      <c r="N1847" s="292"/>
    </row>
    <row r="1848" spans="4:14">
      <c r="D1848" s="186"/>
      <c r="E1848" s="200"/>
      <c r="F1848" s="131"/>
      <c r="G1848" s="199"/>
      <c r="H1848" s="131"/>
      <c r="I1848" s="199"/>
      <c r="J1848" s="131"/>
      <c r="K1848" s="199"/>
      <c r="L1848" s="199"/>
      <c r="M1848" s="199"/>
      <c r="N1848" s="292"/>
    </row>
    <row r="1849" spans="4:14">
      <c r="D1849" s="186"/>
      <c r="E1849" s="200"/>
      <c r="F1849" s="131"/>
      <c r="G1849" s="199"/>
      <c r="H1849" s="131"/>
      <c r="I1849" s="199"/>
      <c r="J1849" s="131"/>
      <c r="K1849" s="199"/>
      <c r="L1849" s="199"/>
      <c r="M1849" s="199"/>
      <c r="N1849" s="292"/>
    </row>
    <row r="1850" spans="4:14">
      <c r="D1850" s="186"/>
      <c r="E1850" s="200"/>
      <c r="F1850" s="131"/>
      <c r="G1850" s="199"/>
      <c r="H1850" s="131"/>
      <c r="I1850" s="199"/>
      <c r="J1850" s="131"/>
      <c r="K1850" s="199"/>
      <c r="L1850" s="199"/>
      <c r="M1850" s="199"/>
      <c r="N1850" s="292"/>
    </row>
    <row r="1851" spans="4:14">
      <c r="D1851" s="186"/>
      <c r="E1851" s="200"/>
      <c r="F1851" s="131"/>
      <c r="G1851" s="199"/>
      <c r="H1851" s="131"/>
      <c r="I1851" s="199"/>
      <c r="J1851" s="131"/>
      <c r="K1851" s="199"/>
      <c r="L1851" s="199"/>
      <c r="M1851" s="199"/>
      <c r="N1851" s="292"/>
    </row>
    <row r="1852" spans="4:14">
      <c r="D1852" s="186"/>
      <c r="E1852" s="200"/>
      <c r="F1852" s="131"/>
      <c r="G1852" s="199"/>
      <c r="H1852" s="131"/>
      <c r="I1852" s="199"/>
      <c r="J1852" s="131"/>
      <c r="K1852" s="199"/>
      <c r="L1852" s="199"/>
      <c r="M1852" s="199"/>
      <c r="N1852" s="292"/>
    </row>
    <row r="1853" spans="4:14">
      <c r="D1853" s="186"/>
      <c r="E1853" s="200"/>
      <c r="F1853" s="131"/>
      <c r="G1853" s="199"/>
      <c r="H1853" s="131"/>
      <c r="I1853" s="199"/>
      <c r="J1853" s="131"/>
      <c r="K1853" s="199"/>
      <c r="L1853" s="199"/>
      <c r="M1853" s="199"/>
      <c r="N1853" s="292"/>
    </row>
    <row r="1854" spans="4:14">
      <c r="D1854" s="186"/>
      <c r="E1854" s="200"/>
      <c r="F1854" s="131"/>
      <c r="G1854" s="199"/>
      <c r="H1854" s="131"/>
      <c r="I1854" s="199"/>
      <c r="J1854" s="131"/>
      <c r="K1854" s="199"/>
      <c r="L1854" s="199"/>
      <c r="M1854" s="199"/>
      <c r="N1854" s="292"/>
    </row>
    <row r="1855" spans="4:14">
      <c r="D1855" s="186"/>
      <c r="E1855" s="200"/>
      <c r="F1855" s="131"/>
      <c r="G1855" s="199"/>
      <c r="H1855" s="131"/>
      <c r="I1855" s="199"/>
      <c r="J1855" s="131"/>
      <c r="K1855" s="199"/>
      <c r="L1855" s="199"/>
      <c r="M1855" s="199"/>
      <c r="N1855" s="292"/>
    </row>
    <row r="1856" spans="4:14">
      <c r="D1856" s="186"/>
      <c r="E1856" s="200"/>
      <c r="F1856" s="131"/>
      <c r="G1856" s="199"/>
      <c r="H1856" s="131"/>
      <c r="I1856" s="199"/>
      <c r="J1856" s="131"/>
      <c r="K1856" s="199"/>
      <c r="L1856" s="199"/>
      <c r="M1856" s="199"/>
      <c r="N1856" s="292"/>
    </row>
    <row r="1857" spans="4:14">
      <c r="D1857" s="186"/>
      <c r="E1857" s="200"/>
      <c r="F1857" s="131"/>
      <c r="G1857" s="199"/>
      <c r="H1857" s="131"/>
      <c r="I1857" s="199"/>
      <c r="J1857" s="131"/>
      <c r="K1857" s="199"/>
      <c r="L1857" s="199"/>
      <c r="M1857" s="199"/>
      <c r="N1857" s="292"/>
    </row>
    <row r="1858" spans="4:14">
      <c r="D1858" s="186"/>
      <c r="E1858" s="200"/>
      <c r="F1858" s="131"/>
      <c r="G1858" s="199"/>
      <c r="H1858" s="131"/>
      <c r="I1858" s="199"/>
      <c r="J1858" s="131"/>
      <c r="K1858" s="199"/>
      <c r="L1858" s="199"/>
      <c r="M1858" s="199"/>
      <c r="N1858" s="292"/>
    </row>
    <row r="1859" spans="4:14">
      <c r="D1859" s="186"/>
      <c r="E1859" s="200"/>
      <c r="F1859" s="131"/>
      <c r="G1859" s="199"/>
      <c r="H1859" s="131"/>
      <c r="I1859" s="199"/>
      <c r="J1859" s="131"/>
      <c r="K1859" s="199"/>
      <c r="L1859" s="199"/>
      <c r="M1859" s="199"/>
      <c r="N1859" s="292"/>
    </row>
    <row r="1860" spans="4:14">
      <c r="D1860" s="186"/>
      <c r="E1860" s="200"/>
      <c r="F1860" s="131"/>
      <c r="G1860" s="199"/>
      <c r="H1860" s="131"/>
      <c r="I1860" s="199"/>
      <c r="J1860" s="131"/>
      <c r="K1860" s="199"/>
      <c r="L1860" s="199"/>
      <c r="M1860" s="199"/>
      <c r="N1860" s="292"/>
    </row>
    <row r="1861" spans="4:14">
      <c r="D1861" s="186"/>
      <c r="E1861" s="200"/>
      <c r="F1861" s="131"/>
      <c r="G1861" s="199"/>
      <c r="H1861" s="131"/>
      <c r="I1861" s="199"/>
      <c r="J1861" s="131"/>
      <c r="K1861" s="199"/>
      <c r="L1861" s="199"/>
      <c r="M1861" s="199"/>
      <c r="N1861" s="292"/>
    </row>
    <row r="1862" spans="4:14">
      <c r="D1862" s="186"/>
      <c r="E1862" s="200"/>
      <c r="F1862" s="131"/>
      <c r="G1862" s="199"/>
      <c r="H1862" s="131"/>
      <c r="I1862" s="199"/>
      <c r="J1862" s="131"/>
      <c r="K1862" s="199"/>
      <c r="L1862" s="199"/>
      <c r="M1862" s="199"/>
      <c r="N1862" s="292"/>
    </row>
    <row r="1863" spans="4:14">
      <c r="D1863" s="186"/>
      <c r="E1863" s="200"/>
      <c r="F1863" s="131"/>
      <c r="G1863" s="199"/>
      <c r="H1863" s="131"/>
      <c r="I1863" s="199"/>
      <c r="J1863" s="131"/>
      <c r="K1863" s="199"/>
      <c r="L1863" s="199"/>
      <c r="M1863" s="199"/>
      <c r="N1863" s="292"/>
    </row>
    <row r="1864" spans="4:14">
      <c r="D1864" s="186"/>
      <c r="E1864" s="200"/>
      <c r="F1864" s="131"/>
      <c r="G1864" s="199"/>
      <c r="H1864" s="131"/>
      <c r="I1864" s="199"/>
      <c r="J1864" s="131"/>
      <c r="K1864" s="199"/>
      <c r="L1864" s="199"/>
      <c r="M1864" s="199"/>
      <c r="N1864" s="292"/>
    </row>
    <row r="1865" spans="4:14">
      <c r="D1865" s="186"/>
      <c r="E1865" s="200"/>
      <c r="F1865" s="131"/>
      <c r="G1865" s="199"/>
      <c r="H1865" s="131"/>
      <c r="I1865" s="199"/>
      <c r="J1865" s="131"/>
      <c r="K1865" s="199"/>
      <c r="L1865" s="199"/>
      <c r="M1865" s="199"/>
      <c r="N1865" s="292"/>
    </row>
    <row r="1866" spans="4:14">
      <c r="D1866" s="186"/>
      <c r="E1866" s="200"/>
      <c r="F1866" s="131"/>
      <c r="G1866" s="199"/>
      <c r="H1866" s="131"/>
      <c r="I1866" s="199"/>
      <c r="J1866" s="131"/>
      <c r="K1866" s="199"/>
      <c r="L1866" s="199"/>
      <c r="M1866" s="199"/>
      <c r="N1866" s="292"/>
    </row>
    <row r="1867" spans="4:14">
      <c r="D1867" s="186"/>
      <c r="E1867" s="200"/>
      <c r="F1867" s="131"/>
      <c r="G1867" s="199"/>
      <c r="H1867" s="131"/>
      <c r="I1867" s="199"/>
      <c r="J1867" s="131"/>
      <c r="K1867" s="199"/>
      <c r="L1867" s="199"/>
      <c r="M1867" s="199"/>
      <c r="N1867" s="292"/>
    </row>
    <row r="1868" spans="4:14">
      <c r="D1868" s="186"/>
      <c r="E1868" s="200"/>
      <c r="F1868" s="131"/>
      <c r="G1868" s="199"/>
      <c r="H1868" s="131"/>
      <c r="I1868" s="199"/>
      <c r="J1868" s="131"/>
      <c r="K1868" s="199"/>
      <c r="L1868" s="199"/>
      <c r="M1868" s="199"/>
      <c r="N1868" s="292"/>
    </row>
    <row r="1869" spans="4:14">
      <c r="D1869" s="186"/>
      <c r="E1869" s="200"/>
      <c r="F1869" s="131"/>
      <c r="G1869" s="199"/>
      <c r="H1869" s="131"/>
      <c r="I1869" s="199"/>
      <c r="J1869" s="131"/>
      <c r="K1869" s="199"/>
      <c r="L1869" s="199"/>
      <c r="M1869" s="199"/>
      <c r="N1869" s="292"/>
    </row>
    <row r="1870" spans="4:14">
      <c r="D1870" s="186"/>
      <c r="E1870" s="200"/>
      <c r="F1870" s="131"/>
      <c r="G1870" s="199"/>
      <c r="H1870" s="131"/>
      <c r="I1870" s="199"/>
      <c r="J1870" s="131"/>
      <c r="K1870" s="199"/>
      <c r="L1870" s="199"/>
      <c r="M1870" s="199"/>
      <c r="N1870" s="292"/>
    </row>
    <row r="1871" spans="4:14">
      <c r="D1871" s="186"/>
      <c r="E1871" s="200"/>
      <c r="F1871" s="131"/>
      <c r="G1871" s="199"/>
      <c r="H1871" s="131"/>
      <c r="I1871" s="199"/>
      <c r="J1871" s="131"/>
      <c r="K1871" s="199"/>
      <c r="L1871" s="199"/>
      <c r="M1871" s="199"/>
      <c r="N1871" s="292"/>
    </row>
    <row r="1872" spans="4:14">
      <c r="D1872" s="186"/>
      <c r="E1872" s="200"/>
      <c r="F1872" s="131"/>
      <c r="G1872" s="199"/>
      <c r="H1872" s="131"/>
      <c r="I1872" s="199"/>
      <c r="J1872" s="131"/>
      <c r="K1872" s="199"/>
      <c r="L1872" s="199"/>
      <c r="M1872" s="199"/>
      <c r="N1872" s="292"/>
    </row>
    <row r="1873" spans="4:14">
      <c r="D1873" s="186"/>
      <c r="E1873" s="200"/>
      <c r="F1873" s="131"/>
      <c r="G1873" s="199"/>
      <c r="H1873" s="131"/>
      <c r="I1873" s="199"/>
      <c r="J1873" s="131"/>
      <c r="K1873" s="199"/>
      <c r="L1873" s="199"/>
      <c r="M1873" s="199"/>
      <c r="N1873" s="292"/>
    </row>
    <row r="1874" spans="4:14">
      <c r="D1874" s="186"/>
      <c r="E1874" s="200"/>
      <c r="F1874" s="131"/>
      <c r="G1874" s="199"/>
      <c r="H1874" s="131"/>
      <c r="I1874" s="199"/>
      <c r="J1874" s="131"/>
      <c r="K1874" s="199"/>
      <c r="L1874" s="199"/>
      <c r="M1874" s="199"/>
      <c r="N1874" s="292"/>
    </row>
    <row r="1875" spans="4:14">
      <c r="D1875" s="186"/>
      <c r="E1875" s="200"/>
      <c r="F1875" s="131"/>
      <c r="G1875" s="199"/>
      <c r="H1875" s="131"/>
      <c r="I1875" s="199"/>
      <c r="J1875" s="131"/>
      <c r="K1875" s="199"/>
      <c r="L1875" s="199"/>
      <c r="M1875" s="199"/>
      <c r="N1875" s="292"/>
    </row>
    <row r="1876" spans="4:14">
      <c r="D1876" s="186"/>
      <c r="E1876" s="200"/>
      <c r="F1876" s="131"/>
      <c r="G1876" s="199"/>
      <c r="H1876" s="131"/>
      <c r="I1876" s="199"/>
      <c r="J1876" s="131"/>
      <c r="K1876" s="199"/>
      <c r="L1876" s="199"/>
      <c r="M1876" s="199"/>
      <c r="N1876" s="292"/>
    </row>
    <row r="1877" spans="4:14">
      <c r="D1877" s="186"/>
      <c r="E1877" s="200"/>
      <c r="F1877" s="131"/>
      <c r="G1877" s="199"/>
      <c r="H1877" s="131"/>
      <c r="I1877" s="199"/>
      <c r="J1877" s="131"/>
      <c r="K1877" s="199"/>
      <c r="L1877" s="199"/>
      <c r="M1877" s="199"/>
      <c r="N1877" s="292"/>
    </row>
    <row r="1878" spans="4:14">
      <c r="D1878" s="186"/>
      <c r="E1878" s="200"/>
      <c r="F1878" s="131"/>
      <c r="G1878" s="199"/>
      <c r="H1878" s="131"/>
      <c r="I1878" s="199"/>
      <c r="J1878" s="131"/>
      <c r="K1878" s="199"/>
      <c r="L1878" s="199"/>
      <c r="M1878" s="199"/>
      <c r="N1878" s="292"/>
    </row>
    <row r="1879" spans="4:14">
      <c r="D1879" s="186"/>
      <c r="E1879" s="200"/>
      <c r="F1879" s="131"/>
      <c r="G1879" s="199"/>
      <c r="H1879" s="131"/>
      <c r="I1879" s="199"/>
      <c r="J1879" s="131"/>
      <c r="K1879" s="199"/>
      <c r="L1879" s="199"/>
      <c r="M1879" s="199"/>
      <c r="N1879" s="292"/>
    </row>
    <row r="1880" spans="4:14">
      <c r="D1880" s="186"/>
      <c r="E1880" s="200"/>
      <c r="F1880" s="131"/>
      <c r="G1880" s="199"/>
      <c r="H1880" s="131"/>
      <c r="I1880" s="199"/>
      <c r="J1880" s="131"/>
      <c r="K1880" s="199"/>
      <c r="L1880" s="199"/>
      <c r="M1880" s="199"/>
      <c r="N1880" s="292"/>
    </row>
    <row r="1881" spans="4:14">
      <c r="D1881" s="186"/>
      <c r="E1881" s="200"/>
      <c r="F1881" s="131"/>
      <c r="G1881" s="199"/>
      <c r="H1881" s="131"/>
      <c r="I1881" s="199"/>
      <c r="J1881" s="131"/>
      <c r="K1881" s="199"/>
      <c r="L1881" s="199"/>
      <c r="M1881" s="199"/>
      <c r="N1881" s="292"/>
    </row>
    <row r="1882" spans="4:14">
      <c r="D1882" s="186"/>
      <c r="E1882" s="200"/>
      <c r="F1882" s="131"/>
      <c r="G1882" s="199"/>
      <c r="H1882" s="131"/>
      <c r="I1882" s="199"/>
      <c r="J1882" s="131"/>
      <c r="K1882" s="199"/>
      <c r="L1882" s="199"/>
      <c r="M1882" s="199"/>
      <c r="N1882" s="292"/>
    </row>
    <row r="1883" spans="4:14">
      <c r="D1883" s="186"/>
      <c r="E1883" s="200"/>
      <c r="F1883" s="131"/>
      <c r="G1883" s="199"/>
      <c r="H1883" s="131"/>
      <c r="I1883" s="199"/>
      <c r="J1883" s="131"/>
      <c r="K1883" s="199"/>
      <c r="L1883" s="199"/>
      <c r="M1883" s="199"/>
      <c r="N1883" s="292"/>
    </row>
    <row r="1884" spans="4:14">
      <c r="D1884" s="186"/>
      <c r="E1884" s="200"/>
      <c r="F1884" s="131"/>
      <c r="G1884" s="199"/>
      <c r="H1884" s="131"/>
      <c r="I1884" s="199"/>
      <c r="J1884" s="131"/>
      <c r="K1884" s="199"/>
      <c r="L1884" s="199"/>
      <c r="M1884" s="199"/>
      <c r="N1884" s="292"/>
    </row>
  </sheetData>
  <customSheetViews>
    <customSheetView guid="{0D8E3C55-0134-4E5A-B3C8-FD57177BB8FB}" showPageBreaks="1" printArea="1" showRuler="0" topLeftCell="B1">
      <pane ySplit="3" topLeftCell="A635" activePane="bottomLeft" state="frozenSplit"/>
      <selection pane="bottomLeft" activeCell="H709" sqref="H709"/>
      <printOptions gridLines="1"/>
      <pageSetup paperSize="9" scale="60" fitToHeight="25" orientation="portrait" horizontalDpi="300" verticalDpi="300"/>
      <headerFooter alignWithMargins="0">
        <oddHeader>&amp;L&amp;C&amp;"Geneva,Bold"&amp;UBUDGET&amp;Ras at &amp;D</oddHeader>
        <oddFooter>&amp;L&amp;"Charcoal,Italic"&amp;8AFC Budget-&amp;F-&amp;D&amp;R&amp;"Charcoal,Italic"&amp;8Page &amp;P/&amp;N</oddFooter>
      </headerFooter>
    </customSheetView>
  </customSheetViews>
  <mergeCells count="5">
    <mergeCell ref="D644:F644"/>
    <mergeCell ref="B1:D1"/>
    <mergeCell ref="N401:N402"/>
    <mergeCell ref="N77:N78"/>
    <mergeCell ref="N403:N414"/>
  </mergeCells>
  <phoneticPr fontId="0" type="noConversion"/>
  <hyperlinks>
    <hyperlink ref="N43" location="M.00" display="Show producers Travel &amp; Living expenses in M &amp; N"/>
    <hyperlink ref="N764" location="X.2" display="NB. Refer Delivery Requirements X2"/>
    <hyperlink ref="N575" location="D.00" display="Workers Comp - see Category D"/>
    <hyperlink ref="N598" location="H.01" display="If not included in  H.1 Software  and/or  H.2 Hardware"/>
    <hyperlink ref="N620" location="C.01" display="If not included in Production Unit  C1"/>
    <hyperlink ref="N621" location="C.01" display="If not included in Production Unit  C1"/>
    <hyperlink ref="N622" location="C.02" display="If not included in Production Accountancy  C.2"/>
    <hyperlink ref="N99" location="H.01" display="if not included in H1 Software or H2 Computer Hardware"/>
    <hyperlink ref="N417" location="J.00" display="Use J  for DIGITAL or HD production"/>
    <hyperlink ref="N731" location="U.1d" display="if not used in U.1 Film Laboratory - Sound Neg"/>
    <hyperlink ref="N662" location="H.01" display="If not included in  H.1 Software  and/or  H.2 Hardware"/>
    <hyperlink ref="N732" location="U.1d" display="if not used in U.1 Film Laboratory - Sound Neg"/>
    <hyperlink ref="N730" location="U.1d" display="if not used in U.1 Film Laboratory - Sound Neg"/>
    <hyperlink ref="N654" location="V.00" display="If not included in Sound Post V"/>
    <hyperlink ref="N96" location="R.00" display="See R for post production crew (Post production accounting)"/>
    <hyperlink ref="N628" location="V.00" display="If not included in Sound Post V"/>
    <hyperlink ref="N872" location="Summary!A1" display="Check with Summary Sheet"/>
    <hyperlink ref="N56" location="Cover!A1" display="Refer Cover Sheet assumption"/>
    <hyperlink ref="N79" location="N283" display="To remove this option, follow instructions on this link to N283 and N284"/>
    <hyperlink ref="N399" location="'3.%20HARDWARE'!A1" display="Or use worksheet: HARDWARE"/>
    <hyperlink ref="N392" location="'2.%20SOFTWARE'!A1" display="Or use worksheet:  SOFTWARE"/>
    <hyperlink ref="N323" location="E_a_2" display="E(a) Principal Cast is located in the Above the Line Section"/>
    <hyperlink ref="N83" location="C.20" display="ALL OVERTIME - C.20"/>
    <hyperlink ref="N84" location="D.00" display="ALL HOL.PAY/SUPER/TAXES - D FRINGES and WORKERS COMPENSATION"/>
    <hyperlink ref="N41" location="D.00" display="ALL HOL.PAY/SUPER/TAXES - D FRINGES and WORKERS COMPENSATION"/>
    <hyperlink ref="N50" location="D.00" display="ALL HOL.PAY/SUPER/TAXES - D FRINGES and WORKERS COMPENSATION"/>
    <hyperlink ref="N57" location="'1.%20CAST'!Print_Area" display="Refer to CAST Worksheet for more detailed CAST Breakdowns, including Fringes"/>
    <hyperlink ref="N834" location="'7.%20DELIVERABLES'!A1" display="Use Worksheet DELIVERABLES"/>
    <hyperlink ref="N831" location="'5.%20MKTG,%20PUBL,%20STILLS,%20EPK'!Print_Area" display="Use Worksheet: MKTG, PUBL, STILLS, EPK"/>
    <hyperlink ref="N749" location="'5.%20TRAILER%20or%20MAKING%20OF%20DOCO'!Print_Area" display="Worksheet: TRAILER or MAKING OF  details components of separate production"/>
  </hyperlinks>
  <printOptions gridLines="1" gridLinesSet="0"/>
  <pageMargins left="0.27559055118110237" right="0.23622047244094491" top="0.35433070866141736" bottom="0.55118110236220474" header="0.31496062992125984" footer="0.35433070866141736"/>
  <pageSetup paperSize="9" scale="84" fitToHeight="30" orientation="portrait" horizontalDpi="300" verticalDpi="300"/>
  <headerFooter alignWithMargins="0">
    <oddHeader>&amp;L&amp;C&amp;"Geneva,Bold"&amp;UBUDGET&amp;Ras at &amp;D</oddHeader>
    <oddFooter>&amp;L&amp;"Charcoal,Italic"&amp;8AFC Budget  -  &amp;F  -  &amp;D&amp;C&amp;R&amp;"Charcoal,Italic"&amp;8Page &amp;P/&amp;N</oddFooter>
  </headerFooter>
  <rowBreaks count="1" manualBreakCount="1">
    <brk id="842" max="16383" man="1"/>
  </rowBreaks>
  <cellWatches>
    <cellWatch r="N2"/>
  </cellWatche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R2897"/>
  <sheetViews>
    <sheetView zoomScale="125" workbookViewId="0">
      <pane ySplit="5" topLeftCell="A6" activePane="bottomLeft" state="frozenSplit"/>
      <selection activeCell="C78" sqref="C78"/>
      <selection pane="bottomLeft" activeCell="A3" sqref="A3"/>
    </sheetView>
  </sheetViews>
  <sheetFormatPr baseColWidth="10" defaultColWidth="9.140625" defaultRowHeight="10" x14ac:dyDescent="0"/>
  <cols>
    <col min="1" max="1" width="7.7109375" style="394" customWidth="1"/>
    <col min="2" max="2" width="4.140625" style="394" customWidth="1"/>
    <col min="3" max="3" width="18.140625" style="166" customWidth="1"/>
    <col min="4" max="4" width="18" style="166" customWidth="1"/>
    <col min="5" max="5" width="7.5703125" style="166" bestFit="1" customWidth="1"/>
    <col min="6" max="6" width="7.42578125" style="166" bestFit="1" customWidth="1"/>
    <col min="7" max="7" width="4.140625" style="398" bestFit="1" customWidth="1"/>
    <col min="8" max="8" width="5.140625" style="398" bestFit="1" customWidth="1"/>
    <col min="9" max="9" width="8.140625" style="166" customWidth="1"/>
    <col min="10" max="10" width="16.28515625" style="403" customWidth="1"/>
    <col min="11" max="11" width="8.28515625" style="166" customWidth="1"/>
    <col min="12" max="12" width="8.85546875" style="166" customWidth="1"/>
    <col min="13" max="13" width="9.28515625" style="166" customWidth="1"/>
    <col min="14" max="14" width="8.140625" style="409" customWidth="1"/>
    <col min="15" max="15" width="55" style="434" customWidth="1"/>
    <col min="16" max="18" width="9.140625" style="409" customWidth="1"/>
    <col min="19" max="16384" width="9.140625" style="424"/>
  </cols>
  <sheetData>
    <row r="1" spans="1:18" s="423" customFormat="1" ht="15">
      <c r="A1" s="607" t="s">
        <v>123</v>
      </c>
      <c r="B1" s="594"/>
      <c r="C1" s="594"/>
      <c r="D1" s="594"/>
      <c r="E1" s="594"/>
      <c r="F1" s="594"/>
      <c r="G1" s="594"/>
      <c r="H1" s="594"/>
      <c r="I1" s="594"/>
      <c r="J1" s="594"/>
      <c r="K1" s="594"/>
      <c r="L1" s="594"/>
      <c r="M1" s="594"/>
      <c r="N1" s="594"/>
      <c r="O1" s="428" t="s">
        <v>320</v>
      </c>
      <c r="P1" s="418"/>
      <c r="Q1" s="419"/>
      <c r="R1" s="419"/>
    </row>
    <row r="2" spans="1:18" ht="31.5" customHeight="1">
      <c r="A2" s="368" t="s">
        <v>133</v>
      </c>
      <c r="B2" s="368"/>
      <c r="C2" s="368" t="s">
        <v>134</v>
      </c>
      <c r="D2" s="368" t="s">
        <v>135</v>
      </c>
      <c r="E2" s="604" t="s">
        <v>429</v>
      </c>
      <c r="F2" s="605"/>
      <c r="G2" s="605"/>
      <c r="H2" s="605"/>
      <c r="I2" s="606"/>
      <c r="J2" s="370" t="s">
        <v>136</v>
      </c>
      <c r="K2" s="371" t="s">
        <v>137</v>
      </c>
      <c r="L2" s="371" t="s">
        <v>851</v>
      </c>
      <c r="M2" s="371" t="s">
        <v>138</v>
      </c>
      <c r="N2" s="372" t="s">
        <v>250</v>
      </c>
      <c r="O2" s="429" t="s">
        <v>836</v>
      </c>
    </row>
    <row r="3" spans="1:18" ht="33.75" customHeight="1">
      <c r="A3" s="368" t="s">
        <v>1260</v>
      </c>
      <c r="B3" s="368"/>
      <c r="C3" s="368"/>
      <c r="D3" s="368"/>
      <c r="E3" s="369" t="s">
        <v>252</v>
      </c>
      <c r="F3" s="369" t="s">
        <v>253</v>
      </c>
      <c r="G3" s="373" t="s">
        <v>254</v>
      </c>
      <c r="H3" s="373" t="s">
        <v>255</v>
      </c>
      <c r="I3" s="369" t="s">
        <v>251</v>
      </c>
      <c r="J3" s="374" t="s">
        <v>256</v>
      </c>
      <c r="K3" s="371" t="s">
        <v>257</v>
      </c>
      <c r="L3" s="371" t="s">
        <v>257</v>
      </c>
      <c r="M3" s="371" t="s">
        <v>257</v>
      </c>
      <c r="N3" s="375"/>
      <c r="O3" s="430" t="s">
        <v>837</v>
      </c>
    </row>
    <row r="4" spans="1:18" ht="16.5" customHeight="1">
      <c r="A4" s="376"/>
      <c r="B4" s="376"/>
      <c r="C4" s="377"/>
      <c r="D4" s="378" t="s">
        <v>258</v>
      </c>
      <c r="E4" s="379"/>
      <c r="F4" s="379"/>
      <c r="G4" s="380"/>
      <c r="H4" s="380"/>
      <c r="I4" s="379"/>
      <c r="J4" s="381"/>
      <c r="K4" s="382" t="s">
        <v>831</v>
      </c>
      <c r="L4" s="382" t="s">
        <v>832</v>
      </c>
      <c r="M4" s="382" t="s">
        <v>831</v>
      </c>
      <c r="N4" s="379">
        <v>0</v>
      </c>
      <c r="O4" s="430" t="s">
        <v>259</v>
      </c>
    </row>
    <row r="5" spans="1:18">
      <c r="A5" s="383"/>
      <c r="B5" s="383"/>
      <c r="C5" s="384"/>
      <c r="D5" s="384"/>
      <c r="E5" s="384"/>
      <c r="F5" s="384"/>
      <c r="G5" s="385"/>
      <c r="H5" s="385"/>
      <c r="I5" s="384"/>
      <c r="J5" s="386"/>
      <c r="K5" s="527">
        <v>0.1</v>
      </c>
      <c r="L5" s="387">
        <v>0.06</v>
      </c>
      <c r="M5" s="387">
        <v>1.0999999999999999E-2</v>
      </c>
      <c r="N5" s="384"/>
      <c r="O5" s="431"/>
    </row>
    <row r="6" spans="1:18" s="425" customFormat="1" ht="20" customHeight="1">
      <c r="A6" s="388" t="s">
        <v>1033</v>
      </c>
      <c r="B6" s="389" t="s">
        <v>260</v>
      </c>
      <c r="C6" s="388"/>
      <c r="D6" s="390"/>
      <c r="E6" s="390"/>
      <c r="F6" s="390"/>
      <c r="G6" s="391"/>
      <c r="H6" s="391"/>
      <c r="I6" s="390"/>
      <c r="J6" s="392"/>
      <c r="K6" s="393"/>
      <c r="L6" s="393"/>
      <c r="M6" s="397" t="s">
        <v>261</v>
      </c>
      <c r="N6" s="390"/>
      <c r="O6" s="431"/>
      <c r="P6" s="420"/>
      <c r="Q6" s="420"/>
      <c r="R6" s="420"/>
    </row>
    <row r="7" spans="1:18" s="407" customFormat="1" ht="20" customHeight="1">
      <c r="A7" s="394" t="s">
        <v>1200</v>
      </c>
      <c r="B7" s="394"/>
      <c r="C7" s="394" t="s">
        <v>77</v>
      </c>
      <c r="D7" s="394"/>
      <c r="E7" s="394"/>
      <c r="F7" s="394"/>
      <c r="G7" s="395"/>
      <c r="H7" s="395"/>
      <c r="I7" s="394"/>
      <c r="J7" s="396"/>
      <c r="K7" s="394"/>
      <c r="L7" s="394"/>
      <c r="N7" s="394"/>
      <c r="O7" s="432"/>
      <c r="P7" s="404"/>
      <c r="Q7" s="404"/>
      <c r="R7" s="404"/>
    </row>
    <row r="8" spans="1:18">
      <c r="C8" s="166" t="s">
        <v>262</v>
      </c>
      <c r="I8" s="166">
        <f>E8*G8+F8*H8</f>
        <v>0</v>
      </c>
      <c r="J8" s="396">
        <f>I8</f>
        <v>0</v>
      </c>
      <c r="K8" s="166">
        <f t="shared" ref="K8:K31" si="0">J8*K$5</f>
        <v>0</v>
      </c>
      <c r="L8" s="166">
        <f>SUM(J8:K8)*L$5</f>
        <v>0</v>
      </c>
      <c r="M8" s="166">
        <f>J8*M$5</f>
        <v>0</v>
      </c>
      <c r="N8" s="166">
        <f t="shared" ref="N8:N29" si="1">SUM(K8:M8)</f>
        <v>0</v>
      </c>
      <c r="O8" s="431"/>
    </row>
    <row r="9" spans="1:18">
      <c r="C9" s="166" t="s">
        <v>263</v>
      </c>
      <c r="I9" s="166">
        <f>E9*G9+F9*H9</f>
        <v>0</v>
      </c>
      <c r="J9" s="396">
        <f t="shared" ref="J9:J33" si="2">I9</f>
        <v>0</v>
      </c>
      <c r="K9" s="166">
        <f t="shared" si="0"/>
        <v>0</v>
      </c>
      <c r="L9" s="166">
        <f t="shared" ref="L9:L29" si="3">SUM(J9:K9)*L$5</f>
        <v>0</v>
      </c>
      <c r="M9" s="166">
        <f t="shared" ref="M9:M29" si="4">J9*M$5</f>
        <v>0</v>
      </c>
      <c r="N9" s="166">
        <f t="shared" si="1"/>
        <v>0</v>
      </c>
      <c r="O9" s="431"/>
    </row>
    <row r="10" spans="1:18">
      <c r="I10" s="166">
        <f>E10*G10+F10*H10</f>
        <v>0</v>
      </c>
      <c r="J10" s="396">
        <f t="shared" si="2"/>
        <v>0</v>
      </c>
      <c r="K10" s="166">
        <f t="shared" si="0"/>
        <v>0</v>
      </c>
      <c r="L10" s="166">
        <f t="shared" si="3"/>
        <v>0</v>
      </c>
      <c r="M10" s="166">
        <f t="shared" si="4"/>
        <v>0</v>
      </c>
      <c r="N10" s="166">
        <f t="shared" si="1"/>
        <v>0</v>
      </c>
      <c r="O10" s="431"/>
    </row>
    <row r="11" spans="1:18" ht="11">
      <c r="A11" s="2"/>
      <c r="B11" s="2"/>
      <c r="C11" s="9"/>
      <c r="D11" s="166" t="s">
        <v>1116</v>
      </c>
      <c r="I11" s="166">
        <f t="shared" ref="I11:I17" si="5">E11*G11+F11*H11</f>
        <v>0</v>
      </c>
      <c r="J11" s="396">
        <f t="shared" si="2"/>
        <v>0</v>
      </c>
      <c r="K11" s="166">
        <f t="shared" si="0"/>
        <v>0</v>
      </c>
      <c r="L11" s="166">
        <f t="shared" si="3"/>
        <v>0</v>
      </c>
      <c r="M11" s="166">
        <f t="shared" si="4"/>
        <v>0</v>
      </c>
      <c r="N11" s="166">
        <f t="shared" si="1"/>
        <v>0</v>
      </c>
      <c r="O11" s="431"/>
    </row>
    <row r="12" spans="1:18" ht="11">
      <c r="A12" s="2"/>
      <c r="B12" s="2"/>
      <c r="C12" s="9"/>
      <c r="J12" s="396"/>
      <c r="N12" s="166"/>
      <c r="O12" s="431"/>
    </row>
    <row r="13" spans="1:18" ht="11">
      <c r="A13" s="2"/>
      <c r="B13" s="2"/>
      <c r="C13" s="2" t="s">
        <v>614</v>
      </c>
      <c r="J13" s="396"/>
      <c r="N13" s="166"/>
      <c r="O13" s="431"/>
    </row>
    <row r="14" spans="1:18" ht="11">
      <c r="A14" s="2"/>
      <c r="B14" s="2"/>
      <c r="C14" s="9" t="s">
        <v>312</v>
      </c>
      <c r="I14" s="166">
        <f t="shared" si="5"/>
        <v>0</v>
      </c>
      <c r="J14" s="396">
        <f t="shared" si="2"/>
        <v>0</v>
      </c>
      <c r="K14" s="166">
        <f t="shared" si="0"/>
        <v>0</v>
      </c>
      <c r="L14" s="166">
        <f>SUM(J14:K14)*L$5</f>
        <v>0</v>
      </c>
      <c r="M14" s="166">
        <f>J14*M$5</f>
        <v>0</v>
      </c>
      <c r="N14" s="166">
        <f t="shared" si="1"/>
        <v>0</v>
      </c>
      <c r="O14" s="431"/>
    </row>
    <row r="15" spans="1:18" ht="11">
      <c r="A15" s="2"/>
      <c r="B15" s="2"/>
      <c r="C15" s="9" t="s">
        <v>313</v>
      </c>
      <c r="I15" s="166">
        <f t="shared" si="5"/>
        <v>0</v>
      </c>
      <c r="J15" s="396">
        <f t="shared" si="2"/>
        <v>0</v>
      </c>
      <c r="K15" s="166">
        <f t="shared" si="0"/>
        <v>0</v>
      </c>
      <c r="L15" s="166">
        <f>SUM(J15:K15)*L$5</f>
        <v>0</v>
      </c>
      <c r="M15" s="166">
        <f>J15*M$5</f>
        <v>0</v>
      </c>
      <c r="N15" s="166">
        <f t="shared" si="1"/>
        <v>0</v>
      </c>
      <c r="O15" s="431"/>
    </row>
    <row r="16" spans="1:18" ht="11">
      <c r="A16" s="2"/>
      <c r="B16" s="2"/>
      <c r="C16" s="9" t="s">
        <v>314</v>
      </c>
      <c r="I16" s="166">
        <f t="shared" si="5"/>
        <v>0</v>
      </c>
      <c r="J16" s="396">
        <f t="shared" si="2"/>
        <v>0</v>
      </c>
      <c r="K16" s="166">
        <f t="shared" si="0"/>
        <v>0</v>
      </c>
      <c r="L16" s="166">
        <f>SUM(J16:K16)*L$5</f>
        <v>0</v>
      </c>
      <c r="M16" s="166">
        <f>J16*M$5</f>
        <v>0</v>
      </c>
      <c r="N16" s="166">
        <f t="shared" si="1"/>
        <v>0</v>
      </c>
      <c r="O16" s="431"/>
    </row>
    <row r="17" spans="1:15" ht="11">
      <c r="A17" s="2"/>
      <c r="B17" s="2"/>
      <c r="C17" s="9" t="s">
        <v>315</v>
      </c>
      <c r="I17" s="166">
        <f t="shared" si="5"/>
        <v>0</v>
      </c>
      <c r="J17" s="396">
        <f t="shared" si="2"/>
        <v>0</v>
      </c>
      <c r="K17" s="166">
        <f t="shared" si="0"/>
        <v>0</v>
      </c>
      <c r="L17" s="166">
        <f>SUM(J17:K17)*L$5</f>
        <v>0</v>
      </c>
      <c r="M17" s="166">
        <f>J17*M$5</f>
        <v>0</v>
      </c>
      <c r="N17" s="166">
        <f t="shared" si="1"/>
        <v>0</v>
      </c>
      <c r="O17" s="431"/>
    </row>
    <row r="18" spans="1:15" ht="11">
      <c r="A18" s="2"/>
      <c r="B18" s="2"/>
      <c r="C18" s="9" t="s">
        <v>316</v>
      </c>
      <c r="I18" s="166">
        <f>E18*G18+F18*E10</f>
        <v>0</v>
      </c>
      <c r="J18" s="396">
        <f t="shared" si="2"/>
        <v>0</v>
      </c>
      <c r="K18" s="166">
        <f t="shared" si="0"/>
        <v>0</v>
      </c>
      <c r="L18" s="166">
        <f t="shared" si="3"/>
        <v>0</v>
      </c>
      <c r="M18" s="166">
        <f t="shared" si="4"/>
        <v>0</v>
      </c>
      <c r="N18" s="166">
        <f t="shared" si="1"/>
        <v>0</v>
      </c>
      <c r="O18" s="431"/>
    </row>
    <row r="19" spans="1:15" ht="11">
      <c r="A19" s="2"/>
      <c r="B19" s="2"/>
      <c r="C19" s="9"/>
      <c r="J19" s="396"/>
      <c r="N19" s="166"/>
      <c r="O19" s="431"/>
    </row>
    <row r="20" spans="1:15" ht="20" customHeight="1">
      <c r="A20" s="2" t="s">
        <v>1199</v>
      </c>
      <c r="B20" s="2"/>
      <c r="C20" s="2" t="s">
        <v>992</v>
      </c>
      <c r="J20" s="396"/>
      <c r="N20" s="166"/>
      <c r="O20" s="431"/>
    </row>
    <row r="21" spans="1:15" ht="11">
      <c r="A21" s="2"/>
      <c r="B21" s="2"/>
      <c r="C21" s="2" t="s">
        <v>1131</v>
      </c>
      <c r="J21" s="396"/>
      <c r="N21" s="166"/>
      <c r="O21" s="431"/>
    </row>
    <row r="22" spans="1:15" ht="11">
      <c r="A22" s="2"/>
      <c r="B22" s="2"/>
      <c r="C22" s="9" t="s">
        <v>310</v>
      </c>
      <c r="I22" s="166">
        <f>E22*G22+F22*E10</f>
        <v>0</v>
      </c>
      <c r="J22" s="396">
        <f t="shared" si="2"/>
        <v>0</v>
      </c>
      <c r="K22" s="166">
        <f t="shared" si="0"/>
        <v>0</v>
      </c>
      <c r="L22" s="166">
        <f t="shared" si="3"/>
        <v>0</v>
      </c>
      <c r="M22" s="166">
        <f t="shared" si="4"/>
        <v>0</v>
      </c>
      <c r="N22" s="166">
        <f t="shared" si="1"/>
        <v>0</v>
      </c>
      <c r="O22" s="431"/>
    </row>
    <row r="23" spans="1:15" ht="11">
      <c r="A23" s="2"/>
      <c r="B23" s="2"/>
      <c r="C23" s="9"/>
      <c r="I23" s="166">
        <f>E23*G23+F23*E11</f>
        <v>0</v>
      </c>
      <c r="J23" s="396">
        <f t="shared" si="2"/>
        <v>0</v>
      </c>
      <c r="K23" s="166">
        <f t="shared" si="0"/>
        <v>0</v>
      </c>
      <c r="L23" s="166">
        <f t="shared" si="3"/>
        <v>0</v>
      </c>
      <c r="M23" s="166">
        <f t="shared" si="4"/>
        <v>0</v>
      </c>
      <c r="N23" s="166">
        <f t="shared" si="1"/>
        <v>0</v>
      </c>
      <c r="O23" s="431"/>
    </row>
    <row r="24" spans="1:15" ht="11">
      <c r="A24" s="2"/>
      <c r="B24" s="2"/>
      <c r="C24" s="186"/>
      <c r="D24" s="409"/>
      <c r="E24" s="409"/>
      <c r="F24" s="409"/>
      <c r="G24" s="526"/>
      <c r="H24" s="526"/>
      <c r="I24" s="409">
        <f>E24*G24+F24*E13</f>
        <v>0</v>
      </c>
      <c r="J24" s="408">
        <f t="shared" si="2"/>
        <v>0</v>
      </c>
      <c r="K24" s="409">
        <f t="shared" si="0"/>
        <v>0</v>
      </c>
      <c r="L24" s="166">
        <f t="shared" si="3"/>
        <v>0</v>
      </c>
      <c r="M24" s="166">
        <f t="shared" si="4"/>
        <v>0</v>
      </c>
      <c r="N24" s="166">
        <f t="shared" si="1"/>
        <v>0</v>
      </c>
      <c r="O24" s="431"/>
    </row>
    <row r="25" spans="1:15" ht="11">
      <c r="A25" s="2"/>
      <c r="B25" s="2"/>
      <c r="C25" s="186"/>
      <c r="D25" s="409"/>
      <c r="E25" s="409"/>
      <c r="F25" s="409"/>
      <c r="G25" s="526"/>
      <c r="H25" s="526"/>
      <c r="I25" s="409"/>
      <c r="J25" s="408"/>
      <c r="K25" s="409"/>
      <c r="N25" s="166"/>
      <c r="O25" s="431"/>
    </row>
    <row r="26" spans="1:15" ht="11">
      <c r="A26" s="2"/>
      <c r="B26" s="2"/>
      <c r="C26" s="2" t="s">
        <v>614</v>
      </c>
      <c r="J26" s="396"/>
      <c r="N26" s="166"/>
      <c r="O26" s="431"/>
    </row>
    <row r="27" spans="1:15" ht="11">
      <c r="A27" s="2"/>
      <c r="B27" s="2"/>
      <c r="C27" s="9" t="s">
        <v>312</v>
      </c>
      <c r="I27" s="166">
        <f>E27*G27+F27*E15</f>
        <v>0</v>
      </c>
      <c r="J27" s="396">
        <f t="shared" si="2"/>
        <v>0</v>
      </c>
      <c r="K27" s="166">
        <f t="shared" si="0"/>
        <v>0</v>
      </c>
      <c r="L27" s="166">
        <f t="shared" si="3"/>
        <v>0</v>
      </c>
      <c r="M27" s="166">
        <f t="shared" si="4"/>
        <v>0</v>
      </c>
      <c r="N27" s="166">
        <f t="shared" si="1"/>
        <v>0</v>
      </c>
      <c r="O27" s="431"/>
    </row>
    <row r="28" spans="1:15" ht="11">
      <c r="A28" s="2"/>
      <c r="B28" s="2"/>
      <c r="C28" s="9" t="s">
        <v>313</v>
      </c>
      <c r="I28" s="166">
        <f>E28*G28+F28*E16</f>
        <v>0</v>
      </c>
      <c r="J28" s="396">
        <f t="shared" si="2"/>
        <v>0</v>
      </c>
      <c r="K28" s="166">
        <f t="shared" si="0"/>
        <v>0</v>
      </c>
      <c r="L28" s="166">
        <f t="shared" si="3"/>
        <v>0</v>
      </c>
      <c r="M28" s="166">
        <f t="shared" si="4"/>
        <v>0</v>
      </c>
      <c r="N28" s="166">
        <f t="shared" si="1"/>
        <v>0</v>
      </c>
      <c r="O28" s="431"/>
    </row>
    <row r="29" spans="1:15" ht="11">
      <c r="A29" s="2"/>
      <c r="B29" s="2"/>
      <c r="C29" s="9" t="s">
        <v>314</v>
      </c>
      <c r="I29" s="166">
        <f>E29*G29+F29*E17</f>
        <v>0</v>
      </c>
      <c r="J29" s="396">
        <f t="shared" si="2"/>
        <v>0</v>
      </c>
      <c r="K29" s="166">
        <f t="shared" si="0"/>
        <v>0</v>
      </c>
      <c r="L29" s="166">
        <f t="shared" si="3"/>
        <v>0</v>
      </c>
      <c r="M29" s="166">
        <f t="shared" si="4"/>
        <v>0</v>
      </c>
      <c r="N29" s="166">
        <f t="shared" si="1"/>
        <v>0</v>
      </c>
      <c r="O29" s="431"/>
    </row>
    <row r="30" spans="1:15" ht="11">
      <c r="A30" s="2"/>
      <c r="B30" s="2"/>
      <c r="C30" s="9" t="s">
        <v>315</v>
      </c>
      <c r="I30" s="166">
        <f>E30*G30+F30*H30</f>
        <v>0</v>
      </c>
      <c r="J30" s="396">
        <f t="shared" si="2"/>
        <v>0</v>
      </c>
      <c r="K30" s="166">
        <f t="shared" si="0"/>
        <v>0</v>
      </c>
      <c r="L30" s="166">
        <f>SUM(J30:K30)*L$5</f>
        <v>0</v>
      </c>
      <c r="M30" s="166">
        <f>J30*M$5</f>
        <v>0</v>
      </c>
      <c r="N30" s="166">
        <f>SUM(K30:M30)</f>
        <v>0</v>
      </c>
      <c r="O30" s="431"/>
    </row>
    <row r="31" spans="1:15" ht="11">
      <c r="A31" s="2"/>
      <c r="B31" s="2"/>
      <c r="C31" s="9" t="s">
        <v>316</v>
      </c>
      <c r="I31" s="166">
        <f>E31*G31+F31*H31</f>
        <v>0</v>
      </c>
      <c r="J31" s="396">
        <f t="shared" si="2"/>
        <v>0</v>
      </c>
      <c r="K31" s="166">
        <f t="shared" si="0"/>
        <v>0</v>
      </c>
      <c r="L31" s="166">
        <f>SUM(J31:K31)*L$5</f>
        <v>0</v>
      </c>
      <c r="M31" s="166">
        <f>J31*M$5</f>
        <v>0</v>
      </c>
      <c r="N31" s="166">
        <f>SUM(K31:M31)</f>
        <v>0</v>
      </c>
      <c r="O31" s="431"/>
    </row>
    <row r="32" spans="1:15" ht="11">
      <c r="B32" s="2"/>
      <c r="C32" s="9"/>
      <c r="I32" s="399"/>
      <c r="J32" s="396"/>
      <c r="K32" s="399"/>
      <c r="N32" s="399"/>
      <c r="O32" s="431"/>
    </row>
    <row r="33" spans="1:18" s="407" customFormat="1">
      <c r="A33" s="394"/>
      <c r="B33" s="394"/>
      <c r="C33" s="400"/>
      <c r="D33" s="400" t="s">
        <v>1244</v>
      </c>
      <c r="E33" s="394"/>
      <c r="F33" s="394"/>
      <c r="G33" s="395"/>
      <c r="H33" s="395"/>
      <c r="I33" s="401">
        <f>SUM(I8:I32)</f>
        <v>0</v>
      </c>
      <c r="J33" s="402">
        <f t="shared" si="2"/>
        <v>0</v>
      </c>
      <c r="K33" s="401">
        <f>SUM(K8:K32)</f>
        <v>0</v>
      </c>
      <c r="L33" s="401">
        <f>SUM(L8:L32)</f>
        <v>0</v>
      </c>
      <c r="M33" s="401">
        <f>SUM(M8:M32)</f>
        <v>0</v>
      </c>
      <c r="N33" s="401">
        <f>SUM(N8:N32)</f>
        <v>0</v>
      </c>
      <c r="O33" s="432"/>
      <c r="P33" s="404"/>
      <c r="Q33" s="404"/>
      <c r="R33" s="404"/>
    </row>
    <row r="34" spans="1:18" s="407" customFormat="1" ht="25.5" customHeight="1">
      <c r="A34" s="394"/>
      <c r="B34" s="394"/>
      <c r="C34" s="400"/>
      <c r="D34" s="394"/>
      <c r="E34" s="394"/>
      <c r="F34" s="394"/>
      <c r="G34" s="395"/>
      <c r="H34" s="395"/>
      <c r="I34" s="403"/>
      <c r="J34" s="396"/>
      <c r="K34" s="403"/>
      <c r="L34" s="403"/>
      <c r="M34" s="166"/>
      <c r="N34" s="403"/>
      <c r="O34" s="432"/>
      <c r="P34" s="404"/>
      <c r="Q34" s="404"/>
      <c r="R34" s="404"/>
    </row>
    <row r="35" spans="1:18" s="426" customFormat="1" ht="20" customHeight="1">
      <c r="A35" s="404" t="s">
        <v>1198</v>
      </c>
      <c r="B35" s="389" t="s">
        <v>272</v>
      </c>
      <c r="C35" s="405"/>
      <c r="D35" s="404"/>
      <c r="E35" s="404"/>
      <c r="F35" s="404"/>
      <c r="G35" s="406"/>
      <c r="H35" s="406"/>
      <c r="I35" s="407"/>
      <c r="J35" s="408"/>
      <c r="K35" s="407"/>
      <c r="L35" s="407"/>
      <c r="M35" s="409"/>
      <c r="N35" s="407"/>
      <c r="O35" s="432"/>
      <c r="P35" s="421"/>
      <c r="Q35" s="421"/>
      <c r="R35" s="421"/>
    </row>
    <row r="36" spans="1:18" s="407" customFormat="1" ht="20" customHeight="1">
      <c r="A36" s="394" t="s">
        <v>273</v>
      </c>
      <c r="B36" s="394"/>
      <c r="C36" s="394" t="s">
        <v>822</v>
      </c>
      <c r="D36" s="394"/>
      <c r="E36" s="394"/>
      <c r="F36" s="394"/>
      <c r="G36" s="395"/>
      <c r="H36" s="395"/>
      <c r="I36" s="394"/>
      <c r="J36" s="396"/>
      <c r="K36" s="394"/>
      <c r="L36" s="394"/>
      <c r="M36" s="397" t="s">
        <v>261</v>
      </c>
      <c r="N36" s="394"/>
      <c r="O36" s="432"/>
      <c r="P36" s="404"/>
      <c r="Q36" s="404"/>
      <c r="R36" s="404"/>
    </row>
    <row r="37" spans="1:18" ht="11">
      <c r="C37" s="9" t="s">
        <v>154</v>
      </c>
      <c r="I37" s="166">
        <f>E37*G37+F37*H37</f>
        <v>0</v>
      </c>
      <c r="J37" s="396">
        <f t="shared" ref="J37:J49" si="6">I37</f>
        <v>0</v>
      </c>
      <c r="K37" s="166">
        <f>J37*K$5</f>
        <v>0</v>
      </c>
      <c r="L37" s="166">
        <f>SUM(J37:K37)*L$5</f>
        <v>0</v>
      </c>
      <c r="M37" s="166">
        <f>J37*M$5</f>
        <v>0</v>
      </c>
      <c r="N37" s="166">
        <f>SUM(K37:M37)</f>
        <v>0</v>
      </c>
      <c r="O37" s="431"/>
    </row>
    <row r="38" spans="1:18" ht="11">
      <c r="C38" s="9" t="s">
        <v>833</v>
      </c>
      <c r="I38" s="166">
        <f>E38*G38+F38*H38</f>
        <v>0</v>
      </c>
      <c r="J38" s="396">
        <f t="shared" si="6"/>
        <v>0</v>
      </c>
      <c r="K38" s="166">
        <f>J38*K$5</f>
        <v>0</v>
      </c>
      <c r="L38" s="166">
        <f>SUM(J38:K38)*L$5</f>
        <v>0</v>
      </c>
      <c r="M38" s="166">
        <f>J38*M$5</f>
        <v>0</v>
      </c>
      <c r="N38" s="166">
        <f>SUM(K38:M38)</f>
        <v>0</v>
      </c>
      <c r="O38" s="431"/>
    </row>
    <row r="39" spans="1:18" ht="11">
      <c r="C39" s="9" t="s">
        <v>834</v>
      </c>
      <c r="I39" s="166">
        <f>E39*G39+F39*H39</f>
        <v>0</v>
      </c>
      <c r="J39" s="396">
        <f t="shared" si="6"/>
        <v>0</v>
      </c>
      <c r="K39" s="166">
        <f>J39*K$5</f>
        <v>0</v>
      </c>
      <c r="L39" s="166">
        <f>SUM(J39:K39)*L$5</f>
        <v>0</v>
      </c>
      <c r="M39" s="166">
        <f>J39*M$5</f>
        <v>0</v>
      </c>
      <c r="N39" s="166">
        <f>SUM(K39:M39)</f>
        <v>0</v>
      </c>
      <c r="O39" s="431"/>
    </row>
    <row r="40" spans="1:18" ht="11">
      <c r="C40" s="9" t="s">
        <v>25</v>
      </c>
      <c r="I40" s="166">
        <f>E40*G40+F40*H40</f>
        <v>0</v>
      </c>
      <c r="J40" s="396">
        <f t="shared" si="6"/>
        <v>0</v>
      </c>
      <c r="K40" s="166">
        <f>J40*K$5</f>
        <v>0</v>
      </c>
      <c r="L40" s="166">
        <f>SUM(J40:K40)*L$5</f>
        <v>0</v>
      </c>
      <c r="M40" s="166">
        <f>J40*M$5</f>
        <v>0</v>
      </c>
      <c r="N40" s="166">
        <f>SUM(K40:M40)</f>
        <v>0</v>
      </c>
      <c r="O40" s="431"/>
    </row>
    <row r="41" spans="1:18" ht="11">
      <c r="C41" s="9" t="s">
        <v>715</v>
      </c>
      <c r="I41" s="166">
        <f>E41*G41+F41*H41</f>
        <v>0</v>
      </c>
      <c r="J41" s="396">
        <f t="shared" si="6"/>
        <v>0</v>
      </c>
      <c r="K41" s="166">
        <f>J41*K$5</f>
        <v>0</v>
      </c>
      <c r="L41" s="166">
        <f>SUM(J41:K41)*L$5</f>
        <v>0</v>
      </c>
      <c r="M41" s="166">
        <f>J41*M$5</f>
        <v>0</v>
      </c>
      <c r="N41" s="166">
        <f>SUM(K41:M41)</f>
        <v>0</v>
      </c>
      <c r="O41" s="431"/>
    </row>
    <row r="42" spans="1:18" ht="11">
      <c r="C42" s="9"/>
      <c r="J42" s="396"/>
      <c r="N42" s="166"/>
      <c r="O42" s="431"/>
    </row>
    <row r="43" spans="1:18" ht="11">
      <c r="C43" s="2" t="s">
        <v>614</v>
      </c>
      <c r="J43" s="396"/>
      <c r="N43" s="166"/>
      <c r="O43" s="431"/>
    </row>
    <row r="44" spans="1:18" ht="11">
      <c r="C44" s="9" t="s">
        <v>312</v>
      </c>
      <c r="I44" s="166">
        <f>E44*G44+F44*E32</f>
        <v>0</v>
      </c>
      <c r="J44" s="396">
        <f>I44</f>
        <v>0</v>
      </c>
      <c r="K44" s="166">
        <f>J44*K$5</f>
        <v>0</v>
      </c>
      <c r="L44" s="166">
        <f>SUM(J44:K44)*L$5</f>
        <v>0</v>
      </c>
      <c r="M44" s="166">
        <f>J44*M$5</f>
        <v>0</v>
      </c>
      <c r="N44" s="166">
        <f>SUM(K44:M44)</f>
        <v>0</v>
      </c>
      <c r="O44" s="431"/>
    </row>
    <row r="45" spans="1:18" ht="11">
      <c r="C45" s="9" t="s">
        <v>313</v>
      </c>
      <c r="I45" s="166">
        <f>E45*G45+F45*E33</f>
        <v>0</v>
      </c>
      <c r="J45" s="396">
        <f>I45</f>
        <v>0</v>
      </c>
      <c r="K45" s="166">
        <f>J45*K$5</f>
        <v>0</v>
      </c>
      <c r="L45" s="166">
        <f>SUM(J45:K45)*L$5</f>
        <v>0</v>
      </c>
      <c r="M45" s="166">
        <f>J45*M$5</f>
        <v>0</v>
      </c>
      <c r="N45" s="166">
        <f>SUM(K45:M45)</f>
        <v>0</v>
      </c>
      <c r="O45" s="431"/>
    </row>
    <row r="46" spans="1:18" ht="11">
      <c r="C46" s="9" t="s">
        <v>314</v>
      </c>
      <c r="I46" s="166">
        <f>E46*G46+F46*E34</f>
        <v>0</v>
      </c>
      <c r="J46" s="396">
        <f>I46</f>
        <v>0</v>
      </c>
      <c r="K46" s="166">
        <f>J46*K$5</f>
        <v>0</v>
      </c>
      <c r="L46" s="166">
        <f>SUM(J46:K46)*L$5</f>
        <v>0</v>
      </c>
      <c r="M46" s="166">
        <f>J46*M$5</f>
        <v>0</v>
      </c>
      <c r="N46" s="166">
        <f>SUM(K46:M46)</f>
        <v>0</v>
      </c>
      <c r="O46" s="431"/>
    </row>
    <row r="47" spans="1:18" ht="11">
      <c r="C47" s="9" t="s">
        <v>315</v>
      </c>
      <c r="I47" s="166">
        <f>E47*G47+F47*H47</f>
        <v>0</v>
      </c>
      <c r="J47" s="396">
        <f>I47</f>
        <v>0</v>
      </c>
      <c r="K47" s="166">
        <f>J47*K$5</f>
        <v>0</v>
      </c>
      <c r="L47" s="166">
        <f>SUM(J47:K47)*L$5</f>
        <v>0</v>
      </c>
      <c r="M47" s="166">
        <f>J47*M$5</f>
        <v>0</v>
      </c>
      <c r="N47" s="166">
        <f>SUM(K47:M47)</f>
        <v>0</v>
      </c>
      <c r="O47" s="431"/>
    </row>
    <row r="48" spans="1:18" ht="11">
      <c r="C48" s="9" t="s">
        <v>316</v>
      </c>
      <c r="I48" s="166">
        <f>E48*G48+F48*H48</f>
        <v>0</v>
      </c>
      <c r="J48" s="396">
        <f>I48</f>
        <v>0</v>
      </c>
      <c r="K48" s="166">
        <f>J48*K$5</f>
        <v>0</v>
      </c>
      <c r="L48" s="166">
        <f>SUM(J48:K48)*L$5</f>
        <v>0</v>
      </c>
      <c r="M48" s="166">
        <f>J48*M$5</f>
        <v>0</v>
      </c>
      <c r="N48" s="166">
        <f>SUM(K48:M48)</f>
        <v>0</v>
      </c>
      <c r="O48" s="529"/>
    </row>
    <row r="49" spans="1:18" s="407" customFormat="1" ht="13">
      <c r="A49" s="394"/>
      <c r="B49" s="394"/>
      <c r="C49" s="400"/>
      <c r="D49" s="400" t="s">
        <v>1244</v>
      </c>
      <c r="E49" s="394"/>
      <c r="F49" s="394"/>
      <c r="G49" s="395"/>
      <c r="H49" s="395"/>
      <c r="I49" s="401">
        <f>SUM(I37:I48)</f>
        <v>0</v>
      </c>
      <c r="J49" s="402">
        <f t="shared" si="6"/>
        <v>0</v>
      </c>
      <c r="K49" s="401">
        <f>SUM(K37:K48)</f>
        <v>0</v>
      </c>
      <c r="L49" s="401">
        <f>SUM(L37:L48)</f>
        <v>0</v>
      </c>
      <c r="M49" s="401">
        <f>SUM(M37:M48)</f>
        <v>0</v>
      </c>
      <c r="N49" s="401">
        <f>SUM(N37:N48)</f>
        <v>0</v>
      </c>
      <c r="O49" s="460" t="s">
        <v>274</v>
      </c>
      <c r="P49" s="404"/>
      <c r="Q49" s="404"/>
      <c r="R49" s="404"/>
    </row>
    <row r="50" spans="1:18" s="407" customFormat="1">
      <c r="A50" s="394"/>
      <c r="B50" s="394"/>
      <c r="C50" s="400"/>
      <c r="D50" s="394"/>
      <c r="E50" s="394"/>
      <c r="F50" s="394"/>
      <c r="G50" s="395"/>
      <c r="H50" s="395"/>
      <c r="I50" s="403"/>
      <c r="J50" s="396"/>
      <c r="K50" s="403"/>
      <c r="L50" s="403"/>
      <c r="M50" s="166"/>
      <c r="N50" s="403"/>
      <c r="O50" s="530"/>
      <c r="P50" s="404"/>
      <c r="Q50" s="404"/>
      <c r="R50" s="404"/>
    </row>
    <row r="51" spans="1:18">
      <c r="J51" s="396"/>
      <c r="N51" s="166"/>
      <c r="O51" s="431"/>
    </row>
    <row r="52" spans="1:18" ht="18.75" customHeight="1">
      <c r="D52" s="410" t="s">
        <v>98</v>
      </c>
      <c r="J52" s="394">
        <f>J33+J49</f>
        <v>0</v>
      </c>
      <c r="K52" s="394">
        <f>K33+K49</f>
        <v>0</v>
      </c>
      <c r="L52" s="394">
        <f>L33+L49</f>
        <v>0</v>
      </c>
      <c r="M52" s="394">
        <f>M33+M49</f>
        <v>0</v>
      </c>
      <c r="N52" s="394">
        <f>N33+N49</f>
        <v>0</v>
      </c>
      <c r="O52" s="431"/>
    </row>
    <row r="53" spans="1:18" s="427" customFormat="1" ht="22">
      <c r="A53" s="411"/>
      <c r="B53" s="411"/>
      <c r="C53" s="412"/>
      <c r="D53" s="412"/>
      <c r="E53" s="412"/>
      <c r="F53" s="412"/>
      <c r="G53" s="413"/>
      <c r="H53" s="413"/>
      <c r="I53" s="412"/>
      <c r="J53" s="414"/>
      <c r="K53" s="528" t="s">
        <v>73</v>
      </c>
      <c r="L53" s="528" t="s">
        <v>73</v>
      </c>
      <c r="M53" s="528" t="s">
        <v>73</v>
      </c>
      <c r="N53" s="412"/>
      <c r="O53" s="433"/>
      <c r="P53" s="422"/>
      <c r="Q53" s="422"/>
      <c r="R53" s="422"/>
    </row>
    <row r="54" spans="1:18" ht="12">
      <c r="C54" s="539" t="s">
        <v>74</v>
      </c>
      <c r="D54" s="540"/>
      <c r="E54" s="540"/>
      <c r="F54" s="540"/>
      <c r="G54" s="541"/>
      <c r="H54" s="541"/>
      <c r="I54" s="542"/>
      <c r="J54" s="543"/>
      <c r="K54" s="544"/>
      <c r="L54" s="542"/>
      <c r="N54" s="166"/>
      <c r="O54" s="431"/>
    </row>
    <row r="55" spans="1:18" ht="12">
      <c r="C55" s="540" t="s">
        <v>909</v>
      </c>
      <c r="D55" s="540"/>
      <c r="E55" s="540"/>
      <c r="F55" s="540"/>
      <c r="G55" s="541"/>
      <c r="H55" s="541"/>
      <c r="I55" s="542"/>
      <c r="J55" s="543"/>
      <c r="K55" s="542"/>
      <c r="L55" s="542"/>
      <c r="N55" s="166"/>
      <c r="O55" s="431"/>
    </row>
    <row r="56" spans="1:18" ht="12">
      <c r="C56" s="540" t="s">
        <v>908</v>
      </c>
      <c r="D56" s="415"/>
      <c r="E56" s="415"/>
      <c r="F56" s="415"/>
      <c r="G56" s="416"/>
      <c r="H56" s="416"/>
      <c r="I56" s="542"/>
      <c r="J56" s="543"/>
      <c r="K56" s="542"/>
      <c r="L56" s="542"/>
      <c r="N56" s="166"/>
      <c r="O56" s="431"/>
    </row>
    <row r="57" spans="1:18" ht="12">
      <c r="C57" s="540" t="s">
        <v>75</v>
      </c>
      <c r="D57" s="540"/>
      <c r="E57" s="540"/>
      <c r="F57" s="540"/>
      <c r="G57" s="541"/>
      <c r="H57" s="541"/>
      <c r="I57" s="542"/>
      <c r="J57" s="543"/>
      <c r="K57" s="542"/>
      <c r="L57" s="542"/>
      <c r="N57" s="166"/>
      <c r="O57" s="431"/>
    </row>
    <row r="58" spans="1:18" ht="12">
      <c r="C58" s="540" t="s">
        <v>76</v>
      </c>
      <c r="D58" s="540"/>
      <c r="E58" s="540"/>
      <c r="F58" s="540"/>
      <c r="G58" s="541"/>
      <c r="H58" s="541"/>
      <c r="I58" s="542"/>
      <c r="J58" s="543"/>
      <c r="K58" s="542"/>
      <c r="L58" s="542"/>
      <c r="M58" s="409"/>
    </row>
    <row r="59" spans="1:18" ht="12">
      <c r="C59" s="542"/>
      <c r="D59" s="542"/>
      <c r="E59" s="542"/>
      <c r="F59" s="542"/>
      <c r="G59" s="545"/>
      <c r="H59" s="545"/>
      <c r="I59" s="542"/>
      <c r="J59" s="543"/>
      <c r="K59" s="542"/>
      <c r="L59" s="542"/>
      <c r="M59" s="409"/>
    </row>
    <row r="60" spans="1:18">
      <c r="M60" s="409"/>
    </row>
    <row r="61" spans="1:18">
      <c r="M61" s="409"/>
    </row>
    <row r="62" spans="1:18">
      <c r="M62" s="409"/>
    </row>
    <row r="63" spans="1:18">
      <c r="M63" s="409"/>
    </row>
    <row r="64" spans="1:18">
      <c r="M64" s="409"/>
    </row>
    <row r="65" spans="13:13">
      <c r="M65" s="409"/>
    </row>
    <row r="66" spans="13:13">
      <c r="M66" s="409"/>
    </row>
    <row r="67" spans="13:13">
      <c r="M67" s="409"/>
    </row>
    <row r="68" spans="13:13">
      <c r="M68" s="409"/>
    </row>
    <row r="69" spans="13:13">
      <c r="M69" s="409"/>
    </row>
    <row r="70" spans="13:13">
      <c r="M70" s="409"/>
    </row>
    <row r="71" spans="13:13">
      <c r="M71" s="409"/>
    </row>
    <row r="72" spans="13:13">
      <c r="M72" s="409"/>
    </row>
    <row r="73" spans="13:13">
      <c r="M73" s="409"/>
    </row>
    <row r="74" spans="13:13">
      <c r="M74" s="409"/>
    </row>
    <row r="75" spans="13:13">
      <c r="M75" s="409"/>
    </row>
    <row r="76" spans="13:13">
      <c r="M76" s="409"/>
    </row>
    <row r="77" spans="13:13">
      <c r="M77" s="409"/>
    </row>
    <row r="78" spans="13:13">
      <c r="M78" s="409"/>
    </row>
    <row r="79" spans="13:13">
      <c r="M79" s="409"/>
    </row>
    <row r="80" spans="13:13">
      <c r="M80" s="409"/>
    </row>
    <row r="81" spans="13:13">
      <c r="M81" s="409"/>
    </row>
    <row r="82" spans="13:13">
      <c r="M82" s="409"/>
    </row>
    <row r="83" spans="13:13">
      <c r="M83" s="409"/>
    </row>
    <row r="84" spans="13:13">
      <c r="M84" s="409"/>
    </row>
    <row r="85" spans="13:13">
      <c r="M85" s="409"/>
    </row>
    <row r="86" spans="13:13">
      <c r="M86" s="409"/>
    </row>
    <row r="87" spans="13:13">
      <c r="M87" s="409"/>
    </row>
    <row r="88" spans="13:13">
      <c r="M88" s="409"/>
    </row>
    <row r="89" spans="13:13">
      <c r="M89" s="409"/>
    </row>
    <row r="90" spans="13:13">
      <c r="M90" s="409"/>
    </row>
    <row r="91" spans="13:13">
      <c r="M91" s="409"/>
    </row>
    <row r="92" spans="13:13">
      <c r="M92" s="409"/>
    </row>
    <row r="93" spans="13:13">
      <c r="M93" s="409"/>
    </row>
    <row r="94" spans="13:13">
      <c r="M94" s="409"/>
    </row>
    <row r="95" spans="13:13">
      <c r="M95" s="409"/>
    </row>
    <row r="96" spans="13:13">
      <c r="M96" s="409"/>
    </row>
    <row r="97" spans="13:13">
      <c r="M97" s="409"/>
    </row>
    <row r="98" spans="13:13">
      <c r="M98" s="409"/>
    </row>
    <row r="99" spans="13:13">
      <c r="M99" s="409"/>
    </row>
    <row r="100" spans="13:13">
      <c r="M100" s="409"/>
    </row>
    <row r="101" spans="13:13">
      <c r="M101" s="409"/>
    </row>
    <row r="102" spans="13:13">
      <c r="M102" s="409"/>
    </row>
    <row r="103" spans="13:13">
      <c r="M103" s="409"/>
    </row>
    <row r="104" spans="13:13">
      <c r="M104" s="409"/>
    </row>
    <row r="105" spans="13:13">
      <c r="M105" s="409"/>
    </row>
    <row r="106" spans="13:13">
      <c r="M106" s="409"/>
    </row>
    <row r="107" spans="13:13">
      <c r="M107" s="409"/>
    </row>
    <row r="108" spans="13:13">
      <c r="M108" s="409"/>
    </row>
    <row r="109" spans="13:13">
      <c r="M109" s="409"/>
    </row>
    <row r="110" spans="13:13">
      <c r="M110" s="409"/>
    </row>
    <row r="111" spans="13:13">
      <c r="M111" s="409"/>
    </row>
    <row r="112" spans="13:13">
      <c r="M112" s="409"/>
    </row>
    <row r="113" spans="13:13">
      <c r="M113" s="409"/>
    </row>
    <row r="114" spans="13:13">
      <c r="M114" s="409"/>
    </row>
    <row r="115" spans="13:13">
      <c r="M115" s="409"/>
    </row>
    <row r="116" spans="13:13">
      <c r="M116" s="409"/>
    </row>
    <row r="117" spans="13:13">
      <c r="M117" s="409"/>
    </row>
    <row r="118" spans="13:13">
      <c r="M118" s="409"/>
    </row>
    <row r="119" spans="13:13">
      <c r="M119" s="409"/>
    </row>
    <row r="120" spans="13:13">
      <c r="M120" s="409"/>
    </row>
    <row r="121" spans="13:13">
      <c r="M121" s="409"/>
    </row>
    <row r="122" spans="13:13">
      <c r="M122" s="409"/>
    </row>
    <row r="123" spans="13:13">
      <c r="M123" s="409"/>
    </row>
    <row r="124" spans="13:13">
      <c r="M124" s="409"/>
    </row>
    <row r="125" spans="13:13">
      <c r="M125" s="409"/>
    </row>
    <row r="126" spans="13:13">
      <c r="M126" s="409"/>
    </row>
    <row r="127" spans="13:13">
      <c r="M127" s="409"/>
    </row>
    <row r="128" spans="13:13">
      <c r="M128" s="409"/>
    </row>
    <row r="129" spans="13:13">
      <c r="M129" s="409"/>
    </row>
    <row r="130" spans="13:13">
      <c r="M130" s="409"/>
    </row>
    <row r="131" spans="13:13">
      <c r="M131" s="409"/>
    </row>
    <row r="132" spans="13:13">
      <c r="M132" s="409"/>
    </row>
    <row r="133" spans="13:13">
      <c r="M133" s="409"/>
    </row>
    <row r="134" spans="13:13">
      <c r="M134" s="409"/>
    </row>
    <row r="135" spans="13:13">
      <c r="M135" s="409"/>
    </row>
    <row r="136" spans="13:13">
      <c r="M136" s="409"/>
    </row>
    <row r="137" spans="13:13">
      <c r="M137" s="409"/>
    </row>
    <row r="138" spans="13:13">
      <c r="M138" s="409"/>
    </row>
    <row r="139" spans="13:13">
      <c r="M139" s="409"/>
    </row>
    <row r="140" spans="13:13">
      <c r="M140" s="409"/>
    </row>
    <row r="141" spans="13:13">
      <c r="M141" s="409"/>
    </row>
    <row r="142" spans="13:13">
      <c r="M142" s="409"/>
    </row>
    <row r="143" spans="13:13">
      <c r="M143" s="409"/>
    </row>
    <row r="144" spans="13:13">
      <c r="M144" s="409"/>
    </row>
    <row r="145" spans="13:13">
      <c r="M145" s="409"/>
    </row>
    <row r="146" spans="13:13">
      <c r="M146" s="409"/>
    </row>
    <row r="147" spans="13:13">
      <c r="M147" s="409"/>
    </row>
    <row r="148" spans="13:13">
      <c r="M148" s="409"/>
    </row>
    <row r="149" spans="13:13">
      <c r="M149" s="409"/>
    </row>
    <row r="150" spans="13:13">
      <c r="M150" s="409"/>
    </row>
    <row r="151" spans="13:13">
      <c r="M151" s="409"/>
    </row>
    <row r="152" spans="13:13">
      <c r="M152" s="409"/>
    </row>
    <row r="153" spans="13:13">
      <c r="M153" s="409"/>
    </row>
    <row r="154" spans="13:13">
      <c r="M154" s="409"/>
    </row>
    <row r="155" spans="13:13">
      <c r="M155" s="409"/>
    </row>
    <row r="156" spans="13:13">
      <c r="M156" s="409"/>
    </row>
    <row r="157" spans="13:13">
      <c r="M157" s="409"/>
    </row>
    <row r="158" spans="13:13">
      <c r="M158" s="409"/>
    </row>
    <row r="159" spans="13:13">
      <c r="M159" s="409"/>
    </row>
    <row r="160" spans="13:13">
      <c r="M160" s="409"/>
    </row>
    <row r="161" spans="13:13">
      <c r="M161" s="409"/>
    </row>
    <row r="162" spans="13:13">
      <c r="M162" s="409"/>
    </row>
    <row r="163" spans="13:13">
      <c r="M163" s="409"/>
    </row>
    <row r="164" spans="13:13">
      <c r="M164" s="409"/>
    </row>
    <row r="165" spans="13:13">
      <c r="M165" s="409"/>
    </row>
    <row r="166" spans="13:13">
      <c r="M166" s="409"/>
    </row>
    <row r="167" spans="13:13">
      <c r="M167" s="409"/>
    </row>
    <row r="168" spans="13:13">
      <c r="M168" s="409"/>
    </row>
    <row r="169" spans="13:13">
      <c r="M169" s="409"/>
    </row>
    <row r="170" spans="13:13">
      <c r="M170" s="409"/>
    </row>
    <row r="171" spans="13:13">
      <c r="M171" s="409"/>
    </row>
    <row r="172" spans="13:13">
      <c r="M172" s="409"/>
    </row>
    <row r="173" spans="13:13">
      <c r="M173" s="409"/>
    </row>
    <row r="174" spans="13:13">
      <c r="M174" s="409"/>
    </row>
    <row r="175" spans="13:13">
      <c r="M175" s="409"/>
    </row>
    <row r="176" spans="13:13">
      <c r="M176" s="409"/>
    </row>
    <row r="177" spans="13:13">
      <c r="M177" s="409"/>
    </row>
    <row r="178" spans="13:13">
      <c r="M178" s="409"/>
    </row>
    <row r="179" spans="13:13">
      <c r="M179" s="409"/>
    </row>
    <row r="180" spans="13:13">
      <c r="M180" s="409"/>
    </row>
    <row r="181" spans="13:13">
      <c r="M181" s="409"/>
    </row>
    <row r="182" spans="13:13">
      <c r="M182" s="409"/>
    </row>
    <row r="183" spans="13:13">
      <c r="M183" s="409"/>
    </row>
    <row r="184" spans="13:13">
      <c r="M184" s="409"/>
    </row>
    <row r="185" spans="13:13">
      <c r="M185" s="409"/>
    </row>
    <row r="186" spans="13:13">
      <c r="M186" s="409"/>
    </row>
    <row r="187" spans="13:13">
      <c r="M187" s="409"/>
    </row>
    <row r="188" spans="13:13">
      <c r="M188" s="409"/>
    </row>
    <row r="189" spans="13:13">
      <c r="M189" s="409"/>
    </row>
    <row r="190" spans="13:13">
      <c r="M190" s="409"/>
    </row>
    <row r="191" spans="13:13">
      <c r="M191" s="409"/>
    </row>
    <row r="192" spans="13:13">
      <c r="M192" s="409"/>
    </row>
    <row r="193" spans="13:13">
      <c r="M193" s="409"/>
    </row>
    <row r="194" spans="13:13">
      <c r="M194" s="409"/>
    </row>
    <row r="195" spans="13:13">
      <c r="M195" s="409"/>
    </row>
    <row r="196" spans="13:13">
      <c r="M196" s="409"/>
    </row>
    <row r="197" spans="13:13">
      <c r="M197" s="409"/>
    </row>
    <row r="198" spans="13:13">
      <c r="M198" s="409"/>
    </row>
    <row r="199" spans="13:13">
      <c r="M199" s="409"/>
    </row>
    <row r="200" spans="13:13">
      <c r="M200" s="409"/>
    </row>
    <row r="201" spans="13:13">
      <c r="M201" s="409"/>
    </row>
    <row r="202" spans="13:13">
      <c r="M202" s="409"/>
    </row>
    <row r="203" spans="13:13">
      <c r="M203" s="409"/>
    </row>
    <row r="204" spans="13:13">
      <c r="M204" s="409"/>
    </row>
    <row r="205" spans="13:13">
      <c r="M205" s="409"/>
    </row>
    <row r="206" spans="13:13">
      <c r="M206" s="409"/>
    </row>
    <row r="207" spans="13:13">
      <c r="M207" s="409"/>
    </row>
    <row r="208" spans="13:13">
      <c r="M208" s="409"/>
    </row>
    <row r="209" spans="13:13">
      <c r="M209" s="409"/>
    </row>
    <row r="210" spans="13:13">
      <c r="M210" s="409"/>
    </row>
    <row r="211" spans="13:13">
      <c r="M211" s="409"/>
    </row>
    <row r="212" spans="13:13">
      <c r="M212" s="409"/>
    </row>
    <row r="213" spans="13:13">
      <c r="M213" s="409"/>
    </row>
    <row r="214" spans="13:13">
      <c r="M214" s="409"/>
    </row>
    <row r="215" spans="13:13">
      <c r="M215" s="409"/>
    </row>
    <row r="216" spans="13:13">
      <c r="M216" s="409"/>
    </row>
    <row r="217" spans="13:13">
      <c r="M217" s="409"/>
    </row>
    <row r="218" spans="13:13">
      <c r="M218" s="409"/>
    </row>
    <row r="219" spans="13:13">
      <c r="M219" s="409"/>
    </row>
    <row r="220" spans="13:13">
      <c r="M220" s="409"/>
    </row>
    <row r="221" spans="13:13">
      <c r="M221" s="409"/>
    </row>
    <row r="222" spans="13:13">
      <c r="M222" s="409"/>
    </row>
    <row r="223" spans="13:13">
      <c r="M223" s="409"/>
    </row>
    <row r="224" spans="13:13">
      <c r="M224" s="409"/>
    </row>
    <row r="225" spans="13:13">
      <c r="M225" s="409"/>
    </row>
    <row r="226" spans="13:13">
      <c r="M226" s="409"/>
    </row>
    <row r="227" spans="13:13">
      <c r="M227" s="409"/>
    </row>
    <row r="228" spans="13:13">
      <c r="M228" s="409"/>
    </row>
    <row r="229" spans="13:13">
      <c r="M229" s="409"/>
    </row>
    <row r="230" spans="13:13">
      <c r="M230" s="409"/>
    </row>
    <row r="231" spans="13:13">
      <c r="M231" s="409"/>
    </row>
    <row r="232" spans="13:13">
      <c r="M232" s="409"/>
    </row>
    <row r="233" spans="13:13">
      <c r="M233" s="409"/>
    </row>
    <row r="234" spans="13:13">
      <c r="M234" s="409"/>
    </row>
    <row r="235" spans="13:13">
      <c r="M235" s="409"/>
    </row>
    <row r="236" spans="13:13">
      <c r="M236" s="409"/>
    </row>
    <row r="237" spans="13:13">
      <c r="M237" s="409"/>
    </row>
    <row r="238" spans="13:13">
      <c r="M238" s="409"/>
    </row>
    <row r="239" spans="13:13">
      <c r="M239" s="409"/>
    </row>
    <row r="240" spans="13:13">
      <c r="M240" s="409"/>
    </row>
    <row r="241" spans="13:13">
      <c r="M241" s="409"/>
    </row>
    <row r="242" spans="13:13">
      <c r="M242" s="409"/>
    </row>
    <row r="243" spans="13:13">
      <c r="M243" s="409"/>
    </row>
    <row r="244" spans="13:13">
      <c r="M244" s="409"/>
    </row>
    <row r="245" spans="13:13">
      <c r="M245" s="409"/>
    </row>
    <row r="246" spans="13:13">
      <c r="M246" s="409"/>
    </row>
    <row r="247" spans="13:13">
      <c r="M247" s="409"/>
    </row>
    <row r="248" spans="13:13">
      <c r="M248" s="409"/>
    </row>
    <row r="249" spans="13:13">
      <c r="M249" s="409"/>
    </row>
    <row r="250" spans="13:13">
      <c r="M250" s="409"/>
    </row>
    <row r="251" spans="13:13">
      <c r="M251" s="409"/>
    </row>
    <row r="252" spans="13:13">
      <c r="M252" s="409"/>
    </row>
    <row r="253" spans="13:13">
      <c r="M253" s="409"/>
    </row>
    <row r="254" spans="13:13">
      <c r="M254" s="409"/>
    </row>
    <row r="255" spans="13:13">
      <c r="M255" s="409"/>
    </row>
    <row r="256" spans="13:13">
      <c r="M256" s="409"/>
    </row>
    <row r="257" spans="13:13">
      <c r="M257" s="409"/>
    </row>
    <row r="258" spans="13:13">
      <c r="M258" s="409"/>
    </row>
    <row r="259" spans="13:13">
      <c r="M259" s="409"/>
    </row>
    <row r="260" spans="13:13">
      <c r="M260" s="409"/>
    </row>
    <row r="261" spans="13:13">
      <c r="M261" s="409"/>
    </row>
    <row r="262" spans="13:13">
      <c r="M262" s="409"/>
    </row>
    <row r="263" spans="13:13">
      <c r="M263" s="409"/>
    </row>
    <row r="264" spans="13:13">
      <c r="M264" s="409"/>
    </row>
    <row r="265" spans="13:13">
      <c r="M265" s="409"/>
    </row>
    <row r="266" spans="13:13">
      <c r="M266" s="409"/>
    </row>
    <row r="267" spans="13:13">
      <c r="M267" s="409"/>
    </row>
    <row r="268" spans="13:13">
      <c r="M268" s="409"/>
    </row>
    <row r="269" spans="13:13">
      <c r="M269" s="409"/>
    </row>
    <row r="270" spans="13:13">
      <c r="M270" s="409"/>
    </row>
    <row r="271" spans="13:13">
      <c r="M271" s="409"/>
    </row>
    <row r="272" spans="13:13">
      <c r="M272" s="409"/>
    </row>
    <row r="273" spans="13:13">
      <c r="M273" s="409"/>
    </row>
    <row r="274" spans="13:13">
      <c r="M274" s="409"/>
    </row>
    <row r="275" spans="13:13">
      <c r="M275" s="409"/>
    </row>
    <row r="276" spans="13:13">
      <c r="M276" s="409"/>
    </row>
    <row r="277" spans="13:13">
      <c r="M277" s="409"/>
    </row>
    <row r="278" spans="13:13">
      <c r="M278" s="409"/>
    </row>
    <row r="279" spans="13:13">
      <c r="M279" s="409"/>
    </row>
    <row r="280" spans="13:13">
      <c r="M280" s="409"/>
    </row>
    <row r="281" spans="13:13">
      <c r="M281" s="409"/>
    </row>
    <row r="282" spans="13:13">
      <c r="M282" s="409"/>
    </row>
    <row r="283" spans="13:13">
      <c r="M283" s="409"/>
    </row>
    <row r="284" spans="13:13">
      <c r="M284" s="409"/>
    </row>
    <row r="285" spans="13:13">
      <c r="M285" s="409"/>
    </row>
    <row r="286" spans="13:13">
      <c r="M286" s="409"/>
    </row>
    <row r="287" spans="13:13">
      <c r="M287" s="409"/>
    </row>
    <row r="288" spans="13:13">
      <c r="M288" s="409"/>
    </row>
    <row r="289" spans="13:13">
      <c r="M289" s="409"/>
    </row>
    <row r="290" spans="13:13">
      <c r="M290" s="409"/>
    </row>
    <row r="291" spans="13:13">
      <c r="M291" s="409"/>
    </row>
    <row r="292" spans="13:13">
      <c r="M292" s="409"/>
    </row>
    <row r="293" spans="13:13">
      <c r="M293" s="409"/>
    </row>
    <row r="294" spans="13:13">
      <c r="M294" s="409"/>
    </row>
    <row r="295" spans="13:13">
      <c r="M295" s="409"/>
    </row>
    <row r="296" spans="13:13">
      <c r="M296" s="409"/>
    </row>
    <row r="297" spans="13:13">
      <c r="M297" s="409"/>
    </row>
    <row r="298" spans="13:13">
      <c r="M298" s="409"/>
    </row>
    <row r="299" spans="13:13">
      <c r="M299" s="409"/>
    </row>
    <row r="300" spans="13:13">
      <c r="M300" s="409"/>
    </row>
    <row r="301" spans="13:13">
      <c r="M301" s="409"/>
    </row>
    <row r="302" spans="13:13">
      <c r="M302" s="409"/>
    </row>
    <row r="303" spans="13:13">
      <c r="M303" s="409"/>
    </row>
    <row r="304" spans="13:13">
      <c r="M304" s="409"/>
    </row>
    <row r="305" spans="13:13">
      <c r="M305" s="409"/>
    </row>
    <row r="306" spans="13:13">
      <c r="M306" s="409"/>
    </row>
    <row r="307" spans="13:13">
      <c r="M307" s="409"/>
    </row>
    <row r="308" spans="13:13">
      <c r="M308" s="409"/>
    </row>
    <row r="309" spans="13:13">
      <c r="M309" s="409"/>
    </row>
    <row r="310" spans="13:13">
      <c r="M310" s="409"/>
    </row>
    <row r="311" spans="13:13">
      <c r="M311" s="409"/>
    </row>
    <row r="312" spans="13:13">
      <c r="M312" s="409"/>
    </row>
    <row r="313" spans="13:13">
      <c r="M313" s="409"/>
    </row>
    <row r="314" spans="13:13">
      <c r="M314" s="409"/>
    </row>
    <row r="315" spans="13:13">
      <c r="M315" s="409"/>
    </row>
    <row r="316" spans="13:13">
      <c r="M316" s="409"/>
    </row>
    <row r="317" spans="13:13">
      <c r="M317" s="409"/>
    </row>
    <row r="318" spans="13:13">
      <c r="M318" s="409"/>
    </row>
    <row r="319" spans="13:13">
      <c r="M319" s="409"/>
    </row>
    <row r="320" spans="13:13">
      <c r="M320" s="409"/>
    </row>
    <row r="321" spans="13:13">
      <c r="M321" s="409"/>
    </row>
    <row r="322" spans="13:13">
      <c r="M322" s="409"/>
    </row>
    <row r="323" spans="13:13">
      <c r="M323" s="409"/>
    </row>
    <row r="324" spans="13:13">
      <c r="M324" s="409"/>
    </row>
    <row r="325" spans="13:13">
      <c r="M325" s="409"/>
    </row>
    <row r="326" spans="13:13">
      <c r="M326" s="409"/>
    </row>
    <row r="327" spans="13:13">
      <c r="M327" s="409"/>
    </row>
    <row r="328" spans="13:13">
      <c r="M328" s="409"/>
    </row>
    <row r="329" spans="13:13">
      <c r="M329" s="409"/>
    </row>
    <row r="330" spans="13:13">
      <c r="M330" s="409"/>
    </row>
    <row r="331" spans="13:13">
      <c r="M331" s="409"/>
    </row>
    <row r="332" spans="13:13">
      <c r="M332" s="409"/>
    </row>
    <row r="333" spans="13:13">
      <c r="M333" s="409"/>
    </row>
    <row r="334" spans="13:13">
      <c r="M334" s="409"/>
    </row>
    <row r="335" spans="13:13">
      <c r="M335" s="409"/>
    </row>
    <row r="336" spans="13:13">
      <c r="M336" s="409"/>
    </row>
    <row r="337" spans="13:13">
      <c r="M337" s="409"/>
    </row>
    <row r="338" spans="13:13">
      <c r="M338" s="409"/>
    </row>
    <row r="339" spans="13:13">
      <c r="M339" s="409"/>
    </row>
    <row r="340" spans="13:13">
      <c r="M340" s="409"/>
    </row>
    <row r="341" spans="13:13">
      <c r="M341" s="409"/>
    </row>
    <row r="342" spans="13:13">
      <c r="M342" s="409"/>
    </row>
    <row r="343" spans="13:13">
      <c r="M343" s="409"/>
    </row>
    <row r="344" spans="13:13">
      <c r="M344" s="409"/>
    </row>
    <row r="345" spans="13:13">
      <c r="M345" s="409"/>
    </row>
    <row r="346" spans="13:13">
      <c r="M346" s="409"/>
    </row>
    <row r="347" spans="13:13">
      <c r="M347" s="409"/>
    </row>
    <row r="348" spans="13:13">
      <c r="M348" s="409"/>
    </row>
    <row r="349" spans="13:13">
      <c r="M349" s="409"/>
    </row>
    <row r="350" spans="13:13">
      <c r="M350" s="409"/>
    </row>
    <row r="351" spans="13:13">
      <c r="M351" s="409"/>
    </row>
    <row r="352" spans="13:13">
      <c r="M352" s="409"/>
    </row>
    <row r="353" spans="13:13">
      <c r="M353" s="409"/>
    </row>
    <row r="354" spans="13:13">
      <c r="M354" s="409"/>
    </row>
    <row r="355" spans="13:13">
      <c r="M355" s="409"/>
    </row>
    <row r="356" spans="13:13">
      <c r="M356" s="409"/>
    </row>
    <row r="357" spans="13:13">
      <c r="M357" s="409"/>
    </row>
    <row r="358" spans="13:13">
      <c r="M358" s="409"/>
    </row>
    <row r="359" spans="13:13">
      <c r="M359" s="409"/>
    </row>
    <row r="360" spans="13:13">
      <c r="M360" s="409"/>
    </row>
    <row r="361" spans="13:13">
      <c r="M361" s="409"/>
    </row>
    <row r="362" spans="13:13">
      <c r="M362" s="409"/>
    </row>
    <row r="363" spans="13:13">
      <c r="M363" s="409"/>
    </row>
    <row r="364" spans="13:13">
      <c r="M364" s="409"/>
    </row>
    <row r="365" spans="13:13">
      <c r="M365" s="409"/>
    </row>
    <row r="366" spans="13:13">
      <c r="M366" s="409"/>
    </row>
    <row r="367" spans="13:13">
      <c r="M367" s="409"/>
    </row>
    <row r="368" spans="13:13">
      <c r="M368" s="409"/>
    </row>
    <row r="369" spans="13:13">
      <c r="M369" s="409"/>
    </row>
    <row r="370" spans="13:13">
      <c r="M370" s="409"/>
    </row>
    <row r="371" spans="13:13">
      <c r="M371" s="409"/>
    </row>
    <row r="372" spans="13:13">
      <c r="M372" s="409"/>
    </row>
    <row r="373" spans="13:13">
      <c r="M373" s="409"/>
    </row>
    <row r="374" spans="13:13">
      <c r="M374" s="409"/>
    </row>
    <row r="375" spans="13:13">
      <c r="M375" s="409"/>
    </row>
    <row r="376" spans="13:13">
      <c r="M376" s="409"/>
    </row>
    <row r="377" spans="13:13">
      <c r="M377" s="409"/>
    </row>
    <row r="378" spans="13:13">
      <c r="M378" s="409"/>
    </row>
    <row r="379" spans="13:13">
      <c r="M379" s="409"/>
    </row>
    <row r="380" spans="13:13">
      <c r="M380" s="409"/>
    </row>
    <row r="381" spans="13:13">
      <c r="M381" s="409"/>
    </row>
    <row r="382" spans="13:13">
      <c r="M382" s="409"/>
    </row>
    <row r="383" spans="13:13">
      <c r="M383" s="409"/>
    </row>
    <row r="384" spans="13:13">
      <c r="M384" s="409"/>
    </row>
    <row r="385" spans="13:13">
      <c r="M385" s="409"/>
    </row>
    <row r="386" spans="13:13">
      <c r="M386" s="409"/>
    </row>
    <row r="387" spans="13:13">
      <c r="M387" s="409"/>
    </row>
    <row r="388" spans="13:13">
      <c r="M388" s="409"/>
    </row>
    <row r="389" spans="13:13">
      <c r="M389" s="409"/>
    </row>
    <row r="390" spans="13:13">
      <c r="M390" s="409"/>
    </row>
    <row r="391" spans="13:13">
      <c r="M391" s="409"/>
    </row>
    <row r="392" spans="13:13">
      <c r="M392" s="409"/>
    </row>
    <row r="393" spans="13:13">
      <c r="M393" s="409"/>
    </row>
    <row r="394" spans="13:13">
      <c r="M394" s="409"/>
    </row>
    <row r="395" spans="13:13">
      <c r="M395" s="409"/>
    </row>
    <row r="396" spans="13:13">
      <c r="M396" s="409"/>
    </row>
    <row r="397" spans="13:13">
      <c r="M397" s="409"/>
    </row>
    <row r="398" spans="13:13">
      <c r="M398" s="409"/>
    </row>
    <row r="399" spans="13:13">
      <c r="M399" s="409"/>
    </row>
    <row r="400" spans="13:13">
      <c r="M400" s="409"/>
    </row>
    <row r="401" spans="13:13">
      <c r="M401" s="409"/>
    </row>
    <row r="402" spans="13:13">
      <c r="M402" s="409"/>
    </row>
    <row r="403" spans="13:13">
      <c r="M403" s="409"/>
    </row>
    <row r="404" spans="13:13">
      <c r="M404" s="409"/>
    </row>
    <row r="405" spans="13:13">
      <c r="M405" s="409"/>
    </row>
    <row r="406" spans="13:13">
      <c r="M406" s="409"/>
    </row>
    <row r="407" spans="13:13">
      <c r="M407" s="409"/>
    </row>
    <row r="408" spans="13:13">
      <c r="M408" s="409"/>
    </row>
    <row r="409" spans="13:13">
      <c r="M409" s="409"/>
    </row>
    <row r="410" spans="13:13">
      <c r="M410" s="409"/>
    </row>
    <row r="411" spans="13:13">
      <c r="M411" s="409"/>
    </row>
    <row r="412" spans="13:13">
      <c r="M412" s="409"/>
    </row>
    <row r="413" spans="13:13">
      <c r="M413" s="409"/>
    </row>
    <row r="414" spans="13:13">
      <c r="M414" s="409"/>
    </row>
    <row r="415" spans="13:13">
      <c r="M415" s="409"/>
    </row>
    <row r="416" spans="13:13">
      <c r="M416" s="409"/>
    </row>
    <row r="417" spans="13:13">
      <c r="M417" s="409"/>
    </row>
    <row r="418" spans="13:13">
      <c r="M418" s="409"/>
    </row>
    <row r="419" spans="13:13">
      <c r="M419" s="409"/>
    </row>
    <row r="420" spans="13:13">
      <c r="M420" s="409"/>
    </row>
    <row r="421" spans="13:13">
      <c r="M421" s="409"/>
    </row>
    <row r="422" spans="13:13">
      <c r="M422" s="409"/>
    </row>
    <row r="423" spans="13:13">
      <c r="M423" s="409"/>
    </row>
    <row r="424" spans="13:13">
      <c r="M424" s="409"/>
    </row>
    <row r="425" spans="13:13">
      <c r="M425" s="409"/>
    </row>
    <row r="426" spans="13:13">
      <c r="M426" s="409"/>
    </row>
    <row r="427" spans="13:13">
      <c r="M427" s="409"/>
    </row>
    <row r="428" spans="13:13">
      <c r="M428" s="409"/>
    </row>
    <row r="429" spans="13:13">
      <c r="M429" s="409"/>
    </row>
    <row r="430" spans="13:13">
      <c r="M430" s="409"/>
    </row>
    <row r="431" spans="13:13">
      <c r="M431" s="409"/>
    </row>
    <row r="432" spans="13:13">
      <c r="M432" s="409"/>
    </row>
    <row r="433" spans="13:13">
      <c r="M433" s="409"/>
    </row>
    <row r="434" spans="13:13">
      <c r="M434" s="409"/>
    </row>
    <row r="435" spans="13:13">
      <c r="M435" s="409"/>
    </row>
    <row r="436" spans="13:13">
      <c r="M436" s="409"/>
    </row>
    <row r="437" spans="13:13">
      <c r="M437" s="409"/>
    </row>
    <row r="438" spans="13:13">
      <c r="M438" s="409"/>
    </row>
    <row r="439" spans="13:13">
      <c r="M439" s="409"/>
    </row>
    <row r="440" spans="13:13">
      <c r="M440" s="409"/>
    </row>
    <row r="441" spans="13:13">
      <c r="M441" s="409"/>
    </row>
    <row r="442" spans="13:13">
      <c r="M442" s="409"/>
    </row>
    <row r="443" spans="13:13">
      <c r="M443" s="409"/>
    </row>
    <row r="444" spans="13:13">
      <c r="M444" s="409"/>
    </row>
    <row r="445" spans="13:13">
      <c r="M445" s="409"/>
    </row>
    <row r="446" spans="13:13">
      <c r="M446" s="409"/>
    </row>
    <row r="447" spans="13:13">
      <c r="M447" s="409"/>
    </row>
    <row r="448" spans="13:13">
      <c r="M448" s="409"/>
    </row>
    <row r="449" spans="13:13">
      <c r="M449" s="409"/>
    </row>
    <row r="450" spans="13:13">
      <c r="M450" s="409"/>
    </row>
    <row r="451" spans="13:13">
      <c r="M451" s="409"/>
    </row>
    <row r="452" spans="13:13">
      <c r="M452" s="409"/>
    </row>
    <row r="453" spans="13:13">
      <c r="M453" s="409"/>
    </row>
    <row r="454" spans="13:13">
      <c r="M454" s="409"/>
    </row>
    <row r="455" spans="13:13">
      <c r="M455" s="409"/>
    </row>
    <row r="456" spans="13:13">
      <c r="M456" s="409"/>
    </row>
    <row r="457" spans="13:13">
      <c r="M457" s="409"/>
    </row>
    <row r="458" spans="13:13">
      <c r="M458" s="409"/>
    </row>
    <row r="459" spans="13:13">
      <c r="M459" s="409"/>
    </row>
    <row r="460" spans="13:13">
      <c r="M460" s="409"/>
    </row>
    <row r="461" spans="13:13">
      <c r="M461" s="409"/>
    </row>
    <row r="462" spans="13:13">
      <c r="M462" s="409"/>
    </row>
    <row r="463" spans="13:13">
      <c r="M463" s="409"/>
    </row>
    <row r="464" spans="13:13">
      <c r="M464" s="409"/>
    </row>
    <row r="465" spans="13:13">
      <c r="M465" s="409"/>
    </row>
    <row r="466" spans="13:13">
      <c r="M466" s="409"/>
    </row>
    <row r="467" spans="13:13">
      <c r="M467" s="409"/>
    </row>
    <row r="468" spans="13:13">
      <c r="M468" s="409"/>
    </row>
    <row r="469" spans="13:13">
      <c r="M469" s="409"/>
    </row>
    <row r="470" spans="13:13">
      <c r="M470" s="409"/>
    </row>
    <row r="471" spans="13:13">
      <c r="M471" s="409"/>
    </row>
    <row r="472" spans="13:13">
      <c r="M472" s="409"/>
    </row>
    <row r="473" spans="13:13">
      <c r="M473" s="409"/>
    </row>
    <row r="474" spans="13:13">
      <c r="M474" s="409"/>
    </row>
    <row r="475" spans="13:13">
      <c r="M475" s="409"/>
    </row>
    <row r="476" spans="13:13">
      <c r="M476" s="409"/>
    </row>
    <row r="477" spans="13:13">
      <c r="M477" s="409"/>
    </row>
    <row r="478" spans="13:13">
      <c r="M478" s="409"/>
    </row>
    <row r="479" spans="13:13">
      <c r="M479" s="409"/>
    </row>
    <row r="480" spans="13:13">
      <c r="M480" s="409"/>
    </row>
    <row r="481" spans="13:13">
      <c r="M481" s="409"/>
    </row>
    <row r="482" spans="13:13">
      <c r="M482" s="409"/>
    </row>
    <row r="483" spans="13:13">
      <c r="M483" s="409"/>
    </row>
    <row r="484" spans="13:13">
      <c r="M484" s="409"/>
    </row>
    <row r="485" spans="13:13">
      <c r="M485" s="409"/>
    </row>
    <row r="486" spans="13:13">
      <c r="M486" s="409"/>
    </row>
    <row r="487" spans="13:13">
      <c r="M487" s="409"/>
    </row>
    <row r="488" spans="13:13">
      <c r="M488" s="409"/>
    </row>
    <row r="489" spans="13:13">
      <c r="M489" s="409"/>
    </row>
    <row r="490" spans="13:13">
      <c r="M490" s="409"/>
    </row>
    <row r="491" spans="13:13">
      <c r="M491" s="409"/>
    </row>
    <row r="492" spans="13:13">
      <c r="M492" s="409"/>
    </row>
    <row r="493" spans="13:13">
      <c r="M493" s="409"/>
    </row>
    <row r="494" spans="13:13">
      <c r="M494" s="409"/>
    </row>
    <row r="495" spans="13:13">
      <c r="M495" s="409"/>
    </row>
    <row r="496" spans="13:13">
      <c r="M496" s="409"/>
    </row>
    <row r="497" spans="13:13">
      <c r="M497" s="409"/>
    </row>
    <row r="498" spans="13:13">
      <c r="M498" s="409"/>
    </row>
    <row r="499" spans="13:13">
      <c r="M499" s="409"/>
    </row>
    <row r="500" spans="13:13">
      <c r="M500" s="409"/>
    </row>
    <row r="501" spans="13:13">
      <c r="M501" s="409"/>
    </row>
    <row r="502" spans="13:13">
      <c r="M502" s="409"/>
    </row>
    <row r="503" spans="13:13">
      <c r="M503" s="409"/>
    </row>
    <row r="504" spans="13:13">
      <c r="M504" s="409"/>
    </row>
    <row r="505" spans="13:13">
      <c r="M505" s="409"/>
    </row>
    <row r="506" spans="13:13">
      <c r="M506" s="409"/>
    </row>
    <row r="507" spans="13:13">
      <c r="M507" s="409"/>
    </row>
    <row r="508" spans="13:13">
      <c r="M508" s="409"/>
    </row>
    <row r="509" spans="13:13">
      <c r="M509" s="409"/>
    </row>
    <row r="510" spans="13:13">
      <c r="M510" s="409"/>
    </row>
    <row r="511" spans="13:13">
      <c r="M511" s="409"/>
    </row>
    <row r="512" spans="13:13">
      <c r="M512" s="409"/>
    </row>
    <row r="513" spans="13:13">
      <c r="M513" s="409"/>
    </row>
    <row r="514" spans="13:13">
      <c r="M514" s="409"/>
    </row>
    <row r="515" spans="13:13">
      <c r="M515" s="409"/>
    </row>
    <row r="516" spans="13:13">
      <c r="M516" s="409"/>
    </row>
    <row r="517" spans="13:13">
      <c r="M517" s="409"/>
    </row>
    <row r="518" spans="13:13">
      <c r="M518" s="409"/>
    </row>
    <row r="519" spans="13:13">
      <c r="M519" s="409"/>
    </row>
    <row r="520" spans="13:13">
      <c r="M520" s="409"/>
    </row>
    <row r="521" spans="13:13">
      <c r="M521" s="409"/>
    </row>
    <row r="522" spans="13:13">
      <c r="M522" s="409"/>
    </row>
    <row r="523" spans="13:13">
      <c r="M523" s="409"/>
    </row>
    <row r="524" spans="13:13">
      <c r="M524" s="409"/>
    </row>
    <row r="525" spans="13:13">
      <c r="M525" s="409"/>
    </row>
    <row r="526" spans="13:13">
      <c r="M526" s="409"/>
    </row>
    <row r="527" spans="13:13">
      <c r="M527" s="409"/>
    </row>
    <row r="528" spans="13:13">
      <c r="M528" s="409"/>
    </row>
    <row r="529" spans="13:13">
      <c r="M529" s="409"/>
    </row>
    <row r="530" spans="13:13">
      <c r="M530" s="409"/>
    </row>
    <row r="531" spans="13:13">
      <c r="M531" s="409"/>
    </row>
    <row r="532" spans="13:13">
      <c r="M532" s="409"/>
    </row>
    <row r="533" spans="13:13">
      <c r="M533" s="409"/>
    </row>
    <row r="534" spans="13:13">
      <c r="M534" s="409"/>
    </row>
    <row r="535" spans="13:13">
      <c r="M535" s="409"/>
    </row>
    <row r="536" spans="13:13">
      <c r="M536" s="409"/>
    </row>
    <row r="537" spans="13:13">
      <c r="M537" s="409"/>
    </row>
    <row r="538" spans="13:13">
      <c r="M538" s="409"/>
    </row>
    <row r="539" spans="13:13">
      <c r="M539" s="409"/>
    </row>
    <row r="540" spans="13:13">
      <c r="M540" s="409"/>
    </row>
    <row r="541" spans="13:13">
      <c r="M541" s="409"/>
    </row>
    <row r="542" spans="13:13">
      <c r="M542" s="409"/>
    </row>
    <row r="543" spans="13:13">
      <c r="M543" s="409"/>
    </row>
    <row r="544" spans="13:13">
      <c r="M544" s="409"/>
    </row>
    <row r="545" spans="13:13">
      <c r="M545" s="409"/>
    </row>
    <row r="546" spans="13:13">
      <c r="M546" s="409"/>
    </row>
    <row r="547" spans="13:13">
      <c r="M547" s="409"/>
    </row>
    <row r="548" spans="13:13">
      <c r="M548" s="409"/>
    </row>
    <row r="549" spans="13:13">
      <c r="M549" s="409"/>
    </row>
    <row r="550" spans="13:13">
      <c r="M550" s="409"/>
    </row>
    <row r="551" spans="13:13">
      <c r="M551" s="409"/>
    </row>
    <row r="552" spans="13:13">
      <c r="M552" s="409"/>
    </row>
    <row r="553" spans="13:13">
      <c r="M553" s="409"/>
    </row>
    <row r="554" spans="13:13">
      <c r="M554" s="409"/>
    </row>
    <row r="555" spans="13:13">
      <c r="M555" s="409"/>
    </row>
    <row r="556" spans="13:13">
      <c r="M556" s="409"/>
    </row>
    <row r="557" spans="13:13">
      <c r="M557" s="409"/>
    </row>
    <row r="558" spans="13:13">
      <c r="M558" s="409"/>
    </row>
    <row r="559" spans="13:13">
      <c r="M559" s="409"/>
    </row>
    <row r="560" spans="13:13">
      <c r="M560" s="409"/>
    </row>
    <row r="561" spans="13:13">
      <c r="M561" s="409"/>
    </row>
    <row r="562" spans="13:13">
      <c r="M562" s="409"/>
    </row>
    <row r="563" spans="13:13">
      <c r="M563" s="409"/>
    </row>
    <row r="564" spans="13:13">
      <c r="M564" s="409"/>
    </row>
    <row r="565" spans="13:13">
      <c r="M565" s="409"/>
    </row>
    <row r="566" spans="13:13">
      <c r="M566" s="409"/>
    </row>
    <row r="567" spans="13:13">
      <c r="M567" s="409"/>
    </row>
    <row r="568" spans="13:13">
      <c r="M568" s="409"/>
    </row>
    <row r="569" spans="13:13">
      <c r="M569" s="409"/>
    </row>
    <row r="570" spans="13:13">
      <c r="M570" s="409"/>
    </row>
    <row r="571" spans="13:13">
      <c r="M571" s="409"/>
    </row>
    <row r="572" spans="13:13">
      <c r="M572" s="409"/>
    </row>
    <row r="573" spans="13:13">
      <c r="M573" s="409"/>
    </row>
    <row r="574" spans="13:13">
      <c r="M574" s="409"/>
    </row>
    <row r="575" spans="13:13">
      <c r="M575" s="409"/>
    </row>
    <row r="576" spans="13:13">
      <c r="M576" s="409"/>
    </row>
    <row r="577" spans="13:13">
      <c r="M577" s="409"/>
    </row>
    <row r="578" spans="13:13">
      <c r="M578" s="409"/>
    </row>
    <row r="579" spans="13:13">
      <c r="M579" s="409"/>
    </row>
    <row r="580" spans="13:13">
      <c r="M580" s="409"/>
    </row>
    <row r="581" spans="13:13">
      <c r="M581" s="409"/>
    </row>
    <row r="582" spans="13:13">
      <c r="M582" s="409"/>
    </row>
    <row r="583" spans="13:13">
      <c r="M583" s="409"/>
    </row>
    <row r="584" spans="13:13">
      <c r="M584" s="409"/>
    </row>
    <row r="585" spans="13:13">
      <c r="M585" s="409"/>
    </row>
    <row r="586" spans="13:13">
      <c r="M586" s="409"/>
    </row>
    <row r="587" spans="13:13">
      <c r="M587" s="409"/>
    </row>
    <row r="588" spans="13:13">
      <c r="M588" s="409"/>
    </row>
    <row r="589" spans="13:13">
      <c r="M589" s="409"/>
    </row>
    <row r="590" spans="13:13">
      <c r="M590" s="409"/>
    </row>
    <row r="591" spans="13:13">
      <c r="M591" s="409"/>
    </row>
    <row r="592" spans="13:13">
      <c r="M592" s="409"/>
    </row>
    <row r="593" spans="13:13">
      <c r="M593" s="409"/>
    </row>
    <row r="594" spans="13:13">
      <c r="M594" s="409"/>
    </row>
    <row r="595" spans="13:13">
      <c r="M595" s="409"/>
    </row>
    <row r="596" spans="13:13">
      <c r="M596" s="409"/>
    </row>
    <row r="597" spans="13:13">
      <c r="M597" s="409"/>
    </row>
    <row r="598" spans="13:13">
      <c r="M598" s="409"/>
    </row>
    <row r="599" spans="13:13">
      <c r="M599" s="409"/>
    </row>
    <row r="600" spans="13:13">
      <c r="M600" s="409"/>
    </row>
    <row r="601" spans="13:13">
      <c r="M601" s="409"/>
    </row>
    <row r="602" spans="13:13">
      <c r="M602" s="409"/>
    </row>
    <row r="603" spans="13:13">
      <c r="M603" s="409"/>
    </row>
    <row r="604" spans="13:13">
      <c r="M604" s="409"/>
    </row>
    <row r="605" spans="13:13">
      <c r="M605" s="409"/>
    </row>
    <row r="606" spans="13:13">
      <c r="M606" s="409"/>
    </row>
    <row r="607" spans="13:13">
      <c r="M607" s="409"/>
    </row>
    <row r="608" spans="13:13">
      <c r="M608" s="409"/>
    </row>
    <row r="609" spans="13:13">
      <c r="M609" s="409"/>
    </row>
    <row r="610" spans="13:13">
      <c r="M610" s="409"/>
    </row>
    <row r="611" spans="13:13">
      <c r="M611" s="409"/>
    </row>
    <row r="612" spans="13:13">
      <c r="M612" s="409"/>
    </row>
    <row r="613" spans="13:13">
      <c r="M613" s="409"/>
    </row>
    <row r="614" spans="13:13">
      <c r="M614" s="409"/>
    </row>
    <row r="615" spans="13:13">
      <c r="M615" s="409"/>
    </row>
    <row r="616" spans="13:13">
      <c r="M616" s="409"/>
    </row>
    <row r="617" spans="13:13">
      <c r="M617" s="409"/>
    </row>
    <row r="618" spans="13:13">
      <c r="M618" s="409"/>
    </row>
    <row r="619" spans="13:13">
      <c r="M619" s="409"/>
    </row>
    <row r="620" spans="13:13">
      <c r="M620" s="409"/>
    </row>
    <row r="621" spans="13:13">
      <c r="M621" s="409"/>
    </row>
    <row r="622" spans="13:13">
      <c r="M622" s="409"/>
    </row>
    <row r="623" spans="13:13">
      <c r="M623" s="409"/>
    </row>
    <row r="624" spans="13:13">
      <c r="M624" s="409"/>
    </row>
    <row r="625" spans="13:13">
      <c r="M625" s="409"/>
    </row>
    <row r="626" spans="13:13">
      <c r="M626" s="409"/>
    </row>
    <row r="627" spans="13:13">
      <c r="M627" s="409"/>
    </row>
    <row r="628" spans="13:13">
      <c r="M628" s="409"/>
    </row>
    <row r="629" spans="13:13">
      <c r="M629" s="409"/>
    </row>
    <row r="630" spans="13:13">
      <c r="M630" s="409"/>
    </row>
    <row r="631" spans="13:13">
      <c r="M631" s="409"/>
    </row>
    <row r="632" spans="13:13">
      <c r="M632" s="409"/>
    </row>
    <row r="633" spans="13:13">
      <c r="M633" s="409"/>
    </row>
    <row r="634" spans="13:13">
      <c r="M634" s="409"/>
    </row>
    <row r="635" spans="13:13">
      <c r="M635" s="409"/>
    </row>
    <row r="636" spans="13:13">
      <c r="M636" s="409"/>
    </row>
    <row r="637" spans="13:13">
      <c r="M637" s="409"/>
    </row>
    <row r="638" spans="13:13">
      <c r="M638" s="409"/>
    </row>
    <row r="639" spans="13:13">
      <c r="M639" s="409"/>
    </row>
    <row r="640" spans="13:13">
      <c r="M640" s="409"/>
    </row>
    <row r="641" spans="13:13">
      <c r="M641" s="409"/>
    </row>
    <row r="642" spans="13:13">
      <c r="M642" s="409"/>
    </row>
    <row r="643" spans="13:13">
      <c r="M643" s="409"/>
    </row>
    <row r="644" spans="13:13">
      <c r="M644" s="409"/>
    </row>
    <row r="645" spans="13:13">
      <c r="M645" s="409"/>
    </row>
    <row r="646" spans="13:13">
      <c r="M646" s="409"/>
    </row>
    <row r="647" spans="13:13">
      <c r="M647" s="409"/>
    </row>
    <row r="648" spans="13:13">
      <c r="M648" s="409"/>
    </row>
    <row r="649" spans="13:13">
      <c r="M649" s="409"/>
    </row>
    <row r="650" spans="13:13">
      <c r="M650" s="409"/>
    </row>
    <row r="651" spans="13:13">
      <c r="M651" s="409"/>
    </row>
    <row r="652" spans="13:13">
      <c r="M652" s="409"/>
    </row>
    <row r="653" spans="13:13">
      <c r="M653" s="409"/>
    </row>
    <row r="654" spans="13:13">
      <c r="M654" s="409"/>
    </row>
    <row r="655" spans="13:13">
      <c r="M655" s="409"/>
    </row>
    <row r="656" spans="13:13">
      <c r="M656" s="409"/>
    </row>
    <row r="657" spans="13:13">
      <c r="M657" s="409"/>
    </row>
    <row r="658" spans="13:13">
      <c r="M658" s="409"/>
    </row>
    <row r="659" spans="13:13">
      <c r="M659" s="409"/>
    </row>
    <row r="660" spans="13:13">
      <c r="M660" s="409"/>
    </row>
    <row r="661" spans="13:13">
      <c r="M661" s="409"/>
    </row>
    <row r="662" spans="13:13">
      <c r="M662" s="409"/>
    </row>
    <row r="663" spans="13:13">
      <c r="M663" s="409"/>
    </row>
    <row r="664" spans="13:13">
      <c r="M664" s="409"/>
    </row>
    <row r="665" spans="13:13">
      <c r="M665" s="409"/>
    </row>
    <row r="666" spans="13:13">
      <c r="M666" s="409"/>
    </row>
    <row r="667" spans="13:13">
      <c r="M667" s="409"/>
    </row>
    <row r="668" spans="13:13">
      <c r="M668" s="409"/>
    </row>
    <row r="669" spans="13:13">
      <c r="M669" s="409"/>
    </row>
    <row r="670" spans="13:13">
      <c r="M670" s="409"/>
    </row>
    <row r="671" spans="13:13">
      <c r="M671" s="409"/>
    </row>
    <row r="672" spans="13:13">
      <c r="M672" s="409"/>
    </row>
    <row r="673" spans="13:13">
      <c r="M673" s="409"/>
    </row>
    <row r="674" spans="13:13">
      <c r="M674" s="409"/>
    </row>
    <row r="675" spans="13:13">
      <c r="M675" s="409"/>
    </row>
    <row r="676" spans="13:13">
      <c r="M676" s="409"/>
    </row>
    <row r="677" spans="13:13">
      <c r="M677" s="409"/>
    </row>
    <row r="678" spans="13:13">
      <c r="M678" s="409"/>
    </row>
    <row r="679" spans="13:13">
      <c r="M679" s="409"/>
    </row>
    <row r="680" spans="13:13">
      <c r="M680" s="409"/>
    </row>
    <row r="681" spans="13:13">
      <c r="M681" s="409"/>
    </row>
    <row r="682" spans="13:13">
      <c r="M682" s="409"/>
    </row>
    <row r="683" spans="13:13">
      <c r="M683" s="409"/>
    </row>
    <row r="684" spans="13:13">
      <c r="M684" s="409"/>
    </row>
    <row r="685" spans="13:13">
      <c r="M685" s="409"/>
    </row>
    <row r="686" spans="13:13">
      <c r="M686" s="409"/>
    </row>
    <row r="687" spans="13:13">
      <c r="M687" s="409"/>
    </row>
    <row r="688" spans="13:13">
      <c r="M688" s="409"/>
    </row>
    <row r="689" spans="13:13">
      <c r="M689" s="409"/>
    </row>
    <row r="690" spans="13:13">
      <c r="M690" s="409"/>
    </row>
    <row r="691" spans="13:13">
      <c r="M691" s="409"/>
    </row>
    <row r="692" spans="13:13">
      <c r="M692" s="409"/>
    </row>
    <row r="693" spans="13:13">
      <c r="M693" s="409"/>
    </row>
    <row r="694" spans="13:13">
      <c r="M694" s="409"/>
    </row>
    <row r="695" spans="13:13">
      <c r="M695" s="409"/>
    </row>
    <row r="696" spans="13:13">
      <c r="M696" s="409"/>
    </row>
    <row r="697" spans="13:13">
      <c r="M697" s="409"/>
    </row>
    <row r="698" spans="13:13">
      <c r="M698" s="409"/>
    </row>
    <row r="699" spans="13:13">
      <c r="M699" s="409"/>
    </row>
    <row r="700" spans="13:13">
      <c r="M700" s="409"/>
    </row>
    <row r="701" spans="13:13">
      <c r="M701" s="409"/>
    </row>
    <row r="702" spans="13:13">
      <c r="M702" s="409"/>
    </row>
    <row r="703" spans="13:13">
      <c r="M703" s="409"/>
    </row>
    <row r="704" spans="13:13">
      <c r="M704" s="409"/>
    </row>
    <row r="705" spans="13:13">
      <c r="M705" s="409"/>
    </row>
    <row r="706" spans="13:13">
      <c r="M706" s="409"/>
    </row>
    <row r="707" spans="13:13">
      <c r="M707" s="409"/>
    </row>
    <row r="708" spans="13:13">
      <c r="M708" s="409"/>
    </row>
    <row r="709" spans="13:13">
      <c r="M709" s="409"/>
    </row>
    <row r="710" spans="13:13">
      <c r="M710" s="409"/>
    </row>
    <row r="711" spans="13:13">
      <c r="M711" s="409"/>
    </row>
    <row r="712" spans="13:13">
      <c r="M712" s="409"/>
    </row>
    <row r="713" spans="13:13">
      <c r="M713" s="409"/>
    </row>
    <row r="714" spans="13:13">
      <c r="M714" s="409"/>
    </row>
    <row r="715" spans="13:13">
      <c r="M715" s="409"/>
    </row>
    <row r="716" spans="13:13">
      <c r="M716" s="409"/>
    </row>
    <row r="717" spans="13:13">
      <c r="M717" s="409"/>
    </row>
    <row r="718" spans="13:13">
      <c r="M718" s="409"/>
    </row>
    <row r="719" spans="13:13">
      <c r="M719" s="409"/>
    </row>
    <row r="720" spans="13:13">
      <c r="M720" s="409"/>
    </row>
    <row r="721" spans="13:13">
      <c r="M721" s="409"/>
    </row>
    <row r="722" spans="13:13">
      <c r="M722" s="409"/>
    </row>
    <row r="723" spans="13:13">
      <c r="M723" s="409"/>
    </row>
    <row r="724" spans="13:13">
      <c r="M724" s="409"/>
    </row>
    <row r="725" spans="13:13">
      <c r="M725" s="409"/>
    </row>
    <row r="726" spans="13:13">
      <c r="M726" s="409"/>
    </row>
    <row r="727" spans="13:13">
      <c r="M727" s="409"/>
    </row>
    <row r="728" spans="13:13">
      <c r="M728" s="409"/>
    </row>
    <row r="729" spans="13:13">
      <c r="M729" s="409"/>
    </row>
    <row r="730" spans="13:13">
      <c r="M730" s="409"/>
    </row>
    <row r="731" spans="13:13">
      <c r="M731" s="409"/>
    </row>
    <row r="732" spans="13:13">
      <c r="M732" s="409"/>
    </row>
    <row r="733" spans="13:13">
      <c r="M733" s="409"/>
    </row>
    <row r="734" spans="13:13">
      <c r="M734" s="409"/>
    </row>
    <row r="735" spans="13:13">
      <c r="M735" s="409"/>
    </row>
    <row r="736" spans="13:13">
      <c r="M736" s="409"/>
    </row>
    <row r="737" spans="13:13">
      <c r="M737" s="409"/>
    </row>
    <row r="738" spans="13:13">
      <c r="M738" s="409"/>
    </row>
    <row r="739" spans="13:13">
      <c r="M739" s="409"/>
    </row>
    <row r="740" spans="13:13">
      <c r="M740" s="409"/>
    </row>
    <row r="741" spans="13:13">
      <c r="M741" s="409"/>
    </row>
    <row r="742" spans="13:13">
      <c r="M742" s="409"/>
    </row>
    <row r="743" spans="13:13">
      <c r="M743" s="409"/>
    </row>
    <row r="744" spans="13:13">
      <c r="M744" s="409"/>
    </row>
    <row r="745" spans="13:13">
      <c r="M745" s="409"/>
    </row>
    <row r="746" spans="13:13">
      <c r="M746" s="409"/>
    </row>
    <row r="747" spans="13:13">
      <c r="M747" s="409"/>
    </row>
    <row r="748" spans="13:13">
      <c r="M748" s="409"/>
    </row>
    <row r="749" spans="13:13">
      <c r="M749" s="409"/>
    </row>
    <row r="750" spans="13:13">
      <c r="M750" s="409"/>
    </row>
    <row r="751" spans="13:13">
      <c r="M751" s="409"/>
    </row>
    <row r="752" spans="13:13">
      <c r="M752" s="409"/>
    </row>
    <row r="753" spans="13:13">
      <c r="M753" s="409"/>
    </row>
    <row r="754" spans="13:13">
      <c r="M754" s="409"/>
    </row>
    <row r="755" spans="13:13">
      <c r="M755" s="409"/>
    </row>
    <row r="756" spans="13:13">
      <c r="M756" s="409"/>
    </row>
    <row r="757" spans="13:13">
      <c r="M757" s="409"/>
    </row>
    <row r="758" spans="13:13">
      <c r="M758" s="409"/>
    </row>
    <row r="759" spans="13:13">
      <c r="M759" s="409"/>
    </row>
    <row r="760" spans="13:13">
      <c r="M760" s="409"/>
    </row>
    <row r="761" spans="13:13">
      <c r="M761" s="409"/>
    </row>
    <row r="762" spans="13:13">
      <c r="M762" s="409"/>
    </row>
    <row r="763" spans="13:13">
      <c r="M763" s="409"/>
    </row>
    <row r="764" spans="13:13">
      <c r="M764" s="409"/>
    </row>
    <row r="765" spans="13:13">
      <c r="M765" s="409"/>
    </row>
    <row r="766" spans="13:13">
      <c r="M766" s="409"/>
    </row>
    <row r="767" spans="13:13">
      <c r="M767" s="409"/>
    </row>
    <row r="768" spans="13:13">
      <c r="M768" s="409"/>
    </row>
    <row r="769" spans="13:13">
      <c r="M769" s="409"/>
    </row>
    <row r="770" spans="13:13">
      <c r="M770" s="409"/>
    </row>
    <row r="771" spans="13:13">
      <c r="M771" s="409"/>
    </row>
    <row r="772" spans="13:13">
      <c r="M772" s="409"/>
    </row>
    <row r="773" spans="13:13">
      <c r="M773" s="409"/>
    </row>
    <row r="774" spans="13:13">
      <c r="M774" s="409"/>
    </row>
    <row r="775" spans="13:13">
      <c r="M775" s="409"/>
    </row>
    <row r="776" spans="13:13">
      <c r="M776" s="409"/>
    </row>
    <row r="777" spans="13:13">
      <c r="M777" s="409"/>
    </row>
    <row r="778" spans="13:13">
      <c r="M778" s="409"/>
    </row>
    <row r="779" spans="13:13">
      <c r="M779" s="409"/>
    </row>
    <row r="780" spans="13:13">
      <c r="M780" s="409"/>
    </row>
    <row r="781" spans="13:13">
      <c r="M781" s="409"/>
    </row>
    <row r="782" spans="13:13">
      <c r="M782" s="409"/>
    </row>
    <row r="783" spans="13:13">
      <c r="M783" s="409"/>
    </row>
    <row r="784" spans="13:13">
      <c r="M784" s="409"/>
    </row>
    <row r="785" spans="13:13">
      <c r="M785" s="409"/>
    </row>
    <row r="786" spans="13:13">
      <c r="M786" s="409"/>
    </row>
    <row r="787" spans="13:13">
      <c r="M787" s="409"/>
    </row>
    <row r="788" spans="13:13">
      <c r="M788" s="409"/>
    </row>
    <row r="789" spans="13:13">
      <c r="M789" s="409"/>
    </row>
    <row r="790" spans="13:13">
      <c r="M790" s="409"/>
    </row>
    <row r="791" spans="13:13">
      <c r="M791" s="409"/>
    </row>
    <row r="792" spans="13:13">
      <c r="M792" s="409"/>
    </row>
    <row r="793" spans="13:13">
      <c r="M793" s="409"/>
    </row>
    <row r="794" spans="13:13">
      <c r="M794" s="409"/>
    </row>
    <row r="795" spans="13:13">
      <c r="M795" s="409"/>
    </row>
    <row r="796" spans="13:13">
      <c r="M796" s="409"/>
    </row>
    <row r="797" spans="13:13">
      <c r="M797" s="409"/>
    </row>
    <row r="798" spans="13:13">
      <c r="M798" s="409"/>
    </row>
    <row r="799" spans="13:13">
      <c r="M799" s="409"/>
    </row>
    <row r="800" spans="13:13">
      <c r="M800" s="409"/>
    </row>
    <row r="801" spans="13:13">
      <c r="M801" s="409"/>
    </row>
    <row r="802" spans="13:13">
      <c r="M802" s="409"/>
    </row>
    <row r="803" spans="13:13">
      <c r="M803" s="409"/>
    </row>
    <row r="804" spans="13:13">
      <c r="M804" s="409"/>
    </row>
    <row r="805" spans="13:13">
      <c r="M805" s="409"/>
    </row>
    <row r="806" spans="13:13">
      <c r="M806" s="409"/>
    </row>
    <row r="807" spans="13:13">
      <c r="M807" s="409"/>
    </row>
    <row r="808" spans="13:13">
      <c r="M808" s="409"/>
    </row>
    <row r="809" spans="13:13">
      <c r="M809" s="409"/>
    </row>
    <row r="810" spans="13:13">
      <c r="M810" s="409"/>
    </row>
    <row r="811" spans="13:13">
      <c r="M811" s="409"/>
    </row>
    <row r="812" spans="13:13">
      <c r="M812" s="409"/>
    </row>
    <row r="813" spans="13:13">
      <c r="M813" s="409"/>
    </row>
    <row r="814" spans="13:13">
      <c r="M814" s="409"/>
    </row>
    <row r="815" spans="13:13">
      <c r="M815" s="409"/>
    </row>
    <row r="816" spans="13:13">
      <c r="M816" s="409"/>
    </row>
    <row r="817" spans="13:13">
      <c r="M817" s="409"/>
    </row>
    <row r="818" spans="13:13">
      <c r="M818" s="409"/>
    </row>
    <row r="819" spans="13:13">
      <c r="M819" s="409"/>
    </row>
    <row r="820" spans="13:13">
      <c r="M820" s="409"/>
    </row>
    <row r="821" spans="13:13">
      <c r="M821" s="409"/>
    </row>
    <row r="822" spans="13:13">
      <c r="M822" s="409"/>
    </row>
    <row r="823" spans="13:13">
      <c r="M823" s="409"/>
    </row>
    <row r="824" spans="13:13">
      <c r="M824" s="409"/>
    </row>
    <row r="825" spans="13:13">
      <c r="M825" s="409"/>
    </row>
    <row r="826" spans="13:13">
      <c r="M826" s="409"/>
    </row>
    <row r="827" spans="13:13">
      <c r="M827" s="409"/>
    </row>
    <row r="828" spans="13:13">
      <c r="M828" s="409"/>
    </row>
    <row r="829" spans="13:13">
      <c r="M829" s="409"/>
    </row>
    <row r="830" spans="13:13">
      <c r="M830" s="409"/>
    </row>
    <row r="831" spans="13:13">
      <c r="M831" s="409"/>
    </row>
    <row r="832" spans="13:13">
      <c r="M832" s="409"/>
    </row>
    <row r="833" spans="13:13">
      <c r="M833" s="409"/>
    </row>
    <row r="834" spans="13:13">
      <c r="M834" s="409"/>
    </row>
    <row r="835" spans="13:13">
      <c r="M835" s="409"/>
    </row>
    <row r="836" spans="13:13">
      <c r="M836" s="409"/>
    </row>
    <row r="837" spans="13:13">
      <c r="M837" s="409"/>
    </row>
    <row r="838" spans="13:13">
      <c r="M838" s="409"/>
    </row>
    <row r="839" spans="13:13">
      <c r="M839" s="409"/>
    </row>
    <row r="840" spans="13:13">
      <c r="M840" s="409"/>
    </row>
    <row r="841" spans="13:13">
      <c r="M841" s="409"/>
    </row>
    <row r="842" spans="13:13">
      <c r="M842" s="409"/>
    </row>
    <row r="843" spans="13:13">
      <c r="M843" s="409"/>
    </row>
    <row r="844" spans="13:13">
      <c r="M844" s="409"/>
    </row>
    <row r="845" spans="13:13">
      <c r="M845" s="409"/>
    </row>
    <row r="846" spans="13:13">
      <c r="M846" s="409"/>
    </row>
    <row r="847" spans="13:13">
      <c r="M847" s="409"/>
    </row>
    <row r="848" spans="13:13">
      <c r="M848" s="409"/>
    </row>
    <row r="849" spans="13:13">
      <c r="M849" s="409"/>
    </row>
    <row r="850" spans="13:13">
      <c r="M850" s="409"/>
    </row>
    <row r="851" spans="13:13">
      <c r="M851" s="409"/>
    </row>
    <row r="852" spans="13:13">
      <c r="M852" s="409"/>
    </row>
    <row r="853" spans="13:13">
      <c r="M853" s="409"/>
    </row>
    <row r="854" spans="13:13">
      <c r="M854" s="409"/>
    </row>
    <row r="855" spans="13:13">
      <c r="M855" s="409"/>
    </row>
    <row r="856" spans="13:13">
      <c r="M856" s="409"/>
    </row>
    <row r="857" spans="13:13">
      <c r="M857" s="409"/>
    </row>
    <row r="858" spans="13:13">
      <c r="M858" s="409"/>
    </row>
    <row r="859" spans="13:13">
      <c r="M859" s="409"/>
    </row>
    <row r="860" spans="13:13">
      <c r="M860" s="409"/>
    </row>
    <row r="861" spans="13:13">
      <c r="M861" s="409"/>
    </row>
    <row r="862" spans="13:13">
      <c r="M862" s="409"/>
    </row>
    <row r="863" spans="13:13">
      <c r="M863" s="409"/>
    </row>
    <row r="864" spans="13:13">
      <c r="M864" s="409"/>
    </row>
    <row r="865" spans="13:13">
      <c r="M865" s="409"/>
    </row>
    <row r="866" spans="13:13">
      <c r="M866" s="409"/>
    </row>
    <row r="867" spans="13:13">
      <c r="M867" s="409"/>
    </row>
    <row r="868" spans="13:13">
      <c r="M868" s="409"/>
    </row>
    <row r="869" spans="13:13">
      <c r="M869" s="409"/>
    </row>
    <row r="870" spans="13:13">
      <c r="M870" s="409"/>
    </row>
    <row r="871" spans="13:13">
      <c r="M871" s="409"/>
    </row>
    <row r="872" spans="13:13">
      <c r="M872" s="409"/>
    </row>
    <row r="873" spans="13:13">
      <c r="M873" s="409"/>
    </row>
    <row r="874" spans="13:13">
      <c r="M874" s="409"/>
    </row>
    <row r="875" spans="13:13">
      <c r="M875" s="409"/>
    </row>
    <row r="876" spans="13:13">
      <c r="M876" s="409"/>
    </row>
    <row r="877" spans="13:13">
      <c r="M877" s="409"/>
    </row>
    <row r="878" spans="13:13">
      <c r="M878" s="409"/>
    </row>
    <row r="879" spans="13:13">
      <c r="M879" s="409"/>
    </row>
    <row r="880" spans="13:13">
      <c r="M880" s="409"/>
    </row>
    <row r="881" spans="13:13">
      <c r="M881" s="409"/>
    </row>
    <row r="882" spans="13:13">
      <c r="M882" s="409"/>
    </row>
    <row r="883" spans="13:13">
      <c r="M883" s="409"/>
    </row>
    <row r="884" spans="13:13">
      <c r="M884" s="409"/>
    </row>
    <row r="885" spans="13:13">
      <c r="M885" s="409"/>
    </row>
    <row r="886" spans="13:13">
      <c r="M886" s="409"/>
    </row>
    <row r="887" spans="13:13">
      <c r="M887" s="409"/>
    </row>
    <row r="888" spans="13:13">
      <c r="M888" s="409"/>
    </row>
    <row r="889" spans="13:13">
      <c r="M889" s="409"/>
    </row>
    <row r="890" spans="13:13">
      <c r="M890" s="409"/>
    </row>
    <row r="891" spans="13:13">
      <c r="M891" s="409"/>
    </row>
    <row r="892" spans="13:13">
      <c r="M892" s="409"/>
    </row>
    <row r="893" spans="13:13">
      <c r="M893" s="409"/>
    </row>
    <row r="894" spans="13:13">
      <c r="M894" s="409"/>
    </row>
    <row r="895" spans="13:13">
      <c r="M895" s="409"/>
    </row>
    <row r="896" spans="13:13">
      <c r="M896" s="409"/>
    </row>
    <row r="897" spans="13:13">
      <c r="M897" s="409"/>
    </row>
    <row r="898" spans="13:13">
      <c r="M898" s="409"/>
    </row>
    <row r="899" spans="13:13">
      <c r="M899" s="409"/>
    </row>
    <row r="900" spans="13:13">
      <c r="M900" s="409"/>
    </row>
    <row r="901" spans="13:13">
      <c r="M901" s="409"/>
    </row>
    <row r="902" spans="13:13">
      <c r="M902" s="409"/>
    </row>
    <row r="903" spans="13:13">
      <c r="M903" s="409"/>
    </row>
    <row r="2897" spans="12:12">
      <c r="L2897" s="166" t="e">
        <f>SUM(#REF!)*L$5</f>
        <v>#REF!</v>
      </c>
    </row>
  </sheetData>
  <mergeCells count="2">
    <mergeCell ref="E2:I2"/>
    <mergeCell ref="A1:N1"/>
  </mergeCells>
  <phoneticPr fontId="0" type="noConversion"/>
  <hyperlinks>
    <hyperlink ref="O3" location="E_a" display="Go to Above The Line - Principal Cast"/>
    <hyperlink ref="O4" location="Cast_below_line" display="Go to Below The Line - Cast in this worksheet"/>
    <hyperlink ref="K53" location="D.00" display="Total trf to Category D"/>
    <hyperlink ref="L53" location="D.00" display="Total trf to Category D"/>
    <hyperlink ref="M53" location="D.00" display="Total trf to Category D"/>
  </hyperlinks>
  <printOptions gridLines="1"/>
  <pageMargins left="0.27559055118110237" right="0.23622047244094491" top="0.62992125984251968" bottom="0.55118110236220474" header="0.31496062992125984" footer="0.35433070866141736"/>
  <pageSetup paperSize="9" fitToHeight="6" orientation="landscape" horizontalDpi="300" verticalDpi="300"/>
  <headerFooter alignWithMargins="0">
    <oddFooter>&amp;L&amp;"Arial,Italic"&amp;8&amp;F  -  Cast Fees &amp; Fringes  -  &amp;D&amp;C&amp;R&amp;"Arial,Italic"&amp;8Page &amp;P/&amp;N</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pageSetUpPr fitToPage="1"/>
  </sheetPr>
  <dimension ref="A1:M91"/>
  <sheetViews>
    <sheetView workbookViewId="0">
      <pane ySplit="4" topLeftCell="A5" activePane="bottomLeft" state="frozenSplit"/>
      <selection activeCell="C78" sqref="C78"/>
      <selection pane="bottomLeft" activeCell="A2" sqref="A2"/>
    </sheetView>
  </sheetViews>
  <sheetFormatPr baseColWidth="10" defaultColWidth="9.140625" defaultRowHeight="11" x14ac:dyDescent="0"/>
  <cols>
    <col min="1" max="1" width="5.85546875" style="207" customWidth="1"/>
    <col min="2" max="2" width="2.85546875" style="2" customWidth="1"/>
    <col min="3" max="3" width="17" style="9" customWidth="1"/>
    <col min="4" max="4" width="20.140625" style="9" customWidth="1"/>
    <col min="5" max="6" width="8.140625" style="183" customWidth="1"/>
    <col min="7" max="7" width="7" style="183" customWidth="1"/>
    <col min="8" max="8" width="9.7109375" style="183" customWidth="1"/>
    <col min="9" max="9" width="10.5703125" style="183" customWidth="1"/>
    <col min="10" max="11" width="11.7109375" style="183" customWidth="1"/>
    <col min="12" max="12" width="50.85546875" style="438" customWidth="1"/>
    <col min="13" max="13" width="31.28515625" style="131" customWidth="1"/>
    <col min="14" max="16384" width="9.140625" style="131"/>
  </cols>
  <sheetData>
    <row r="1" spans="1:13" s="437" customFormat="1" ht="15">
      <c r="A1" s="608" t="s">
        <v>124</v>
      </c>
      <c r="B1" s="608"/>
      <c r="C1" s="608"/>
      <c r="D1" s="608"/>
      <c r="E1" s="608"/>
      <c r="F1" s="608"/>
      <c r="G1" s="608"/>
      <c r="H1" s="608"/>
      <c r="I1" s="608"/>
      <c r="J1" s="608"/>
      <c r="K1" s="608"/>
      <c r="L1" s="272" t="s">
        <v>320</v>
      </c>
      <c r="M1" s="131"/>
    </row>
    <row r="2" spans="1:13" s="436" customFormat="1" ht="22">
      <c r="A2" s="206" t="s">
        <v>1260</v>
      </c>
      <c r="B2" s="187"/>
      <c r="C2" s="187"/>
      <c r="D2" s="187" t="s">
        <v>661</v>
      </c>
      <c r="E2" s="188" t="s">
        <v>648</v>
      </c>
      <c r="F2" s="188" t="s">
        <v>502</v>
      </c>
      <c r="G2" s="188" t="s">
        <v>501</v>
      </c>
      <c r="H2" s="188" t="s">
        <v>503</v>
      </c>
      <c r="I2" s="188" t="s">
        <v>649</v>
      </c>
      <c r="J2" s="188" t="s">
        <v>504</v>
      </c>
      <c r="K2" s="188" t="s">
        <v>1243</v>
      </c>
      <c r="L2" s="273" t="s">
        <v>279</v>
      </c>
    </row>
    <row r="3" spans="1:13">
      <c r="G3" s="184"/>
      <c r="H3" s="184"/>
      <c r="J3" s="360" t="s">
        <v>1220</v>
      </c>
      <c r="K3" s="361">
        <f>BUDGET!M4</f>
        <v>0</v>
      </c>
      <c r="L3" s="274" t="s">
        <v>1015</v>
      </c>
    </row>
    <row r="4" spans="1:13">
      <c r="G4" s="184"/>
      <c r="H4" s="184"/>
      <c r="J4" s="203"/>
      <c r="K4" s="204"/>
      <c r="L4" s="280"/>
    </row>
    <row r="5" spans="1:13">
      <c r="A5" s="207" t="s">
        <v>139</v>
      </c>
      <c r="B5" s="2" t="s">
        <v>689</v>
      </c>
      <c r="F5" s="184"/>
      <c r="G5" s="184"/>
      <c r="H5" s="184"/>
      <c r="L5" s="538"/>
    </row>
    <row r="6" spans="1:13">
      <c r="C6" s="9" t="s">
        <v>656</v>
      </c>
      <c r="F6" s="184"/>
      <c r="G6" s="184"/>
      <c r="H6" s="184">
        <f>F6*G6</f>
        <v>0</v>
      </c>
      <c r="J6" s="183">
        <f>E6+H6+I6</f>
        <v>0</v>
      </c>
      <c r="L6" s="280"/>
    </row>
    <row r="7" spans="1:13">
      <c r="C7" s="9" t="s">
        <v>811</v>
      </c>
      <c r="F7" s="184"/>
      <c r="G7" s="184"/>
      <c r="H7" s="184">
        <f t="shared" ref="H7:H16" si="0">F7*G7</f>
        <v>0</v>
      </c>
      <c r="J7" s="183">
        <f t="shared" ref="J7:J13" si="1">E7+H7+I7</f>
        <v>0</v>
      </c>
      <c r="L7" s="280"/>
    </row>
    <row r="8" spans="1:13">
      <c r="C8" s="9" t="s">
        <v>652</v>
      </c>
      <c r="F8" s="184"/>
      <c r="G8" s="184"/>
      <c r="H8" s="184">
        <f t="shared" si="0"/>
        <v>0</v>
      </c>
      <c r="J8" s="183">
        <f t="shared" si="1"/>
        <v>0</v>
      </c>
      <c r="L8" s="280"/>
    </row>
    <row r="9" spans="1:13">
      <c r="C9" s="9" t="s">
        <v>653</v>
      </c>
      <c r="F9" s="184"/>
      <c r="G9" s="184"/>
      <c r="H9" s="184">
        <f t="shared" si="0"/>
        <v>0</v>
      </c>
      <c r="J9" s="183">
        <f t="shared" si="1"/>
        <v>0</v>
      </c>
      <c r="L9" s="280"/>
    </row>
    <row r="10" spans="1:13">
      <c r="C10" s="9" t="s">
        <v>654</v>
      </c>
      <c r="F10" s="184"/>
      <c r="G10" s="184"/>
      <c r="H10" s="184">
        <f t="shared" si="0"/>
        <v>0</v>
      </c>
      <c r="J10" s="183">
        <f t="shared" si="1"/>
        <v>0</v>
      </c>
      <c r="L10" s="280"/>
    </row>
    <row r="11" spans="1:13">
      <c r="C11" s="9" t="s">
        <v>655</v>
      </c>
      <c r="F11" s="184"/>
      <c r="G11" s="184"/>
      <c r="H11" s="184">
        <f t="shared" si="0"/>
        <v>0</v>
      </c>
      <c r="J11" s="183">
        <f t="shared" si="1"/>
        <v>0</v>
      </c>
      <c r="L11" s="280" t="s">
        <v>685</v>
      </c>
    </row>
    <row r="12" spans="1:13">
      <c r="C12" s="9" t="s">
        <v>812</v>
      </c>
      <c r="F12" s="184"/>
      <c r="G12" s="184"/>
      <c r="H12" s="184">
        <f t="shared" si="0"/>
        <v>0</v>
      </c>
      <c r="J12" s="183">
        <f t="shared" si="1"/>
        <v>0</v>
      </c>
      <c r="L12" s="280"/>
    </row>
    <row r="13" spans="1:13">
      <c r="C13" s="9" t="s">
        <v>813</v>
      </c>
      <c r="F13" s="184"/>
      <c r="G13" s="184"/>
      <c r="H13" s="184">
        <f t="shared" si="0"/>
        <v>0</v>
      </c>
      <c r="J13" s="183">
        <f t="shared" si="1"/>
        <v>0</v>
      </c>
      <c r="L13" s="280" t="s">
        <v>1171</v>
      </c>
    </row>
    <row r="14" spans="1:13">
      <c r="C14" s="9" t="s">
        <v>682</v>
      </c>
      <c r="F14" s="184"/>
      <c r="G14" s="184"/>
      <c r="H14" s="184">
        <f t="shared" si="0"/>
        <v>0</v>
      </c>
      <c r="J14" s="183">
        <f>E14+H14+I14</f>
        <v>0</v>
      </c>
      <c r="L14" s="280"/>
    </row>
    <row r="15" spans="1:13">
      <c r="A15" s="208"/>
      <c r="B15" s="5"/>
      <c r="C15" s="6" t="s">
        <v>683</v>
      </c>
      <c r="D15" s="6"/>
      <c r="E15" s="184"/>
      <c r="F15" s="184"/>
      <c r="G15" s="184"/>
      <c r="H15" s="184">
        <f t="shared" si="0"/>
        <v>0</v>
      </c>
      <c r="I15" s="184"/>
      <c r="J15" s="184">
        <f>E15+H15+I15</f>
        <v>0</v>
      </c>
      <c r="K15" s="184"/>
      <c r="L15" s="274" t="s">
        <v>684</v>
      </c>
    </row>
    <row r="16" spans="1:13">
      <c r="A16" s="208"/>
      <c r="B16" s="5"/>
      <c r="C16" s="6" t="s">
        <v>633</v>
      </c>
      <c r="D16" s="6"/>
      <c r="E16" s="184"/>
      <c r="F16" s="184"/>
      <c r="G16" s="184"/>
      <c r="H16" s="184">
        <f t="shared" si="0"/>
        <v>0</v>
      </c>
      <c r="I16" s="184"/>
      <c r="J16" s="184">
        <f>E16+H16+I16</f>
        <v>0</v>
      </c>
      <c r="K16" s="184"/>
      <c r="L16" s="274"/>
    </row>
    <row r="17" spans="1:12">
      <c r="A17" s="208"/>
      <c r="B17" s="5"/>
      <c r="C17" s="6"/>
      <c r="D17" s="6"/>
      <c r="E17" s="184"/>
      <c r="F17" s="184"/>
      <c r="G17" s="184"/>
      <c r="H17" s="184"/>
      <c r="I17" s="184"/>
      <c r="J17" s="184"/>
      <c r="K17" s="184"/>
      <c r="L17" s="274"/>
    </row>
    <row r="18" spans="1:12">
      <c r="A18" s="208"/>
      <c r="B18" s="5" t="s">
        <v>1088</v>
      </c>
      <c r="C18" s="6"/>
      <c r="D18" s="6"/>
      <c r="E18" s="185">
        <f>SUM(E5:E17)</f>
        <v>0</v>
      </c>
      <c r="F18" s="184"/>
      <c r="G18" s="184"/>
      <c r="H18" s="185">
        <f>SUM(H5:H17)</f>
        <v>0</v>
      </c>
      <c r="I18" s="185">
        <f>SUM(I5:I17)</f>
        <v>0</v>
      </c>
      <c r="J18" s="185">
        <f>SUM(E18:I18)</f>
        <v>0</v>
      </c>
      <c r="K18" s="185">
        <f>SUM(J5:J17)</f>
        <v>0</v>
      </c>
      <c r="L18" s="274"/>
    </row>
    <row r="19" spans="1:12">
      <c r="A19" s="208"/>
      <c r="B19" s="5"/>
      <c r="C19" s="6"/>
      <c r="D19" s="6"/>
      <c r="E19" s="184"/>
      <c r="F19" s="184"/>
      <c r="G19" s="184"/>
      <c r="H19" s="184"/>
      <c r="I19" s="184"/>
      <c r="J19" s="184"/>
      <c r="K19" s="184"/>
      <c r="L19" s="274"/>
    </row>
    <row r="20" spans="1:12">
      <c r="A20" s="208" t="s">
        <v>140</v>
      </c>
      <c r="B20" s="5" t="s">
        <v>830</v>
      </c>
      <c r="C20" s="6"/>
      <c r="D20" s="6"/>
      <c r="E20" s="184"/>
      <c r="F20" s="184"/>
      <c r="G20" s="184"/>
      <c r="H20" s="184"/>
      <c r="I20" s="184"/>
      <c r="J20" s="184"/>
      <c r="K20" s="184"/>
      <c r="L20" s="274"/>
    </row>
    <row r="21" spans="1:12">
      <c r="A21" s="208"/>
      <c r="B21" s="5"/>
      <c r="C21" s="6" t="s">
        <v>690</v>
      </c>
      <c r="D21" s="6"/>
      <c r="E21" s="184"/>
      <c r="F21" s="184"/>
      <c r="G21" s="184"/>
      <c r="H21" s="184">
        <f t="shared" ref="H21:H26" si="2">F21*G21</f>
        <v>0</v>
      </c>
      <c r="I21" s="184"/>
      <c r="J21" s="184">
        <f t="shared" ref="J21:J26" si="3">E21+H21+I21</f>
        <v>0</v>
      </c>
      <c r="K21" s="184"/>
      <c r="L21" s="274"/>
    </row>
    <row r="22" spans="1:12">
      <c r="A22" s="208"/>
      <c r="B22" s="5"/>
      <c r="C22" s="6" t="s">
        <v>678</v>
      </c>
      <c r="D22" s="6"/>
      <c r="E22" s="184"/>
      <c r="F22" s="184"/>
      <c r="G22" s="184"/>
      <c r="H22" s="184">
        <f t="shared" si="2"/>
        <v>0</v>
      </c>
      <c r="I22" s="184"/>
      <c r="J22" s="184">
        <f t="shared" si="3"/>
        <v>0</v>
      </c>
      <c r="K22" s="184"/>
      <c r="L22" s="274"/>
    </row>
    <row r="23" spans="1:12">
      <c r="A23" s="208"/>
      <c r="B23" s="5"/>
      <c r="C23" s="6" t="s">
        <v>809</v>
      </c>
      <c r="D23" s="6"/>
      <c r="E23" s="184"/>
      <c r="F23" s="184"/>
      <c r="G23" s="184"/>
      <c r="H23" s="184">
        <f t="shared" si="2"/>
        <v>0</v>
      </c>
      <c r="I23" s="184"/>
      <c r="J23" s="184">
        <f>E23+H23+I23</f>
        <v>0</v>
      </c>
      <c r="K23" s="184"/>
      <c r="L23" s="274" t="s">
        <v>1172</v>
      </c>
    </row>
    <row r="24" spans="1:12">
      <c r="A24" s="208"/>
      <c r="B24" s="5"/>
      <c r="C24" s="6" t="s">
        <v>810</v>
      </c>
      <c r="D24" s="6"/>
      <c r="E24" s="184"/>
      <c r="F24" s="184"/>
      <c r="G24" s="184"/>
      <c r="H24" s="184">
        <f t="shared" si="2"/>
        <v>0</v>
      </c>
      <c r="I24" s="184"/>
      <c r="J24" s="184">
        <f>E24+H24+I24</f>
        <v>0</v>
      </c>
      <c r="K24" s="184"/>
      <c r="L24" s="274" t="s">
        <v>11</v>
      </c>
    </row>
    <row r="25" spans="1:12">
      <c r="A25" s="208"/>
      <c r="B25" s="5"/>
      <c r="C25" s="6" t="s">
        <v>16</v>
      </c>
      <c r="D25" s="6"/>
      <c r="E25" s="184"/>
      <c r="F25" s="184"/>
      <c r="G25" s="184"/>
      <c r="H25" s="184">
        <f t="shared" si="2"/>
        <v>0</v>
      </c>
      <c r="I25" s="184"/>
      <c r="J25" s="184">
        <f>E25+H25+I25</f>
        <v>0</v>
      </c>
      <c r="K25" s="184"/>
      <c r="L25" s="274"/>
    </row>
    <row r="26" spans="1:12">
      <c r="A26" s="208"/>
      <c r="B26" s="5"/>
      <c r="C26" s="6" t="s">
        <v>1039</v>
      </c>
      <c r="D26" s="6"/>
      <c r="E26" s="184"/>
      <c r="F26" s="184"/>
      <c r="G26" s="184"/>
      <c r="H26" s="184">
        <f t="shared" si="2"/>
        <v>0</v>
      </c>
      <c r="I26" s="184"/>
      <c r="J26" s="184">
        <f t="shared" si="3"/>
        <v>0</v>
      </c>
      <c r="K26" s="184"/>
      <c r="L26" s="274"/>
    </row>
    <row r="27" spans="1:12">
      <c r="A27" s="208"/>
      <c r="B27" s="5"/>
      <c r="C27" s="6"/>
      <c r="D27" s="6"/>
      <c r="E27" s="184"/>
      <c r="F27" s="184"/>
      <c r="G27" s="184"/>
      <c r="H27" s="184"/>
      <c r="I27" s="184"/>
      <c r="J27" s="184"/>
      <c r="K27" s="184"/>
      <c r="L27" s="274"/>
    </row>
    <row r="28" spans="1:12">
      <c r="A28" s="208"/>
      <c r="B28" s="5" t="s">
        <v>1088</v>
      </c>
      <c r="C28" s="6"/>
      <c r="D28" s="6"/>
      <c r="E28" s="185">
        <f>SUM(E20:E27)</f>
        <v>0</v>
      </c>
      <c r="F28" s="184"/>
      <c r="G28" s="184"/>
      <c r="H28" s="185">
        <f>SUM(H20:H27)</f>
        <v>0</v>
      </c>
      <c r="I28" s="185">
        <f>SUM(I20:I27)</f>
        <v>0</v>
      </c>
      <c r="J28" s="185">
        <f>SUM(E28:I28)</f>
        <v>0</v>
      </c>
      <c r="K28" s="185">
        <f>SUM(J20:J27)</f>
        <v>0</v>
      </c>
      <c r="L28" s="274"/>
    </row>
    <row r="29" spans="1:12">
      <c r="A29" s="208"/>
      <c r="B29" s="5"/>
      <c r="C29" s="6"/>
      <c r="D29" s="6"/>
      <c r="E29" s="184"/>
      <c r="F29" s="184"/>
      <c r="G29" s="184"/>
      <c r="H29" s="184"/>
      <c r="I29" s="184"/>
      <c r="J29" s="184"/>
      <c r="K29" s="184"/>
      <c r="L29" s="274"/>
    </row>
    <row r="30" spans="1:12">
      <c r="A30" s="208" t="s">
        <v>141</v>
      </c>
      <c r="B30" s="5" t="s">
        <v>679</v>
      </c>
      <c r="C30" s="6"/>
      <c r="D30" s="6"/>
      <c r="E30" s="184"/>
      <c r="F30" s="184"/>
      <c r="G30" s="184"/>
      <c r="H30" s="184"/>
      <c r="I30" s="184"/>
      <c r="J30" s="184"/>
      <c r="K30" s="184"/>
      <c r="L30" s="274"/>
    </row>
    <row r="31" spans="1:12">
      <c r="A31" s="208"/>
      <c r="B31" s="5"/>
      <c r="C31" s="6" t="s">
        <v>681</v>
      </c>
      <c r="D31" s="6"/>
      <c r="E31" s="184"/>
      <c r="F31" s="184"/>
      <c r="G31" s="184"/>
      <c r="H31" s="184">
        <f>F31*G31</f>
        <v>0</v>
      </c>
      <c r="I31" s="184"/>
      <c r="J31" s="184">
        <f>E31+H31+I31</f>
        <v>0</v>
      </c>
      <c r="K31" s="184"/>
      <c r="L31" s="274" t="s">
        <v>12</v>
      </c>
    </row>
    <row r="32" spans="1:12">
      <c r="A32" s="208"/>
      <c r="B32" s="5"/>
      <c r="C32" s="6" t="s">
        <v>680</v>
      </c>
      <c r="D32" s="6"/>
      <c r="E32" s="184"/>
      <c r="F32" s="184"/>
      <c r="G32" s="184"/>
      <c r="H32" s="184">
        <f>F32*G32</f>
        <v>0</v>
      </c>
      <c r="I32" s="184"/>
      <c r="J32" s="184">
        <f>E32+H32+I32</f>
        <v>0</v>
      </c>
      <c r="K32" s="184"/>
      <c r="L32" s="274" t="s">
        <v>13</v>
      </c>
    </row>
    <row r="33" spans="1:12">
      <c r="A33" s="208"/>
      <c r="B33" s="5"/>
      <c r="C33" s="6" t="s">
        <v>16</v>
      </c>
      <c r="D33" s="6"/>
      <c r="E33" s="184"/>
      <c r="F33" s="184"/>
      <c r="G33" s="184"/>
      <c r="H33" s="184">
        <f>F33*G33</f>
        <v>0</v>
      </c>
      <c r="I33" s="184"/>
      <c r="J33" s="184">
        <f>E33+H33+I33</f>
        <v>0</v>
      </c>
      <c r="K33" s="184"/>
      <c r="L33" s="274"/>
    </row>
    <row r="34" spans="1:12">
      <c r="A34" s="208"/>
      <c r="B34" s="5"/>
      <c r="C34" s="6" t="s">
        <v>1039</v>
      </c>
      <c r="D34" s="6"/>
      <c r="E34" s="184"/>
      <c r="F34" s="184"/>
      <c r="G34" s="184"/>
      <c r="H34" s="184">
        <f>F34*G34</f>
        <v>0</v>
      </c>
      <c r="I34" s="184"/>
      <c r="J34" s="184">
        <f>E34+H34+I34</f>
        <v>0</v>
      </c>
      <c r="K34" s="184"/>
      <c r="L34" s="274"/>
    </row>
    <row r="35" spans="1:12">
      <c r="A35" s="208"/>
      <c r="B35" s="5"/>
      <c r="C35" s="6"/>
      <c r="D35" s="6"/>
      <c r="E35" s="184"/>
      <c r="F35" s="184"/>
      <c r="G35" s="184"/>
      <c r="H35" s="184">
        <f>F35*G35</f>
        <v>0</v>
      </c>
      <c r="I35" s="184"/>
      <c r="J35" s="184">
        <f>E35+H35+I35</f>
        <v>0</v>
      </c>
      <c r="K35" s="184"/>
      <c r="L35" s="274"/>
    </row>
    <row r="36" spans="1:12">
      <c r="A36" s="208"/>
      <c r="B36" s="5"/>
      <c r="C36" s="6"/>
      <c r="D36" s="6"/>
      <c r="E36" s="184"/>
      <c r="F36" s="184"/>
      <c r="G36" s="184"/>
      <c r="H36" s="184"/>
      <c r="I36" s="184"/>
      <c r="J36" s="184"/>
      <c r="K36" s="184"/>
      <c r="L36" s="274"/>
    </row>
    <row r="37" spans="1:12">
      <c r="A37" s="208"/>
      <c r="B37" s="5" t="s">
        <v>1088</v>
      </c>
      <c r="C37" s="6"/>
      <c r="D37" s="6"/>
      <c r="E37" s="185">
        <f>SUM(E30:E36)</f>
        <v>0</v>
      </c>
      <c r="F37" s="184"/>
      <c r="G37" s="184"/>
      <c r="H37" s="185">
        <f>SUM(H30:H36)</f>
        <v>0</v>
      </c>
      <c r="I37" s="185">
        <f>SUM(I30:I36)</f>
        <v>0</v>
      </c>
      <c r="J37" s="185">
        <f>SUM(E37:I37)</f>
        <v>0</v>
      </c>
      <c r="K37" s="185">
        <f>SUM(J30:J36)</f>
        <v>0</v>
      </c>
      <c r="L37" s="274"/>
    </row>
    <row r="38" spans="1:12">
      <c r="A38" s="208"/>
      <c r="B38" s="5"/>
      <c r="C38" s="6"/>
      <c r="D38" s="6"/>
      <c r="E38" s="184"/>
      <c r="F38" s="184"/>
      <c r="G38" s="184"/>
      <c r="H38" s="184"/>
      <c r="I38" s="184"/>
      <c r="J38" s="184"/>
      <c r="K38" s="184"/>
      <c r="L38" s="274"/>
    </row>
    <row r="39" spans="1:12">
      <c r="A39" s="208" t="s">
        <v>142</v>
      </c>
      <c r="B39" s="5" t="s">
        <v>646</v>
      </c>
      <c r="C39" s="6"/>
      <c r="D39" s="6"/>
      <c r="E39" s="184"/>
      <c r="F39" s="184"/>
      <c r="G39" s="184"/>
      <c r="H39" s="184"/>
      <c r="I39" s="184"/>
      <c r="J39" s="184"/>
      <c r="K39" s="184"/>
      <c r="L39" s="274"/>
    </row>
    <row r="40" spans="1:12">
      <c r="A40" s="208"/>
      <c r="B40" s="5"/>
      <c r="C40" s="6" t="s">
        <v>924</v>
      </c>
      <c r="D40" s="6"/>
      <c r="E40" s="184"/>
      <c r="F40" s="184"/>
      <c r="G40" s="184"/>
      <c r="H40" s="184">
        <f>F40*G40</f>
        <v>0</v>
      </c>
      <c r="I40" s="184"/>
      <c r="J40" s="184">
        <f>E40+H40+I40</f>
        <v>0</v>
      </c>
      <c r="K40" s="184"/>
      <c r="L40" s="274"/>
    </row>
    <row r="41" spans="1:12">
      <c r="A41" s="208"/>
      <c r="B41" s="5"/>
      <c r="C41" s="6" t="s">
        <v>650</v>
      </c>
      <c r="D41" s="6"/>
      <c r="E41" s="184"/>
      <c r="F41" s="184"/>
      <c r="G41" s="184"/>
      <c r="H41" s="184">
        <f>F41*G41</f>
        <v>0</v>
      </c>
      <c r="I41" s="184"/>
      <c r="J41" s="184">
        <f>E41+H41+I41</f>
        <v>0</v>
      </c>
      <c r="K41" s="184"/>
      <c r="L41" s="274"/>
    </row>
    <row r="42" spans="1:12">
      <c r="A42" s="208"/>
      <c r="B42" s="5"/>
      <c r="C42" s="6" t="s">
        <v>660</v>
      </c>
      <c r="D42" s="6"/>
      <c r="E42" s="184"/>
      <c r="F42" s="184"/>
      <c r="G42" s="184"/>
      <c r="H42" s="184">
        <f>F42*G42</f>
        <v>0</v>
      </c>
      <c r="I42" s="184"/>
      <c r="J42" s="184">
        <f>E42+H42+I42</f>
        <v>0</v>
      </c>
      <c r="K42" s="184"/>
      <c r="L42" s="274"/>
    </row>
    <row r="43" spans="1:12">
      <c r="A43" s="208"/>
      <c r="B43" s="5"/>
      <c r="C43" s="6" t="s">
        <v>1039</v>
      </c>
      <c r="D43" s="6"/>
      <c r="E43" s="184"/>
      <c r="F43" s="184"/>
      <c r="G43" s="184"/>
      <c r="H43" s="184">
        <f>F43*G43</f>
        <v>0</v>
      </c>
      <c r="I43" s="184"/>
      <c r="J43" s="184">
        <f>E43+H43+I43</f>
        <v>0</v>
      </c>
      <c r="K43" s="184"/>
      <c r="L43" s="274"/>
    </row>
    <row r="44" spans="1:12">
      <c r="A44" s="208"/>
      <c r="B44" s="5"/>
      <c r="C44" s="6"/>
      <c r="D44" s="6"/>
      <c r="E44" s="184"/>
      <c r="F44" s="184"/>
      <c r="G44" s="184"/>
      <c r="H44" s="184"/>
      <c r="I44" s="184"/>
      <c r="J44" s="184"/>
      <c r="K44" s="184"/>
      <c r="L44" s="274"/>
    </row>
    <row r="45" spans="1:12">
      <c r="A45" s="208"/>
      <c r="B45" s="5" t="s">
        <v>1088</v>
      </c>
      <c r="C45" s="6"/>
      <c r="D45" s="6"/>
      <c r="E45" s="185">
        <f>SUM(E39:E44)</f>
        <v>0</v>
      </c>
      <c r="F45" s="184"/>
      <c r="G45" s="184"/>
      <c r="H45" s="185">
        <f>SUM(H39:H44)</f>
        <v>0</v>
      </c>
      <c r="I45" s="185">
        <f>SUM(I39:I44)</f>
        <v>0</v>
      </c>
      <c r="J45" s="185">
        <f>SUM(E45:I45)</f>
        <v>0</v>
      </c>
      <c r="K45" s="185">
        <f>SUM(J39:J44)</f>
        <v>0</v>
      </c>
      <c r="L45" s="274"/>
    </row>
    <row r="46" spans="1:12">
      <c r="A46" s="208"/>
      <c r="B46" s="5"/>
      <c r="C46" s="6"/>
      <c r="D46" s="6"/>
      <c r="E46" s="184"/>
      <c r="F46" s="184"/>
      <c r="G46" s="184"/>
      <c r="H46" s="184"/>
      <c r="I46" s="184"/>
      <c r="J46" s="184"/>
      <c r="K46" s="184"/>
      <c r="L46" s="274"/>
    </row>
    <row r="47" spans="1:12">
      <c r="A47" s="208" t="s">
        <v>143</v>
      </c>
      <c r="B47" s="5" t="s">
        <v>647</v>
      </c>
      <c r="C47" s="6"/>
      <c r="D47" s="6"/>
      <c r="E47" s="184"/>
      <c r="F47" s="184"/>
      <c r="G47" s="184"/>
      <c r="H47" s="184"/>
      <c r="I47" s="184"/>
      <c r="J47" s="184"/>
      <c r="K47" s="184"/>
      <c r="L47" s="274"/>
    </row>
    <row r="48" spans="1:12">
      <c r="A48" s="208"/>
      <c r="B48" s="5"/>
      <c r="C48" s="6" t="s">
        <v>924</v>
      </c>
      <c r="D48" s="6"/>
      <c r="E48" s="184"/>
      <c r="F48" s="184"/>
      <c r="G48" s="184"/>
      <c r="H48" s="184">
        <f>F48*G48</f>
        <v>0</v>
      </c>
      <c r="I48" s="184"/>
      <c r="J48" s="184">
        <f>E48+H48+I48</f>
        <v>0</v>
      </c>
      <c r="K48" s="184"/>
      <c r="L48" s="274"/>
    </row>
    <row r="49" spans="1:12">
      <c r="A49" s="208"/>
      <c r="B49" s="5"/>
      <c r="C49" s="6" t="s">
        <v>651</v>
      </c>
      <c r="D49" s="6"/>
      <c r="E49" s="184"/>
      <c r="F49" s="184"/>
      <c r="G49" s="184"/>
      <c r="H49" s="184">
        <f>F49*G49</f>
        <v>0</v>
      </c>
      <c r="I49" s="184"/>
      <c r="J49" s="184">
        <f>E49+H49+I49</f>
        <v>0</v>
      </c>
      <c r="K49" s="184"/>
      <c r="L49" s="274"/>
    </row>
    <row r="50" spans="1:12">
      <c r="A50" s="208"/>
      <c r="B50" s="5"/>
      <c r="C50" s="6" t="s">
        <v>658</v>
      </c>
      <c r="D50" s="6"/>
      <c r="E50" s="184"/>
      <c r="F50" s="184"/>
      <c r="G50" s="184"/>
      <c r="H50" s="184">
        <f>F50*G50</f>
        <v>0</v>
      </c>
      <c r="I50" s="184"/>
      <c r="J50" s="184">
        <f>E50+H50+I50</f>
        <v>0</v>
      </c>
      <c r="K50" s="184"/>
      <c r="L50" s="274"/>
    </row>
    <row r="51" spans="1:12">
      <c r="A51" s="208"/>
      <c r="B51" s="5"/>
      <c r="C51" s="6" t="s">
        <v>660</v>
      </c>
      <c r="D51" s="6"/>
      <c r="E51" s="184"/>
      <c r="F51" s="184"/>
      <c r="G51" s="184"/>
      <c r="H51" s="184">
        <f>F51*G51</f>
        <v>0</v>
      </c>
      <c r="I51" s="184"/>
      <c r="J51" s="184">
        <f>E51+H51+I51</f>
        <v>0</v>
      </c>
      <c r="K51" s="184"/>
      <c r="L51" s="274"/>
    </row>
    <row r="52" spans="1:12">
      <c r="A52" s="208"/>
      <c r="B52" s="5"/>
      <c r="C52" s="6" t="s">
        <v>1039</v>
      </c>
      <c r="D52" s="6"/>
      <c r="E52" s="184"/>
      <c r="F52" s="184"/>
      <c r="G52" s="184"/>
      <c r="H52" s="184">
        <f>F52*G52</f>
        <v>0</v>
      </c>
      <c r="I52" s="184"/>
      <c r="J52" s="184">
        <f>E52+H52+I52</f>
        <v>0</v>
      </c>
      <c r="K52" s="184"/>
      <c r="L52" s="274"/>
    </row>
    <row r="53" spans="1:12">
      <c r="A53" s="208"/>
      <c r="B53" s="5"/>
      <c r="C53" s="6"/>
      <c r="D53" s="6"/>
      <c r="E53" s="184"/>
      <c r="F53" s="184"/>
      <c r="G53" s="184"/>
      <c r="H53" s="184"/>
      <c r="I53" s="184"/>
      <c r="J53" s="184"/>
      <c r="K53" s="184"/>
      <c r="L53" s="274"/>
    </row>
    <row r="54" spans="1:12">
      <c r="A54" s="208"/>
      <c r="B54" s="5" t="s">
        <v>1088</v>
      </c>
      <c r="C54" s="6"/>
      <c r="D54" s="6"/>
      <c r="E54" s="185">
        <f>SUM(E47:E53)</f>
        <v>0</v>
      </c>
      <c r="F54" s="184"/>
      <c r="G54" s="184"/>
      <c r="H54" s="185">
        <f>SUM(H47:H53)</f>
        <v>0</v>
      </c>
      <c r="I54" s="185">
        <f>SUM(I47:I53)</f>
        <v>0</v>
      </c>
      <c r="J54" s="185">
        <f>SUM(E54:I54)</f>
        <v>0</v>
      </c>
      <c r="K54" s="185">
        <f>SUM(J47:J53)</f>
        <v>0</v>
      </c>
      <c r="L54" s="274"/>
    </row>
    <row r="55" spans="1:12">
      <c r="A55" s="208"/>
      <c r="B55" s="5"/>
      <c r="C55" s="6"/>
      <c r="D55" s="6"/>
      <c r="E55" s="184"/>
      <c r="F55" s="184"/>
      <c r="G55" s="184"/>
      <c r="H55" s="184"/>
      <c r="I55" s="184"/>
      <c r="J55" s="184"/>
      <c r="K55" s="184"/>
      <c r="L55" s="274"/>
    </row>
    <row r="56" spans="1:12">
      <c r="A56" s="458" t="s">
        <v>144</v>
      </c>
      <c r="B56" s="283" t="s">
        <v>18</v>
      </c>
      <c r="C56" s="131"/>
      <c r="D56" s="131"/>
      <c r="E56" s="459"/>
      <c r="F56" s="459"/>
      <c r="G56" s="184"/>
      <c r="H56" s="184"/>
      <c r="I56" s="184"/>
      <c r="J56" s="184"/>
      <c r="K56" s="184"/>
      <c r="L56" s="274"/>
    </row>
    <row r="57" spans="1:12">
      <c r="A57" s="458"/>
      <c r="B57" s="283"/>
      <c r="C57" s="131" t="s">
        <v>93</v>
      </c>
      <c r="D57" s="131"/>
      <c r="E57" s="459"/>
      <c r="F57" s="459"/>
      <c r="G57" s="184"/>
      <c r="H57" s="184">
        <f>F57*G57</f>
        <v>0</v>
      </c>
      <c r="I57" s="184"/>
      <c r="J57" s="184">
        <f>E57+H57+I57</f>
        <v>0</v>
      </c>
      <c r="K57" s="184"/>
      <c r="L57" s="274"/>
    </row>
    <row r="58" spans="1:12">
      <c r="A58" s="458"/>
      <c r="B58" s="283"/>
      <c r="C58" s="131" t="s">
        <v>94</v>
      </c>
      <c r="D58" s="131"/>
      <c r="E58" s="459"/>
      <c r="F58" s="459"/>
      <c r="G58" s="184"/>
      <c r="H58" s="184">
        <f>F58*G58</f>
        <v>0</v>
      </c>
      <c r="I58" s="184"/>
      <c r="J58" s="184">
        <f>E58+H58+I58</f>
        <v>0</v>
      </c>
      <c r="K58" s="184"/>
      <c r="L58" s="274"/>
    </row>
    <row r="59" spans="1:12">
      <c r="A59" s="458"/>
      <c r="B59" s="283"/>
      <c r="C59" s="131" t="s">
        <v>1039</v>
      </c>
      <c r="D59" s="131"/>
      <c r="E59" s="459"/>
      <c r="F59" s="459"/>
      <c r="G59" s="184"/>
      <c r="H59" s="184">
        <f>F59*G59</f>
        <v>0</v>
      </c>
      <c r="I59" s="184"/>
      <c r="J59" s="184">
        <f>E59+H59+I59</f>
        <v>0</v>
      </c>
      <c r="K59" s="184"/>
      <c r="L59" s="274"/>
    </row>
    <row r="60" spans="1:12">
      <c r="A60" s="208"/>
      <c r="B60" s="5"/>
      <c r="C60" s="6"/>
      <c r="D60" s="6"/>
      <c r="E60" s="184"/>
      <c r="F60" s="184"/>
      <c r="G60" s="184"/>
      <c r="H60" s="184">
        <f>F60*G60</f>
        <v>0</v>
      </c>
      <c r="I60" s="184"/>
      <c r="J60" s="184">
        <f>E60+H60+I60</f>
        <v>0</v>
      </c>
      <c r="K60" s="184"/>
      <c r="L60" s="274"/>
    </row>
    <row r="61" spans="1:12">
      <c r="A61" s="208"/>
      <c r="B61" s="5"/>
      <c r="C61" s="6"/>
      <c r="D61" s="6"/>
      <c r="E61" s="184"/>
      <c r="F61" s="184"/>
      <c r="G61" s="184"/>
      <c r="H61" s="184"/>
      <c r="I61" s="184"/>
      <c r="J61" s="184"/>
      <c r="K61" s="184"/>
      <c r="L61" s="274"/>
    </row>
    <row r="62" spans="1:12">
      <c r="A62" s="208"/>
      <c r="B62" s="5" t="s">
        <v>1088</v>
      </c>
      <c r="C62" s="6"/>
      <c r="D62" s="6"/>
      <c r="E62" s="185">
        <f>SUM(E56:E61)</f>
        <v>0</v>
      </c>
      <c r="F62" s="184"/>
      <c r="G62" s="184"/>
      <c r="H62" s="185">
        <f>SUM(H56:H61)</f>
        <v>0</v>
      </c>
      <c r="I62" s="185">
        <f>SUM(I56:I61)</f>
        <v>0</v>
      </c>
      <c r="J62" s="185">
        <f>SUM(E62:I62)</f>
        <v>0</v>
      </c>
      <c r="K62" s="185">
        <f>SUM(J56:J61)</f>
        <v>0</v>
      </c>
      <c r="L62" s="274"/>
    </row>
    <row r="63" spans="1:12">
      <c r="A63" s="208"/>
      <c r="B63" s="5"/>
      <c r="C63" s="6"/>
      <c r="D63" s="6"/>
      <c r="E63" s="184"/>
      <c r="F63" s="184"/>
      <c r="G63" s="184"/>
      <c r="H63" s="184"/>
      <c r="I63" s="184"/>
      <c r="J63" s="184"/>
      <c r="K63" s="184"/>
      <c r="L63" s="274"/>
    </row>
    <row r="64" spans="1:12">
      <c r="A64" s="208" t="s">
        <v>145</v>
      </c>
      <c r="B64" s="5" t="s">
        <v>19</v>
      </c>
      <c r="C64" s="6"/>
      <c r="D64" s="6"/>
      <c r="E64" s="184"/>
      <c r="F64" s="184"/>
      <c r="G64" s="184"/>
      <c r="H64" s="184"/>
      <c r="I64" s="184"/>
      <c r="J64" s="184"/>
      <c r="K64" s="184"/>
      <c r="L64" s="274"/>
    </row>
    <row r="65" spans="1:12">
      <c r="A65" s="208"/>
      <c r="B65" s="5"/>
      <c r="C65" s="6" t="s">
        <v>17</v>
      </c>
      <c r="D65" s="6"/>
      <c r="E65" s="184"/>
      <c r="F65" s="184"/>
      <c r="G65" s="184"/>
      <c r="H65" s="184">
        <f>F65*G65</f>
        <v>0</v>
      </c>
      <c r="I65" s="184"/>
      <c r="J65" s="184">
        <f>E65+H65+I65</f>
        <v>0</v>
      </c>
      <c r="K65" s="184"/>
      <c r="L65" s="274"/>
    </row>
    <row r="66" spans="1:12">
      <c r="A66" s="208"/>
      <c r="B66" s="182" t="s">
        <v>657</v>
      </c>
      <c r="C66" s="6" t="s">
        <v>691</v>
      </c>
      <c r="D66" s="6"/>
      <c r="E66" s="184"/>
      <c r="F66" s="184"/>
      <c r="G66" s="184"/>
      <c r="H66" s="184">
        <f>F66*G66</f>
        <v>0</v>
      </c>
      <c r="I66" s="184"/>
      <c r="J66" s="184">
        <f>E66+H66+I66</f>
        <v>0</v>
      </c>
      <c r="K66" s="184"/>
      <c r="L66" s="274"/>
    </row>
    <row r="67" spans="1:12">
      <c r="A67" s="208"/>
      <c r="B67" s="182" t="s">
        <v>657</v>
      </c>
      <c r="C67" s="6" t="s">
        <v>1039</v>
      </c>
      <c r="D67" s="6"/>
      <c r="E67" s="184"/>
      <c r="F67" s="184"/>
      <c r="G67" s="184"/>
      <c r="H67" s="184">
        <f>F67*G67</f>
        <v>0</v>
      </c>
      <c r="I67" s="184"/>
      <c r="J67" s="184">
        <f>E67+H67+I67</f>
        <v>0</v>
      </c>
      <c r="K67" s="184"/>
      <c r="L67" s="274"/>
    </row>
    <row r="68" spans="1:12">
      <c r="A68" s="208"/>
      <c r="B68" s="5"/>
      <c r="C68" s="6"/>
      <c r="D68" s="6"/>
      <c r="E68" s="184"/>
      <c r="F68" s="184"/>
      <c r="G68" s="184"/>
      <c r="H68" s="184"/>
      <c r="I68" s="184"/>
      <c r="J68" s="184"/>
      <c r="K68" s="184"/>
      <c r="L68" s="274"/>
    </row>
    <row r="69" spans="1:12">
      <c r="A69" s="208"/>
      <c r="B69" s="5" t="s">
        <v>1088</v>
      </c>
      <c r="C69" s="6"/>
      <c r="D69" s="6"/>
      <c r="E69" s="185">
        <f>SUM(E64:E68)</f>
        <v>0</v>
      </c>
      <c r="F69" s="184"/>
      <c r="G69" s="184"/>
      <c r="H69" s="185">
        <f>SUM(H64:H68)</f>
        <v>0</v>
      </c>
      <c r="I69" s="185">
        <f>SUM(I64:I68)</f>
        <v>0</v>
      </c>
      <c r="J69" s="185">
        <f>SUM(E69:I69)</f>
        <v>0</v>
      </c>
      <c r="K69" s="185">
        <f>SUM(J64:J68)</f>
        <v>0</v>
      </c>
      <c r="L69" s="274"/>
    </row>
    <row r="70" spans="1:12">
      <c r="A70" s="208"/>
      <c r="B70" s="5"/>
      <c r="C70" s="6"/>
      <c r="D70" s="6"/>
      <c r="E70" s="184"/>
      <c r="F70" s="184"/>
      <c r="G70" s="184"/>
      <c r="H70" s="184"/>
      <c r="I70" s="184"/>
      <c r="J70" s="184"/>
      <c r="K70" s="184"/>
      <c r="L70" s="274"/>
    </row>
    <row r="71" spans="1:12">
      <c r="A71" s="208" t="s">
        <v>146</v>
      </c>
      <c r="B71" s="5" t="s">
        <v>14</v>
      </c>
      <c r="C71" s="6"/>
      <c r="D71" s="6"/>
      <c r="E71" s="184"/>
      <c r="F71" s="184"/>
      <c r="G71" s="184"/>
      <c r="H71" s="184"/>
      <c r="I71" s="184"/>
      <c r="J71" s="184"/>
      <c r="K71" s="184"/>
      <c r="L71" s="274"/>
    </row>
    <row r="72" spans="1:12">
      <c r="A72" s="208"/>
      <c r="B72" s="5"/>
      <c r="C72" s="6" t="s">
        <v>15</v>
      </c>
      <c r="D72" s="6"/>
      <c r="E72" s="184"/>
      <c r="F72" s="184"/>
      <c r="G72" s="184"/>
      <c r="H72" s="184">
        <f>F72*G72</f>
        <v>0</v>
      </c>
      <c r="I72" s="184"/>
      <c r="J72" s="184">
        <f>E72+H72+I72</f>
        <v>0</v>
      </c>
      <c r="K72" s="184"/>
      <c r="L72" s="274"/>
    </row>
    <row r="73" spans="1:12">
      <c r="A73" s="208"/>
      <c r="B73" s="182" t="s">
        <v>657</v>
      </c>
      <c r="C73" s="6" t="s">
        <v>866</v>
      </c>
      <c r="D73" s="6"/>
      <c r="E73" s="184"/>
      <c r="F73" s="184"/>
      <c r="G73" s="184"/>
      <c r="H73" s="184">
        <f>F73*G73</f>
        <v>0</v>
      </c>
      <c r="I73" s="184"/>
      <c r="J73" s="184">
        <f>E73+H73+I73</f>
        <v>0</v>
      </c>
      <c r="K73" s="184"/>
      <c r="L73" s="274"/>
    </row>
    <row r="74" spans="1:12">
      <c r="A74" s="208"/>
      <c r="B74" s="182" t="s">
        <v>657</v>
      </c>
      <c r="C74" s="6" t="s">
        <v>1039</v>
      </c>
      <c r="D74" s="6"/>
      <c r="E74" s="184"/>
      <c r="F74" s="184"/>
      <c r="G74" s="184"/>
      <c r="H74" s="184">
        <f>F74*G74</f>
        <v>0</v>
      </c>
      <c r="I74" s="184"/>
      <c r="J74" s="184">
        <f>E74+H74+I74</f>
        <v>0</v>
      </c>
      <c r="K74" s="184"/>
      <c r="L74" s="274"/>
    </row>
    <row r="75" spans="1:12">
      <c r="A75" s="208"/>
      <c r="B75" s="5"/>
      <c r="C75" s="6"/>
      <c r="D75" s="6"/>
      <c r="E75" s="184"/>
      <c r="F75" s="184"/>
      <c r="G75" s="184"/>
      <c r="H75" s="184"/>
      <c r="I75" s="184"/>
      <c r="J75" s="184"/>
      <c r="K75" s="184"/>
      <c r="L75" s="274"/>
    </row>
    <row r="76" spans="1:12">
      <c r="A76" s="208"/>
      <c r="B76" s="5" t="s">
        <v>1088</v>
      </c>
      <c r="C76" s="6"/>
      <c r="D76" s="6"/>
      <c r="E76" s="185">
        <f>SUM(E71:E75)</f>
        <v>0</v>
      </c>
      <c r="F76" s="184"/>
      <c r="G76" s="184"/>
      <c r="H76" s="185">
        <f>SUM(H71:H75)</f>
        <v>0</v>
      </c>
      <c r="I76" s="185">
        <f>SUM(I71:I75)</f>
        <v>0</v>
      </c>
      <c r="J76" s="185">
        <f>SUM(E76:I76)</f>
        <v>0</v>
      </c>
      <c r="K76" s="185">
        <f>SUM(J71:J75)</f>
        <v>0</v>
      </c>
      <c r="L76" s="274"/>
    </row>
    <row r="77" spans="1:12">
      <c r="A77" s="208"/>
      <c r="B77" s="5"/>
      <c r="C77" s="6"/>
      <c r="D77" s="6"/>
      <c r="E77" s="184"/>
      <c r="F77" s="184"/>
      <c r="G77" s="184"/>
      <c r="H77" s="184"/>
      <c r="I77" s="184"/>
      <c r="J77" s="184"/>
      <c r="K77" s="184"/>
      <c r="L77" s="274"/>
    </row>
    <row r="78" spans="1:12">
      <c r="A78" s="208" t="s">
        <v>147</v>
      </c>
      <c r="B78" s="5" t="s">
        <v>185</v>
      </c>
      <c r="C78" s="6"/>
      <c r="D78" s="6"/>
      <c r="E78" s="184"/>
      <c r="F78" s="184"/>
      <c r="G78" s="184"/>
      <c r="H78" s="184"/>
      <c r="I78" s="184"/>
      <c r="J78" s="184"/>
      <c r="K78" s="184"/>
      <c r="L78" s="274"/>
    </row>
    <row r="79" spans="1:12">
      <c r="A79" s="208"/>
      <c r="B79" s="5"/>
      <c r="C79" s="6" t="s">
        <v>645</v>
      </c>
      <c r="D79" s="6"/>
      <c r="E79" s="184"/>
      <c r="F79" s="184"/>
      <c r="G79" s="184"/>
      <c r="H79" s="184">
        <f t="shared" ref="H79:H85" si="4">F79*G79</f>
        <v>0</v>
      </c>
      <c r="I79" s="184"/>
      <c r="J79" s="184">
        <f t="shared" ref="J79:J85" si="5">E79+H79+I79</f>
        <v>0</v>
      </c>
      <c r="K79" s="184"/>
      <c r="L79" s="274"/>
    </row>
    <row r="80" spans="1:12">
      <c r="A80" s="208"/>
      <c r="B80" s="182" t="s">
        <v>657</v>
      </c>
      <c r="C80" s="6" t="s">
        <v>695</v>
      </c>
      <c r="D80" s="6"/>
      <c r="E80" s="184"/>
      <c r="F80" s="184"/>
      <c r="G80" s="184"/>
      <c r="H80" s="184">
        <f t="shared" si="4"/>
        <v>0</v>
      </c>
      <c r="I80" s="184"/>
      <c r="J80" s="184">
        <f t="shared" si="5"/>
        <v>0</v>
      </c>
      <c r="K80" s="184"/>
      <c r="L80" s="274"/>
    </row>
    <row r="81" spans="1:12">
      <c r="A81" s="208"/>
      <c r="B81" s="182" t="s">
        <v>657</v>
      </c>
      <c r="C81" s="6" t="s">
        <v>646</v>
      </c>
      <c r="D81" s="6"/>
      <c r="E81" s="184"/>
      <c r="F81" s="184"/>
      <c r="G81" s="184"/>
      <c r="H81" s="184">
        <f t="shared" si="4"/>
        <v>0</v>
      </c>
      <c r="I81" s="184"/>
      <c r="J81" s="184">
        <f>E81+H81+I81</f>
        <v>0</v>
      </c>
      <c r="K81" s="184"/>
      <c r="L81" s="274"/>
    </row>
    <row r="82" spans="1:12">
      <c r="A82" s="208"/>
      <c r="B82" s="182" t="s">
        <v>657</v>
      </c>
      <c r="C82" s="6" t="s">
        <v>647</v>
      </c>
      <c r="D82" s="6"/>
      <c r="E82" s="184"/>
      <c r="F82" s="184"/>
      <c r="G82" s="184"/>
      <c r="H82" s="184">
        <f t="shared" si="4"/>
        <v>0</v>
      </c>
      <c r="I82" s="184"/>
      <c r="J82" s="184">
        <f>E82+H82+I82</f>
        <v>0</v>
      </c>
      <c r="K82" s="184"/>
      <c r="L82" s="274"/>
    </row>
    <row r="83" spans="1:12">
      <c r="A83" s="208"/>
      <c r="B83" s="182" t="s">
        <v>657</v>
      </c>
      <c r="C83" s="6" t="s">
        <v>816</v>
      </c>
      <c r="D83" s="6"/>
      <c r="E83" s="184"/>
      <c r="F83" s="184"/>
      <c r="G83" s="184"/>
      <c r="H83" s="184">
        <f t="shared" si="4"/>
        <v>0</v>
      </c>
      <c r="I83" s="184"/>
      <c r="J83" s="184">
        <f>E83+H83+I83</f>
        <v>0</v>
      </c>
      <c r="K83" s="184"/>
      <c r="L83" s="274"/>
    </row>
    <row r="84" spans="1:12">
      <c r="A84" s="208"/>
      <c r="B84" s="182" t="s">
        <v>657</v>
      </c>
      <c r="C84" s="6" t="s">
        <v>659</v>
      </c>
      <c r="D84" s="6"/>
      <c r="E84" s="184"/>
      <c r="F84" s="184"/>
      <c r="G84" s="184"/>
      <c r="H84" s="184">
        <f t="shared" si="4"/>
        <v>0</v>
      </c>
      <c r="I84" s="184"/>
      <c r="J84" s="184">
        <f>E84+H84+I84</f>
        <v>0</v>
      </c>
      <c r="K84" s="184"/>
      <c r="L84" s="274"/>
    </row>
    <row r="85" spans="1:12">
      <c r="A85" s="208"/>
      <c r="B85" s="182" t="s">
        <v>657</v>
      </c>
      <c r="C85" s="6" t="s">
        <v>1039</v>
      </c>
      <c r="D85" s="6"/>
      <c r="E85" s="184"/>
      <c r="F85" s="184"/>
      <c r="G85" s="184"/>
      <c r="H85" s="184">
        <f t="shared" si="4"/>
        <v>0</v>
      </c>
      <c r="I85" s="184"/>
      <c r="J85" s="184">
        <f t="shared" si="5"/>
        <v>0</v>
      </c>
      <c r="K85" s="184"/>
      <c r="L85" s="274"/>
    </row>
    <row r="86" spans="1:12">
      <c r="A86" s="208"/>
      <c r="B86" s="5"/>
      <c r="C86" s="6"/>
      <c r="D86" s="6"/>
      <c r="E86" s="184"/>
      <c r="F86" s="184"/>
      <c r="G86" s="184"/>
      <c r="H86" s="184"/>
      <c r="I86" s="184"/>
      <c r="J86" s="184"/>
      <c r="K86" s="184"/>
      <c r="L86" s="274"/>
    </row>
    <row r="87" spans="1:12">
      <c r="A87" s="208"/>
      <c r="B87" s="5" t="s">
        <v>1088</v>
      </c>
      <c r="C87" s="6"/>
      <c r="D87" s="6"/>
      <c r="E87" s="185">
        <f>SUM(E78:E86)</f>
        <v>0</v>
      </c>
      <c r="F87" s="184"/>
      <c r="G87" s="184"/>
      <c r="H87" s="185">
        <f>SUM(H78:H86)</f>
        <v>0</v>
      </c>
      <c r="I87" s="185">
        <f>SUM(I78:I86)</f>
        <v>0</v>
      </c>
      <c r="J87" s="185">
        <f>SUM(E87:I87)</f>
        <v>0</v>
      </c>
      <c r="K87" s="185">
        <f>SUM(J78:J86)</f>
        <v>0</v>
      </c>
      <c r="L87" s="274"/>
    </row>
    <row r="88" spans="1:12">
      <c r="A88" s="208"/>
      <c r="B88" s="5"/>
      <c r="C88" s="6"/>
      <c r="D88" s="6"/>
      <c r="E88" s="184"/>
      <c r="F88" s="184"/>
      <c r="G88" s="184"/>
      <c r="H88" s="184"/>
      <c r="I88" s="184"/>
      <c r="J88" s="184"/>
      <c r="K88" s="184"/>
      <c r="L88" s="274"/>
    </row>
    <row r="89" spans="1:12" s="283" customFormat="1" ht="22">
      <c r="A89" s="209"/>
      <c r="B89" s="181"/>
      <c r="C89" s="548" t="s">
        <v>1243</v>
      </c>
      <c r="D89" s="548"/>
      <c r="E89" s="549">
        <f>E18+E28+E37+E45+E54+E62+E69+E76+E87</f>
        <v>0</v>
      </c>
      <c r="F89" s="549"/>
      <c r="G89" s="549"/>
      <c r="H89" s="549">
        <f>H18+H28+H37+H45+H54+H62+H69+H76+H87</f>
        <v>0</v>
      </c>
      <c r="I89" s="549">
        <f>I18+I28+I37+I45+I54+I62+I69+I76+I87</f>
        <v>0</v>
      </c>
      <c r="J89" s="549">
        <f>SUM(E89:I89)</f>
        <v>0</v>
      </c>
      <c r="K89" s="549">
        <f>SUM(K5:K88)</f>
        <v>0</v>
      </c>
      <c r="L89" s="550" t="s">
        <v>910</v>
      </c>
    </row>
    <row r="90" spans="1:12" ht="13">
      <c r="K90" s="205" t="s">
        <v>828</v>
      </c>
      <c r="L90" s="531"/>
    </row>
    <row r="91" spans="1:12" ht="13">
      <c r="L91" s="531"/>
    </row>
  </sheetData>
  <customSheetViews>
    <customSheetView guid="{0D8E3C55-0134-4E5A-B3C8-FD57177BB8FB}" showRuler="0">
      <pane ySplit="2" topLeftCell="A46" activePane="bottomLeft" state="frozenSplit"/>
      <selection pane="bottomLeft" activeCell="H80" sqref="H80"/>
      <headerFooter alignWithMargins="0"/>
    </customSheetView>
  </customSheetViews>
  <mergeCells count="1">
    <mergeCell ref="A1:K1"/>
  </mergeCells>
  <phoneticPr fontId="0" type="noConversion"/>
  <hyperlinks>
    <hyperlink ref="L89" location="H.01" display="Click here to go back to BUDGET - H1. Computer Software.                                                                                                                                       Transfer your Worksheet Total to the Budget Line Item Total"/>
  </hyperlinks>
  <printOptions gridLines="1"/>
  <pageMargins left="0.27559055118110237" right="0.23622047244094491" top="0.35433070866141736" bottom="0.74803149606299213" header="0.31496062992125984" footer="0.35433070866141736"/>
  <pageSetup paperSize="9" scale="61" orientation="portrait" horizontalDpi="300" verticalDpi="300"/>
  <headerFooter alignWithMargins="0">
    <oddFooter>&amp;L&amp;"Arial,Italic"&amp;8&amp;F  -  Computer Software  -  &amp;D&amp;C&amp;R&amp;"Arial,Italic"&amp;8Page &amp;P/&amp;N</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pageSetUpPr fitToPage="1"/>
  </sheetPr>
  <dimension ref="A1:BT40"/>
  <sheetViews>
    <sheetView workbookViewId="0">
      <pane ySplit="4" topLeftCell="A5" activePane="bottomLeft" state="frozenSplit"/>
      <selection activeCell="C78" sqref="C78"/>
      <selection pane="bottomLeft" activeCell="A3" sqref="A3"/>
    </sheetView>
  </sheetViews>
  <sheetFormatPr baseColWidth="10" defaultColWidth="8.7109375" defaultRowHeight="13" x14ac:dyDescent="0"/>
  <cols>
    <col min="1" max="1" width="5.85546875" customWidth="1"/>
    <col min="2" max="2" width="3" customWidth="1"/>
    <col min="3" max="3" width="2.42578125" customWidth="1"/>
    <col min="4" max="4" width="24.7109375" customWidth="1"/>
    <col min="5" max="5" width="8.28515625" customWidth="1"/>
    <col min="6" max="6" width="3.7109375" customWidth="1"/>
    <col min="7" max="7" width="11.28515625" customWidth="1"/>
    <col min="8" max="8" width="3.7109375" customWidth="1"/>
    <col min="9" max="9" width="12.85546875" customWidth="1"/>
    <col min="10" max="10" width="3.7109375" customWidth="1"/>
    <col min="11" max="11" width="10.85546875" customWidth="1"/>
    <col min="12" max="12" width="11.7109375" customWidth="1"/>
    <col min="13" max="13" width="8.7109375" customWidth="1"/>
    <col min="14" max="14" width="52" style="444" customWidth="1"/>
    <col min="15" max="19" width="9.140625" style="439" customWidth="1"/>
  </cols>
  <sheetData>
    <row r="1" spans="1:72" ht="15">
      <c r="A1" s="609" t="s">
        <v>413</v>
      </c>
      <c r="B1" s="594"/>
      <c r="C1" s="594"/>
      <c r="D1" s="594"/>
      <c r="E1" s="594"/>
      <c r="F1" s="594"/>
      <c r="G1" s="594"/>
      <c r="H1" s="594"/>
      <c r="I1" s="594"/>
      <c r="J1" s="594"/>
      <c r="K1" s="594"/>
      <c r="L1" s="594"/>
      <c r="M1" s="594"/>
      <c r="N1" s="445" t="s">
        <v>320</v>
      </c>
    </row>
    <row r="2" spans="1:72" s="5" customFormat="1" ht="11">
      <c r="A2" s="191" t="s">
        <v>1260</v>
      </c>
      <c r="B2" s="191"/>
      <c r="C2" s="191"/>
      <c r="D2" s="191"/>
      <c r="E2" s="191"/>
      <c r="F2" s="181" t="s">
        <v>1012</v>
      </c>
      <c r="G2" s="14"/>
      <c r="H2" s="181" t="s">
        <v>294</v>
      </c>
      <c r="I2" s="14"/>
      <c r="J2" s="181" t="s">
        <v>1013</v>
      </c>
      <c r="K2" s="14"/>
      <c r="L2" s="195" t="s">
        <v>1244</v>
      </c>
      <c r="M2" s="195" t="s">
        <v>1083</v>
      </c>
      <c r="N2" s="273" t="s">
        <v>280</v>
      </c>
      <c r="O2" s="354"/>
      <c r="P2" s="440"/>
      <c r="Q2" s="440"/>
      <c r="R2" s="441"/>
      <c r="S2" s="442"/>
    </row>
    <row r="3" spans="1:72" s="5" customFormat="1" ht="11">
      <c r="A3" s="193"/>
      <c r="B3" s="193"/>
      <c r="C3" s="193"/>
      <c r="D3" s="193" t="s">
        <v>8</v>
      </c>
      <c r="E3" s="194" t="s">
        <v>1115</v>
      </c>
      <c r="F3" s="190" t="s">
        <v>431</v>
      </c>
      <c r="G3" s="195" t="s">
        <v>1085</v>
      </c>
      <c r="H3" s="190" t="s">
        <v>431</v>
      </c>
      <c r="I3" s="195" t="s">
        <v>1085</v>
      </c>
      <c r="J3" s="190" t="s">
        <v>431</v>
      </c>
      <c r="K3" s="195" t="s">
        <v>1085</v>
      </c>
      <c r="L3" s="181"/>
      <c r="M3" s="181"/>
      <c r="N3" s="446" t="s">
        <v>205</v>
      </c>
      <c r="O3" s="354"/>
      <c r="P3" s="440"/>
      <c r="Q3" s="440"/>
      <c r="R3" s="441"/>
      <c r="S3" s="441"/>
    </row>
    <row r="4" spans="1:72" s="174" customFormat="1">
      <c r="A4" s="216"/>
      <c r="B4" s="216"/>
      <c r="C4" s="216"/>
      <c r="D4" s="216"/>
      <c r="E4" s="216"/>
      <c r="F4" s="216"/>
      <c r="G4" s="216"/>
      <c r="H4" s="216"/>
      <c r="I4" s="216"/>
      <c r="J4" s="216"/>
      <c r="K4" s="216"/>
      <c r="L4" s="448" t="s">
        <v>1220</v>
      </c>
      <c r="M4" s="449">
        <f>BUDGET!M4</f>
        <v>0</v>
      </c>
      <c r="N4" s="274" t="s">
        <v>1015</v>
      </c>
      <c r="O4" s="439"/>
      <c r="P4" s="439"/>
      <c r="Q4" s="439"/>
      <c r="R4" s="439"/>
      <c r="S4" s="439"/>
    </row>
    <row r="5" spans="1:72">
      <c r="N5" s="447"/>
    </row>
    <row r="6" spans="1:72" s="9" customFormat="1" ht="12.75" customHeight="1">
      <c r="A6" s="2" t="s">
        <v>1064</v>
      </c>
      <c r="B6" s="2" t="s">
        <v>594</v>
      </c>
      <c r="C6" s="2"/>
      <c r="E6" s="24"/>
      <c r="F6" s="6"/>
      <c r="G6" s="10"/>
      <c r="H6" s="6"/>
      <c r="I6" s="10"/>
      <c r="J6" s="6"/>
      <c r="K6" s="10"/>
      <c r="L6" s="10"/>
      <c r="M6" s="10"/>
      <c r="N6" s="277" t="s">
        <v>305</v>
      </c>
      <c r="O6" s="440"/>
      <c r="P6" s="440"/>
      <c r="Q6" s="440"/>
      <c r="R6" s="440"/>
      <c r="S6" s="440"/>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row>
    <row r="7" spans="1:72" s="9" customFormat="1" ht="12.75" customHeight="1">
      <c r="A7" s="2"/>
      <c r="B7" s="2"/>
      <c r="C7" s="2" t="s">
        <v>648</v>
      </c>
      <c r="E7" s="24"/>
      <c r="F7" s="6"/>
      <c r="G7" s="10"/>
      <c r="H7" s="6"/>
      <c r="I7" s="10"/>
      <c r="J7" s="6"/>
      <c r="K7" s="10"/>
      <c r="L7" s="10"/>
      <c r="M7" s="10"/>
      <c r="N7" s="274"/>
      <c r="O7" s="440"/>
      <c r="P7" s="440"/>
      <c r="Q7" s="440"/>
      <c r="R7" s="440"/>
      <c r="S7" s="440"/>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row>
    <row r="8" spans="1:72" s="9" customFormat="1" ht="12.75" customHeight="1">
      <c r="A8" s="2"/>
      <c r="B8" s="2"/>
      <c r="C8" s="2"/>
      <c r="D8" s="9" t="s">
        <v>177</v>
      </c>
      <c r="E8" s="24"/>
      <c r="F8" s="6"/>
      <c r="G8" s="10">
        <f t="shared" ref="G8:G16" si="0">F8*E8</f>
        <v>0</v>
      </c>
      <c r="H8" s="6"/>
      <c r="I8" s="10">
        <f t="shared" ref="I8:I16" si="1">H8*E8</f>
        <v>0</v>
      </c>
      <c r="J8" s="6"/>
      <c r="K8" s="10">
        <f>E8*J8</f>
        <v>0</v>
      </c>
      <c r="L8" s="10">
        <f t="shared" ref="L8:L16" si="2">K8+I8+G8</f>
        <v>0</v>
      </c>
      <c r="M8" s="10"/>
      <c r="N8" s="274"/>
      <c r="O8" s="440"/>
      <c r="P8" s="440"/>
      <c r="Q8" s="440"/>
      <c r="R8" s="440"/>
      <c r="S8" s="440"/>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row>
    <row r="9" spans="1:72" s="9" customFormat="1" ht="12.75" customHeight="1">
      <c r="A9" s="2"/>
      <c r="B9" s="2"/>
      <c r="C9" s="2"/>
      <c r="D9" s="9" t="s">
        <v>178</v>
      </c>
      <c r="E9" s="24"/>
      <c r="F9" s="6"/>
      <c r="G9" s="10">
        <f t="shared" si="0"/>
        <v>0</v>
      </c>
      <c r="H9" s="6"/>
      <c r="I9" s="10">
        <f t="shared" si="1"/>
        <v>0</v>
      </c>
      <c r="J9" s="6"/>
      <c r="K9" s="10">
        <f t="shared" ref="K9:K16" si="3">E9*J9</f>
        <v>0</v>
      </c>
      <c r="L9" s="10">
        <f t="shared" si="2"/>
        <v>0</v>
      </c>
      <c r="M9" s="10"/>
      <c r="N9" s="274"/>
      <c r="O9" s="440"/>
      <c r="P9" s="440"/>
      <c r="Q9" s="440"/>
      <c r="R9" s="440"/>
      <c r="S9" s="440"/>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row>
    <row r="10" spans="1:72" s="9" customFormat="1" ht="12.75" customHeight="1">
      <c r="A10" s="2"/>
      <c r="B10" s="2"/>
      <c r="C10" s="2"/>
      <c r="D10" s="9" t="s">
        <v>440</v>
      </c>
      <c r="E10" s="24"/>
      <c r="F10" s="6"/>
      <c r="G10" s="10">
        <f t="shared" si="0"/>
        <v>0</v>
      </c>
      <c r="H10" s="6"/>
      <c r="I10" s="10">
        <f t="shared" si="1"/>
        <v>0</v>
      </c>
      <c r="J10" s="6"/>
      <c r="K10" s="10">
        <f t="shared" si="3"/>
        <v>0</v>
      </c>
      <c r="L10" s="10">
        <f t="shared" si="2"/>
        <v>0</v>
      </c>
      <c r="M10" s="10"/>
      <c r="N10" s="274"/>
      <c r="O10" s="440"/>
      <c r="P10" s="440"/>
      <c r="Q10" s="440"/>
      <c r="R10" s="440"/>
      <c r="S10" s="440"/>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row>
    <row r="11" spans="1:72" s="9" customFormat="1" ht="12.75" customHeight="1">
      <c r="A11" s="2"/>
      <c r="B11" s="2"/>
      <c r="C11" s="2"/>
      <c r="D11" s="9" t="s">
        <v>179</v>
      </c>
      <c r="E11" s="24"/>
      <c r="F11" s="6"/>
      <c r="G11" s="10">
        <f t="shared" si="0"/>
        <v>0</v>
      </c>
      <c r="H11" s="6"/>
      <c r="I11" s="10">
        <f t="shared" si="1"/>
        <v>0</v>
      </c>
      <c r="J11" s="6"/>
      <c r="K11" s="10">
        <f t="shared" si="3"/>
        <v>0</v>
      </c>
      <c r="L11" s="10">
        <f t="shared" si="2"/>
        <v>0</v>
      </c>
      <c r="M11" s="10"/>
      <c r="N11" s="274"/>
      <c r="O11" s="440"/>
      <c r="P11" s="440"/>
      <c r="Q11" s="440"/>
      <c r="R11" s="440"/>
      <c r="S11" s="440"/>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row>
    <row r="12" spans="1:72" s="9" customFormat="1" ht="12.75" customHeight="1">
      <c r="A12" s="2"/>
      <c r="B12" s="2"/>
      <c r="C12" s="2"/>
      <c r="D12" s="9" t="s">
        <v>180</v>
      </c>
      <c r="E12" s="24"/>
      <c r="F12" s="6"/>
      <c r="G12" s="10">
        <f t="shared" si="0"/>
        <v>0</v>
      </c>
      <c r="H12" s="6"/>
      <c r="I12" s="10">
        <f t="shared" si="1"/>
        <v>0</v>
      </c>
      <c r="J12" s="6"/>
      <c r="K12" s="10">
        <f t="shared" si="3"/>
        <v>0</v>
      </c>
      <c r="L12" s="10">
        <f t="shared" si="2"/>
        <v>0</v>
      </c>
      <c r="M12" s="10"/>
      <c r="N12" s="274"/>
      <c r="O12" s="440"/>
      <c r="P12" s="440"/>
      <c r="Q12" s="440"/>
      <c r="R12" s="440"/>
      <c r="S12" s="440"/>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row>
    <row r="13" spans="1:72" s="9" customFormat="1" ht="12.75" customHeight="1">
      <c r="A13" s="2"/>
      <c r="B13" s="2"/>
      <c r="C13" s="2"/>
      <c r="D13" s="9" t="s">
        <v>182</v>
      </c>
      <c r="E13" s="24"/>
      <c r="F13" s="6"/>
      <c r="G13" s="10">
        <f t="shared" si="0"/>
        <v>0</v>
      </c>
      <c r="H13" s="6"/>
      <c r="I13" s="10">
        <f t="shared" si="1"/>
        <v>0</v>
      </c>
      <c r="J13" s="6"/>
      <c r="K13" s="10">
        <f t="shared" si="3"/>
        <v>0</v>
      </c>
      <c r="L13" s="10">
        <f t="shared" si="2"/>
        <v>0</v>
      </c>
      <c r="M13" s="10"/>
      <c r="N13" s="274"/>
      <c r="O13" s="440"/>
      <c r="P13" s="440"/>
      <c r="Q13" s="440"/>
      <c r="R13" s="440"/>
      <c r="S13" s="440"/>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row>
    <row r="14" spans="1:72" s="9" customFormat="1" ht="12.75" customHeight="1">
      <c r="A14" s="2"/>
      <c r="B14" s="2"/>
      <c r="C14" s="2"/>
      <c r="D14" s="9" t="s">
        <v>181</v>
      </c>
      <c r="E14" s="24"/>
      <c r="F14" s="6"/>
      <c r="G14" s="10">
        <f t="shared" si="0"/>
        <v>0</v>
      </c>
      <c r="H14" s="6"/>
      <c r="I14" s="10">
        <f t="shared" si="1"/>
        <v>0</v>
      </c>
      <c r="J14" s="6"/>
      <c r="K14" s="10">
        <f t="shared" si="3"/>
        <v>0</v>
      </c>
      <c r="L14" s="10">
        <f t="shared" si="2"/>
        <v>0</v>
      </c>
      <c r="M14" s="10"/>
      <c r="N14" s="274"/>
      <c r="O14" s="440"/>
      <c r="P14" s="440"/>
      <c r="Q14" s="440"/>
      <c r="R14" s="440"/>
      <c r="S14" s="440"/>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row>
    <row r="15" spans="1:72" s="9" customFormat="1" ht="12.75" customHeight="1">
      <c r="A15" s="2"/>
      <c r="B15" s="2"/>
      <c r="C15" s="2"/>
      <c r="D15" s="9" t="s">
        <v>1039</v>
      </c>
      <c r="E15" s="24"/>
      <c r="F15" s="6"/>
      <c r="G15" s="10">
        <f t="shared" si="0"/>
        <v>0</v>
      </c>
      <c r="H15" s="6"/>
      <c r="I15" s="10">
        <f t="shared" si="1"/>
        <v>0</v>
      </c>
      <c r="J15" s="6"/>
      <c r="K15" s="10">
        <f t="shared" si="3"/>
        <v>0</v>
      </c>
      <c r="L15" s="10">
        <f t="shared" si="2"/>
        <v>0</v>
      </c>
      <c r="M15" s="10"/>
      <c r="N15" s="274"/>
      <c r="O15" s="440"/>
      <c r="P15" s="440"/>
      <c r="Q15" s="440"/>
      <c r="R15" s="440"/>
      <c r="S15" s="440"/>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row>
    <row r="16" spans="1:72" s="9" customFormat="1" ht="12.75" customHeight="1">
      <c r="A16" s="2"/>
      <c r="B16" s="2"/>
      <c r="C16" s="2"/>
      <c r="E16" s="24"/>
      <c r="F16" s="6"/>
      <c r="G16" s="10">
        <f t="shared" si="0"/>
        <v>0</v>
      </c>
      <c r="H16" s="6"/>
      <c r="I16" s="10">
        <f t="shared" si="1"/>
        <v>0</v>
      </c>
      <c r="J16" s="6"/>
      <c r="K16" s="10">
        <f t="shared" si="3"/>
        <v>0</v>
      </c>
      <c r="L16" s="10">
        <f t="shared" si="2"/>
        <v>0</v>
      </c>
      <c r="M16" s="10"/>
      <c r="N16" s="274"/>
      <c r="O16" s="440"/>
      <c r="P16" s="440"/>
      <c r="Q16" s="440"/>
      <c r="R16" s="440"/>
      <c r="S16" s="440"/>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row>
    <row r="17" spans="1:72" s="9" customFormat="1" ht="12.75" customHeight="1">
      <c r="A17" s="2"/>
      <c r="B17" s="2"/>
      <c r="C17" s="2" t="s">
        <v>269</v>
      </c>
      <c r="E17" s="24"/>
      <c r="F17" s="6"/>
      <c r="G17" s="10"/>
      <c r="H17" s="6"/>
      <c r="I17" s="10"/>
      <c r="J17" s="6"/>
      <c r="K17" s="10"/>
      <c r="L17" s="10"/>
      <c r="M17" s="10"/>
      <c r="N17" s="274"/>
      <c r="O17" s="440"/>
      <c r="P17" s="440"/>
      <c r="Q17" s="440"/>
      <c r="R17" s="440"/>
      <c r="S17" s="440"/>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row>
    <row r="18" spans="1:72" s="9" customFormat="1" ht="12.75" customHeight="1">
      <c r="A18" s="2"/>
      <c r="B18" s="2"/>
      <c r="C18" s="2"/>
      <c r="D18" s="9" t="s">
        <v>177</v>
      </c>
      <c r="E18" s="24"/>
      <c r="F18" s="6"/>
      <c r="G18" s="10">
        <f t="shared" ref="G18:G25" si="4">F18*E18</f>
        <v>0</v>
      </c>
      <c r="H18" s="6"/>
      <c r="I18" s="10">
        <f t="shared" ref="I18:I25" si="5">H18*E18</f>
        <v>0</v>
      </c>
      <c r="J18" s="6"/>
      <c r="K18" s="10">
        <f t="shared" ref="K18:K25" si="6">E18*J18</f>
        <v>0</v>
      </c>
      <c r="L18" s="10">
        <f>K18+I18+G18</f>
        <v>0</v>
      </c>
      <c r="M18" s="10"/>
      <c r="N18" s="274"/>
      <c r="O18" s="440"/>
      <c r="P18" s="440"/>
      <c r="Q18" s="440"/>
      <c r="R18" s="440"/>
      <c r="S18" s="440"/>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row>
    <row r="19" spans="1:72" s="9" customFormat="1" ht="12.75" customHeight="1">
      <c r="A19" s="2"/>
      <c r="B19" s="2"/>
      <c r="C19" s="2"/>
      <c r="D19" s="9" t="s">
        <v>178</v>
      </c>
      <c r="E19" s="24"/>
      <c r="F19" s="6"/>
      <c r="G19" s="10">
        <f t="shared" si="4"/>
        <v>0</v>
      </c>
      <c r="H19" s="6"/>
      <c r="I19" s="10">
        <f t="shared" si="5"/>
        <v>0</v>
      </c>
      <c r="J19" s="6"/>
      <c r="K19" s="10">
        <f t="shared" si="6"/>
        <v>0</v>
      </c>
      <c r="L19" s="10">
        <f>K19+I19+G19</f>
        <v>0</v>
      </c>
      <c r="M19" s="10"/>
      <c r="N19" s="274"/>
      <c r="O19" s="440"/>
      <c r="P19" s="440"/>
      <c r="Q19" s="440"/>
      <c r="R19" s="440"/>
      <c r="S19" s="440"/>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row>
    <row r="20" spans="1:72" s="9" customFormat="1" ht="12.75" customHeight="1">
      <c r="A20" s="2"/>
      <c r="B20" s="2"/>
      <c r="C20" s="2"/>
      <c r="D20" s="9" t="s">
        <v>440</v>
      </c>
      <c r="E20" s="24"/>
      <c r="F20" s="6"/>
      <c r="G20" s="10">
        <f t="shared" si="4"/>
        <v>0</v>
      </c>
      <c r="H20" s="6"/>
      <c r="I20" s="10">
        <f t="shared" si="5"/>
        <v>0</v>
      </c>
      <c r="J20" s="6"/>
      <c r="K20" s="10">
        <f t="shared" si="6"/>
        <v>0</v>
      </c>
      <c r="L20" s="10">
        <f t="shared" ref="L20:L25" si="7">K20+I20+G20</f>
        <v>0</v>
      </c>
      <c r="M20" s="10"/>
      <c r="N20" s="274"/>
      <c r="O20" s="440"/>
      <c r="P20" s="440"/>
      <c r="Q20" s="440"/>
      <c r="R20" s="440"/>
      <c r="S20" s="440"/>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row>
    <row r="21" spans="1:72" s="9" customFormat="1" ht="12.75" customHeight="1">
      <c r="A21" s="2"/>
      <c r="B21" s="2"/>
      <c r="C21" s="2"/>
      <c r="D21" s="9" t="s">
        <v>179</v>
      </c>
      <c r="E21" s="24"/>
      <c r="F21" s="6"/>
      <c r="G21" s="10">
        <f t="shared" si="4"/>
        <v>0</v>
      </c>
      <c r="H21" s="6"/>
      <c r="I21" s="10">
        <f t="shared" si="5"/>
        <v>0</v>
      </c>
      <c r="J21" s="6"/>
      <c r="K21" s="10">
        <f t="shared" si="6"/>
        <v>0</v>
      </c>
      <c r="L21" s="10">
        <f t="shared" si="7"/>
        <v>0</v>
      </c>
      <c r="M21" s="10"/>
      <c r="N21" s="274"/>
      <c r="O21" s="440"/>
      <c r="P21" s="440"/>
      <c r="Q21" s="440"/>
      <c r="R21" s="440"/>
      <c r="S21" s="440"/>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row>
    <row r="22" spans="1:72" s="9" customFormat="1" ht="12.75" customHeight="1">
      <c r="A22" s="2"/>
      <c r="B22" s="2"/>
      <c r="C22" s="2"/>
      <c r="D22" s="9" t="s">
        <v>180</v>
      </c>
      <c r="E22" s="24"/>
      <c r="F22" s="6"/>
      <c r="G22" s="10">
        <f t="shared" si="4"/>
        <v>0</v>
      </c>
      <c r="H22" s="6"/>
      <c r="I22" s="10">
        <f t="shared" si="5"/>
        <v>0</v>
      </c>
      <c r="J22" s="6"/>
      <c r="K22" s="10">
        <f t="shared" si="6"/>
        <v>0</v>
      </c>
      <c r="L22" s="10">
        <f t="shared" si="7"/>
        <v>0</v>
      </c>
      <c r="M22" s="10"/>
      <c r="N22" s="274"/>
      <c r="O22" s="440"/>
      <c r="P22" s="440"/>
      <c r="Q22" s="440"/>
      <c r="R22" s="440"/>
      <c r="S22" s="440"/>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row>
    <row r="23" spans="1:72" s="9" customFormat="1" ht="12.75" customHeight="1">
      <c r="A23" s="2"/>
      <c r="B23" s="2"/>
      <c r="C23" s="2"/>
      <c r="D23" s="9" t="s">
        <v>182</v>
      </c>
      <c r="E23" s="24"/>
      <c r="F23" s="6"/>
      <c r="G23" s="10">
        <f t="shared" si="4"/>
        <v>0</v>
      </c>
      <c r="H23" s="6"/>
      <c r="I23" s="10">
        <f t="shared" si="5"/>
        <v>0</v>
      </c>
      <c r="J23" s="6"/>
      <c r="K23" s="10">
        <f t="shared" si="6"/>
        <v>0</v>
      </c>
      <c r="L23" s="10">
        <f t="shared" si="7"/>
        <v>0</v>
      </c>
      <c r="M23" s="10"/>
      <c r="N23" s="274"/>
      <c r="O23" s="440"/>
      <c r="P23" s="440"/>
      <c r="Q23" s="440"/>
      <c r="R23" s="440"/>
      <c r="S23" s="440"/>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row>
    <row r="24" spans="1:72" s="9" customFormat="1" ht="12.75" customHeight="1">
      <c r="A24" s="2"/>
      <c r="B24" s="2"/>
      <c r="C24" s="2"/>
      <c r="D24" s="9" t="s">
        <v>181</v>
      </c>
      <c r="E24" s="24"/>
      <c r="F24" s="6"/>
      <c r="G24" s="10">
        <f t="shared" si="4"/>
        <v>0</v>
      </c>
      <c r="H24" s="6"/>
      <c r="I24" s="10">
        <f t="shared" si="5"/>
        <v>0</v>
      </c>
      <c r="J24" s="6"/>
      <c r="K24" s="10">
        <f t="shared" si="6"/>
        <v>0</v>
      </c>
      <c r="L24" s="10">
        <f t="shared" si="7"/>
        <v>0</v>
      </c>
      <c r="M24" s="10"/>
      <c r="N24" s="274"/>
      <c r="O24" s="440"/>
      <c r="P24" s="440"/>
      <c r="Q24" s="440"/>
      <c r="R24" s="440"/>
      <c r="S24" s="440"/>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row>
    <row r="25" spans="1:72" s="9" customFormat="1" ht="12.75" customHeight="1">
      <c r="A25" s="2"/>
      <c r="B25" s="2"/>
      <c r="C25" s="2"/>
      <c r="D25" s="9" t="s">
        <v>1039</v>
      </c>
      <c r="E25" s="24"/>
      <c r="F25" s="6"/>
      <c r="G25" s="10">
        <f t="shared" si="4"/>
        <v>0</v>
      </c>
      <c r="H25" s="6"/>
      <c r="I25" s="10">
        <f t="shared" si="5"/>
        <v>0</v>
      </c>
      <c r="J25" s="6"/>
      <c r="K25" s="10">
        <f t="shared" si="6"/>
        <v>0</v>
      </c>
      <c r="L25" s="10">
        <f t="shared" si="7"/>
        <v>0</v>
      </c>
      <c r="M25" s="10"/>
      <c r="N25" s="274"/>
      <c r="O25" s="440"/>
      <c r="P25" s="440"/>
      <c r="Q25" s="440"/>
      <c r="R25" s="440"/>
      <c r="S25" s="440"/>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row>
    <row r="26" spans="1:72" s="9" customFormat="1" ht="12.75" customHeight="1">
      <c r="A26" s="2"/>
      <c r="B26" s="2"/>
      <c r="C26" s="2"/>
      <c r="E26" s="24"/>
      <c r="F26" s="6"/>
      <c r="G26" s="10"/>
      <c r="H26" s="6"/>
      <c r="I26" s="10"/>
      <c r="J26" s="6"/>
      <c r="K26" s="10"/>
      <c r="L26" s="10"/>
      <c r="M26" s="10"/>
      <c r="N26" s="274"/>
      <c r="O26" s="440"/>
      <c r="P26" s="440"/>
      <c r="Q26" s="440"/>
      <c r="R26" s="440"/>
      <c r="S26" s="440"/>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row>
    <row r="27" spans="1:72" s="9" customFormat="1" ht="12.75" customHeight="1">
      <c r="A27" s="2"/>
      <c r="B27" s="2"/>
      <c r="C27" s="2"/>
      <c r="E27" s="24"/>
      <c r="F27" s="6"/>
      <c r="G27" s="10"/>
      <c r="H27" s="6"/>
      <c r="I27" s="10"/>
      <c r="J27" s="6"/>
      <c r="K27" s="10"/>
      <c r="L27" s="10"/>
      <c r="M27" s="10"/>
      <c r="N27" s="274"/>
      <c r="O27" s="440"/>
      <c r="P27" s="440"/>
      <c r="Q27" s="440"/>
      <c r="R27" s="440"/>
      <c r="S27" s="440"/>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row>
    <row r="28" spans="1:72" s="9" customFormat="1" ht="12.75" customHeight="1">
      <c r="A28" s="2"/>
      <c r="B28" s="2"/>
      <c r="C28" s="2" t="s">
        <v>1039</v>
      </c>
      <c r="E28" s="24"/>
      <c r="F28" s="6"/>
      <c r="G28" s="10"/>
      <c r="H28" s="6"/>
      <c r="I28" s="10"/>
      <c r="J28" s="6"/>
      <c r="K28" s="10"/>
      <c r="L28" s="10"/>
      <c r="M28" s="10"/>
      <c r="N28" s="274"/>
      <c r="O28" s="440"/>
      <c r="P28" s="440"/>
      <c r="Q28" s="440"/>
      <c r="R28" s="440"/>
      <c r="S28" s="440"/>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row>
    <row r="29" spans="1:72" s="9" customFormat="1" ht="11">
      <c r="A29" s="2"/>
      <c r="B29" s="2"/>
      <c r="C29" s="2"/>
      <c r="D29" s="9" t="s">
        <v>284</v>
      </c>
      <c r="E29" s="24"/>
      <c r="F29" s="6"/>
      <c r="G29" s="10">
        <f>F29*E29</f>
        <v>0</v>
      </c>
      <c r="H29" s="6"/>
      <c r="I29" s="10">
        <f t="shared" ref="I29:I37" si="8">H29*E29</f>
        <v>0</v>
      </c>
      <c r="J29" s="6"/>
      <c r="K29" s="10">
        <f t="shared" ref="K29:K37" si="9">E29*J29</f>
        <v>0</v>
      </c>
      <c r="L29" s="10">
        <f>K29+I29+G29</f>
        <v>0</v>
      </c>
      <c r="M29" s="10"/>
      <c r="N29" s="274"/>
      <c r="O29" s="440"/>
      <c r="P29" s="440"/>
      <c r="Q29" s="440"/>
      <c r="R29" s="440"/>
      <c r="S29" s="440"/>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row>
    <row r="30" spans="1:72" s="9" customFormat="1" ht="12.75" customHeight="1">
      <c r="A30" s="2"/>
      <c r="B30" s="2"/>
      <c r="C30" s="2"/>
      <c r="D30" s="9" t="s">
        <v>183</v>
      </c>
      <c r="E30" s="24"/>
      <c r="F30" s="6"/>
      <c r="G30" s="10">
        <f t="shared" ref="G30:G37" si="10">F30*E30</f>
        <v>0</v>
      </c>
      <c r="H30" s="6"/>
      <c r="I30" s="10">
        <f t="shared" si="8"/>
        <v>0</v>
      </c>
      <c r="J30" s="6"/>
      <c r="K30" s="10">
        <f t="shared" si="9"/>
        <v>0</v>
      </c>
      <c r="L30" s="10">
        <f t="shared" ref="L30:L37" si="11">K30+I30+G30</f>
        <v>0</v>
      </c>
      <c r="M30" s="10"/>
      <c r="N30" s="274"/>
      <c r="O30" s="440"/>
      <c r="P30" s="440"/>
      <c r="Q30" s="440"/>
      <c r="R30" s="440"/>
      <c r="S30" s="440"/>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row>
    <row r="31" spans="1:72" s="9" customFormat="1" ht="12.75" customHeight="1">
      <c r="A31" s="2"/>
      <c r="B31" s="2"/>
      <c r="C31" s="2"/>
      <c r="D31" s="9" t="s">
        <v>553</v>
      </c>
      <c r="E31" s="24"/>
      <c r="F31" s="6"/>
      <c r="G31" s="10">
        <f t="shared" si="10"/>
        <v>0</v>
      </c>
      <c r="H31" s="6"/>
      <c r="I31" s="10">
        <f t="shared" si="8"/>
        <v>0</v>
      </c>
      <c r="J31" s="6"/>
      <c r="K31" s="10">
        <f t="shared" si="9"/>
        <v>0</v>
      </c>
      <c r="L31" s="10">
        <f t="shared" si="11"/>
        <v>0</v>
      </c>
      <c r="M31" s="10"/>
      <c r="N31" s="274"/>
      <c r="O31" s="440"/>
      <c r="P31" s="440"/>
      <c r="Q31" s="440"/>
      <c r="R31" s="440"/>
      <c r="S31" s="440"/>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row>
    <row r="32" spans="1:72" s="9" customFormat="1" ht="12.75" customHeight="1">
      <c r="A32" s="2"/>
      <c r="B32" s="2"/>
      <c r="C32" s="2"/>
      <c r="D32" s="9" t="s">
        <v>20</v>
      </c>
      <c r="E32" s="24"/>
      <c r="F32" s="6"/>
      <c r="G32" s="10">
        <f t="shared" si="10"/>
        <v>0</v>
      </c>
      <c r="H32" s="6"/>
      <c r="I32" s="10">
        <f t="shared" si="8"/>
        <v>0</v>
      </c>
      <c r="J32" s="6"/>
      <c r="K32" s="10">
        <f t="shared" si="9"/>
        <v>0</v>
      </c>
      <c r="L32" s="10">
        <f t="shared" si="11"/>
        <v>0</v>
      </c>
      <c r="M32" s="10"/>
      <c r="N32" s="274"/>
      <c r="O32" s="440"/>
      <c r="P32" s="440"/>
      <c r="Q32" s="440"/>
      <c r="R32" s="440"/>
      <c r="S32" s="440"/>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row>
    <row r="33" spans="1:72" s="9" customFormat="1" ht="12.75" customHeight="1">
      <c r="A33" s="2"/>
      <c r="B33" s="2"/>
      <c r="C33" s="2"/>
      <c r="D33" s="9" t="s">
        <v>207</v>
      </c>
      <c r="E33" s="24"/>
      <c r="F33" s="6"/>
      <c r="G33" s="10">
        <f t="shared" si="10"/>
        <v>0</v>
      </c>
      <c r="H33" s="6"/>
      <c r="I33" s="10">
        <f t="shared" si="8"/>
        <v>0</v>
      </c>
      <c r="J33" s="6"/>
      <c r="K33" s="10">
        <f t="shared" si="9"/>
        <v>0</v>
      </c>
      <c r="L33" s="10">
        <f t="shared" si="11"/>
        <v>0</v>
      </c>
      <c r="M33" s="10"/>
      <c r="N33" s="274"/>
      <c r="O33" s="440"/>
      <c r="P33" s="440"/>
      <c r="Q33" s="440"/>
      <c r="R33" s="440"/>
      <c r="S33" s="440"/>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row>
    <row r="34" spans="1:72" s="9" customFormat="1" ht="12.75" customHeight="1">
      <c r="A34" s="2"/>
      <c r="B34" s="2"/>
      <c r="C34" s="2"/>
      <c r="D34" s="9" t="s">
        <v>1039</v>
      </c>
      <c r="E34" s="24"/>
      <c r="F34" s="6"/>
      <c r="G34" s="10">
        <f t="shared" si="10"/>
        <v>0</v>
      </c>
      <c r="H34" s="6"/>
      <c r="I34" s="10">
        <f t="shared" si="8"/>
        <v>0</v>
      </c>
      <c r="J34" s="6"/>
      <c r="K34" s="10">
        <f t="shared" si="9"/>
        <v>0</v>
      </c>
      <c r="L34" s="10">
        <f t="shared" si="11"/>
        <v>0</v>
      </c>
      <c r="M34" s="10"/>
      <c r="N34" s="274"/>
      <c r="O34" s="440"/>
      <c r="P34" s="440"/>
      <c r="Q34" s="440"/>
      <c r="R34" s="440"/>
      <c r="S34" s="440"/>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row>
    <row r="35" spans="1:72" s="9" customFormat="1" ht="12.75" customHeight="1">
      <c r="A35" s="2"/>
      <c r="B35" s="2"/>
      <c r="C35" s="2"/>
      <c r="E35" s="24"/>
      <c r="F35" s="6"/>
      <c r="G35" s="10">
        <f t="shared" si="10"/>
        <v>0</v>
      </c>
      <c r="H35" s="6"/>
      <c r="I35" s="10">
        <f t="shared" si="8"/>
        <v>0</v>
      </c>
      <c r="J35" s="6"/>
      <c r="K35" s="10">
        <f t="shared" si="9"/>
        <v>0</v>
      </c>
      <c r="L35" s="10">
        <f t="shared" si="11"/>
        <v>0</v>
      </c>
      <c r="M35" s="10"/>
      <c r="N35" s="274"/>
      <c r="O35" s="440"/>
      <c r="P35" s="440"/>
      <c r="Q35" s="440"/>
      <c r="R35" s="440"/>
      <c r="S35" s="440"/>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row>
    <row r="36" spans="1:72" s="9" customFormat="1" ht="12.75" customHeight="1">
      <c r="A36" s="2"/>
      <c r="B36" s="2"/>
      <c r="C36" s="2"/>
      <c r="E36" s="24"/>
      <c r="F36" s="6"/>
      <c r="G36" s="10">
        <f t="shared" si="10"/>
        <v>0</v>
      </c>
      <c r="H36" s="6"/>
      <c r="I36" s="10">
        <f t="shared" si="8"/>
        <v>0</v>
      </c>
      <c r="J36" s="6"/>
      <c r="K36" s="10">
        <f t="shared" si="9"/>
        <v>0</v>
      </c>
      <c r="L36" s="10">
        <f t="shared" si="11"/>
        <v>0</v>
      </c>
      <c r="M36" s="10"/>
      <c r="N36" s="274"/>
      <c r="O36" s="440"/>
      <c r="P36" s="440"/>
      <c r="Q36" s="440"/>
      <c r="R36" s="440"/>
      <c r="S36" s="440"/>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row>
    <row r="37" spans="1:72" s="9" customFormat="1" ht="12.75" customHeight="1">
      <c r="A37" s="2"/>
      <c r="B37" s="2"/>
      <c r="C37" s="2"/>
      <c r="E37" s="24"/>
      <c r="F37" s="6"/>
      <c r="G37" s="10">
        <f t="shared" si="10"/>
        <v>0</v>
      </c>
      <c r="H37" s="6"/>
      <c r="I37" s="10">
        <f t="shared" si="8"/>
        <v>0</v>
      </c>
      <c r="J37" s="6"/>
      <c r="K37" s="10">
        <f t="shared" si="9"/>
        <v>0</v>
      </c>
      <c r="L37" s="10">
        <f t="shared" si="11"/>
        <v>0</v>
      </c>
      <c r="M37" s="10"/>
      <c r="N37" s="274"/>
      <c r="O37" s="440"/>
      <c r="P37" s="440"/>
      <c r="Q37" s="440"/>
      <c r="R37" s="440"/>
      <c r="S37" s="440"/>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row>
    <row r="38" spans="1:72" s="9" customFormat="1" ht="12.75" customHeight="1">
      <c r="A38" s="2"/>
      <c r="B38" s="2"/>
      <c r="C38" s="2"/>
      <c r="E38" s="24"/>
      <c r="F38" s="6"/>
      <c r="G38" s="10"/>
      <c r="H38" s="6"/>
      <c r="I38" s="10"/>
      <c r="J38" s="6"/>
      <c r="K38" s="10"/>
      <c r="L38" s="10"/>
      <c r="M38" s="10"/>
      <c r="N38" s="547"/>
      <c r="O38" s="440"/>
      <c r="P38" s="440"/>
      <c r="Q38" s="440"/>
      <c r="R38" s="440"/>
      <c r="S38" s="440"/>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row>
    <row r="39" spans="1:72" s="553" customFormat="1" ht="27.75" customHeight="1">
      <c r="A39" s="554"/>
      <c r="B39" s="554" t="s">
        <v>306</v>
      </c>
      <c r="C39" s="554"/>
      <c r="D39" s="555"/>
      <c r="E39" s="556"/>
      <c r="F39" s="557"/>
      <c r="G39" s="558">
        <f>SUM(G8:G38)</f>
        <v>0</v>
      </c>
      <c r="H39" s="557"/>
      <c r="I39" s="558">
        <f>SUM(I8:I38)</f>
        <v>0</v>
      </c>
      <c r="J39" s="557"/>
      <c r="K39" s="558">
        <f>SUM(K8:K38)</f>
        <v>0</v>
      </c>
      <c r="L39" s="558">
        <f>K39+I39+G39</f>
        <v>0</v>
      </c>
      <c r="M39" s="558">
        <f>SUM(L8:L38)</f>
        <v>0</v>
      </c>
      <c r="N39" s="550" t="s">
        <v>911</v>
      </c>
      <c r="O39" s="552"/>
      <c r="P39" s="552"/>
      <c r="Q39" s="552"/>
      <c r="R39" s="552"/>
      <c r="S39" s="552"/>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551"/>
      <c r="AV39" s="551"/>
      <c r="AW39" s="551"/>
      <c r="AX39" s="551"/>
      <c r="AY39" s="551"/>
      <c r="AZ39" s="551"/>
      <c r="BA39" s="551"/>
      <c r="BB39" s="551"/>
      <c r="BC39" s="551"/>
      <c r="BD39" s="551"/>
      <c r="BE39" s="551"/>
      <c r="BF39" s="551"/>
      <c r="BG39" s="551"/>
      <c r="BH39" s="551"/>
      <c r="BI39" s="551"/>
      <c r="BJ39" s="551"/>
      <c r="BK39" s="551"/>
      <c r="BL39" s="551"/>
      <c r="BM39" s="551"/>
      <c r="BN39" s="551"/>
      <c r="BO39" s="551"/>
      <c r="BP39" s="551"/>
      <c r="BQ39" s="551"/>
      <c r="BR39" s="551"/>
      <c r="BS39" s="551"/>
      <c r="BT39" s="551"/>
    </row>
    <row r="40" spans="1:72">
      <c r="N40" s="546"/>
    </row>
  </sheetData>
  <mergeCells count="1">
    <mergeCell ref="A1:M1"/>
  </mergeCells>
  <phoneticPr fontId="0" type="noConversion"/>
  <hyperlinks>
    <hyperlink ref="N6" location="H.02" display="refer to worksheet BUDGET - H2. Computer Hardware"/>
    <hyperlink ref="N39" location="H.02" display="Click here to go back to BUDGET - H2. Computer Hardware.                                                                                                                                       Transfer your Worksheet Total to the Budget Line Item Total"/>
  </hyperlinks>
  <printOptions gridLines="1"/>
  <pageMargins left="0.27559055118110237" right="0.23622047244094491" top="0.62992125984251968" bottom="0.78740157480314965" header="0.31496062992125984" footer="0.35433070866141736"/>
  <pageSetup paperSize="9" scale="91" orientation="portrait" horizontalDpi="300" verticalDpi="300"/>
  <headerFooter alignWithMargins="0">
    <oddFooter>&amp;L&amp;"Arial,Italic"&amp;8&amp;F  -  Computer Hardware  -  &amp;D&amp;C&amp;R&amp;"Arial,Italic"&amp;8Page &amp;P/&amp;N</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pageSetUpPr fitToPage="1"/>
  </sheetPr>
  <dimension ref="A1:BP88"/>
  <sheetViews>
    <sheetView zoomScale="120" workbookViewId="0">
      <pane ySplit="3" topLeftCell="A4" activePane="bottomLeft" state="frozenSplit"/>
      <selection activeCell="C78" sqref="C78"/>
      <selection pane="bottomLeft" activeCell="A3" sqref="A3"/>
    </sheetView>
  </sheetViews>
  <sheetFormatPr baseColWidth="10" defaultColWidth="8.7109375" defaultRowHeight="13" x14ac:dyDescent="0"/>
  <cols>
    <col min="1" max="2" width="4.7109375" customWidth="1"/>
    <col min="3" max="3" width="2.7109375" customWidth="1"/>
    <col min="4" max="4" width="42.7109375" customWidth="1"/>
    <col min="5" max="5" width="6.28515625" customWidth="1"/>
    <col min="6" max="6" width="4.7109375" customWidth="1"/>
    <col min="7" max="7" width="8.7109375" customWidth="1"/>
    <col min="8" max="8" width="11.42578125" customWidth="1"/>
    <col min="9" max="9" width="8.7109375" customWidth="1"/>
    <col min="10" max="10" width="55.140625" style="444" customWidth="1"/>
    <col min="11" max="17" width="9.140625" style="437" customWidth="1"/>
  </cols>
  <sheetData>
    <row r="1" spans="1:68" ht="15">
      <c r="A1" s="609" t="s">
        <v>108</v>
      </c>
      <c r="B1" s="609"/>
      <c r="C1" s="610"/>
      <c r="D1" s="610"/>
      <c r="E1" s="610"/>
      <c r="F1" s="610"/>
      <c r="G1" s="610"/>
      <c r="H1" s="610"/>
      <c r="I1" s="610"/>
      <c r="J1" s="445" t="s">
        <v>320</v>
      </c>
      <c r="K1" s="451"/>
      <c r="L1" s="451"/>
      <c r="M1" s="451"/>
      <c r="N1" s="451"/>
      <c r="O1" s="451"/>
    </row>
    <row r="2" spans="1:68" s="2" customFormat="1" ht="22">
      <c r="A2" s="180" t="s">
        <v>1260</v>
      </c>
      <c r="B2" s="180"/>
      <c r="C2" s="180"/>
      <c r="D2" s="180" t="s">
        <v>8</v>
      </c>
      <c r="E2" s="39" t="s">
        <v>1115</v>
      </c>
      <c r="F2" s="39"/>
      <c r="G2" s="39" t="s">
        <v>1048</v>
      </c>
      <c r="H2" s="40" t="s">
        <v>584</v>
      </c>
      <c r="I2" s="40" t="s">
        <v>1243</v>
      </c>
      <c r="J2" s="273" t="s">
        <v>279</v>
      </c>
      <c r="K2" s="283"/>
      <c r="L2" s="131"/>
      <c r="M2" s="131"/>
      <c r="N2" s="130"/>
      <c r="O2" s="130"/>
      <c r="P2" s="283"/>
      <c r="Q2" s="283"/>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row>
    <row r="3" spans="1:68" s="2" customFormat="1" ht="12">
      <c r="A3" s="198"/>
      <c r="B3" s="198"/>
      <c r="C3" s="88"/>
      <c r="D3" s="215"/>
      <c r="E3" s="214"/>
      <c r="F3" s="5"/>
      <c r="G3" s="4"/>
      <c r="H3" s="450" t="s">
        <v>1220</v>
      </c>
      <c r="I3" s="449">
        <f>BUDGET!M4</f>
        <v>0</v>
      </c>
      <c r="J3" s="274" t="s">
        <v>1015</v>
      </c>
      <c r="K3" s="131"/>
      <c r="L3" s="131"/>
      <c r="M3" s="131"/>
      <c r="N3" s="130"/>
      <c r="O3" s="130"/>
      <c r="P3" s="283"/>
      <c r="Q3" s="283"/>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row>
    <row r="4" spans="1:68">
      <c r="J4" s="447"/>
    </row>
    <row r="5" spans="1:68">
      <c r="B5" s="1" t="s">
        <v>221</v>
      </c>
      <c r="C5" s="33"/>
      <c r="D5" s="33"/>
      <c r="J5" s="196" t="s">
        <v>422</v>
      </c>
    </row>
    <row r="6" spans="1:68">
      <c r="B6" s="2"/>
      <c r="C6" s="2"/>
      <c r="D6" s="9"/>
      <c r="J6" s="447"/>
    </row>
    <row r="7" spans="1:68">
      <c r="B7" s="2" t="s">
        <v>222</v>
      </c>
      <c r="C7" s="2"/>
      <c r="D7" s="9"/>
      <c r="E7" s="9"/>
      <c r="F7" s="9"/>
      <c r="G7" s="9"/>
      <c r="H7" s="24"/>
      <c r="I7" s="24"/>
      <c r="J7" s="447"/>
    </row>
    <row r="8" spans="1:68">
      <c r="B8" s="2"/>
      <c r="C8" s="2" t="s">
        <v>223</v>
      </c>
      <c r="D8" s="9"/>
      <c r="E8" s="9"/>
      <c r="F8" s="9"/>
      <c r="G8" s="9"/>
      <c r="H8" s="24"/>
      <c r="I8" s="24"/>
      <c r="J8" s="447"/>
    </row>
    <row r="9" spans="1:68">
      <c r="B9" s="2"/>
      <c r="C9" s="2"/>
      <c r="D9" s="9" t="s">
        <v>1131</v>
      </c>
      <c r="E9" s="9"/>
      <c r="F9" s="9"/>
      <c r="G9" s="9"/>
      <c r="H9" s="24">
        <f>E9*G9</f>
        <v>0</v>
      </c>
      <c r="I9" s="24"/>
      <c r="J9" s="447"/>
    </row>
    <row r="10" spans="1:68">
      <c r="B10" s="2"/>
      <c r="C10" s="2" t="s">
        <v>224</v>
      </c>
      <c r="D10" s="9"/>
      <c r="E10" s="9"/>
      <c r="F10" s="9"/>
      <c r="G10" s="9"/>
      <c r="H10" s="24"/>
      <c r="I10" s="24"/>
      <c r="J10" s="494" t="s">
        <v>1135</v>
      </c>
    </row>
    <row r="11" spans="1:68">
      <c r="B11" s="2"/>
      <c r="C11" s="2"/>
      <c r="D11" s="9" t="s">
        <v>225</v>
      </c>
      <c r="E11" s="9"/>
      <c r="F11" s="9"/>
      <c r="G11" s="9"/>
      <c r="H11" s="24">
        <f>E11*G11</f>
        <v>0</v>
      </c>
      <c r="I11" s="24"/>
      <c r="J11" s="447"/>
    </row>
    <row r="12" spans="1:68">
      <c r="B12" s="2"/>
      <c r="C12" s="2"/>
      <c r="D12" s="186" t="s">
        <v>109</v>
      </c>
      <c r="E12" s="9"/>
      <c r="F12" s="9"/>
      <c r="G12" s="9"/>
      <c r="H12" s="24">
        <f>E12*G12</f>
        <v>0</v>
      </c>
      <c r="I12" s="24"/>
      <c r="J12" s="447"/>
    </row>
    <row r="13" spans="1:68">
      <c r="B13" s="2"/>
      <c r="C13" s="2" t="s">
        <v>226</v>
      </c>
      <c r="D13" s="186"/>
      <c r="E13" s="9"/>
      <c r="F13" s="9"/>
      <c r="G13" s="9"/>
      <c r="H13" s="24"/>
      <c r="I13" s="24"/>
      <c r="J13" s="447"/>
    </row>
    <row r="14" spans="1:68">
      <c r="B14" s="2"/>
      <c r="C14" s="2"/>
      <c r="D14" s="186" t="s">
        <v>227</v>
      </c>
      <c r="E14" s="9"/>
      <c r="F14" s="9"/>
      <c r="G14" s="9"/>
      <c r="H14" s="24"/>
      <c r="I14" s="24"/>
      <c r="J14" s="447"/>
    </row>
    <row r="15" spans="1:68">
      <c r="B15" s="2"/>
      <c r="C15" s="2"/>
      <c r="D15" s="186" t="s">
        <v>228</v>
      </c>
      <c r="E15" s="9"/>
      <c r="F15" s="9"/>
      <c r="G15" s="9"/>
      <c r="H15" s="24">
        <f t="shared" ref="H15:H20" si="0">E15*G15</f>
        <v>0</v>
      </c>
      <c r="I15" s="24"/>
      <c r="J15" s="447"/>
    </row>
    <row r="16" spans="1:68">
      <c r="B16" s="2"/>
      <c r="C16" s="2"/>
      <c r="D16" s="186" t="s">
        <v>229</v>
      </c>
      <c r="E16" s="9"/>
      <c r="F16" s="9"/>
      <c r="G16" s="9"/>
      <c r="H16" s="24">
        <f t="shared" si="0"/>
        <v>0</v>
      </c>
      <c r="I16" s="24"/>
      <c r="J16" s="447"/>
    </row>
    <row r="17" spans="2:10">
      <c r="B17" s="2"/>
      <c r="C17" s="2"/>
      <c r="D17" s="186" t="s">
        <v>230</v>
      </c>
      <c r="E17" s="9"/>
      <c r="F17" s="9"/>
      <c r="G17" s="9"/>
      <c r="H17" s="24">
        <f t="shared" si="0"/>
        <v>0</v>
      </c>
      <c r="I17" s="24"/>
      <c r="J17" s="447"/>
    </row>
    <row r="18" spans="2:10">
      <c r="B18" s="2"/>
      <c r="C18" s="2"/>
      <c r="D18" s="186" t="s">
        <v>777</v>
      </c>
      <c r="E18" s="9"/>
      <c r="F18" s="9"/>
      <c r="G18" s="9"/>
      <c r="H18" s="24">
        <f t="shared" si="0"/>
        <v>0</v>
      </c>
      <c r="I18" s="24"/>
      <c r="J18" s="447"/>
    </row>
    <row r="19" spans="2:10">
      <c r="B19" s="2"/>
      <c r="C19" s="2"/>
      <c r="D19" s="186" t="s">
        <v>231</v>
      </c>
      <c r="E19" s="9"/>
      <c r="F19" s="9"/>
      <c r="G19" s="9"/>
      <c r="H19" s="24">
        <f t="shared" si="0"/>
        <v>0</v>
      </c>
      <c r="I19" s="24"/>
      <c r="J19" s="447"/>
    </row>
    <row r="20" spans="2:10">
      <c r="B20" s="2"/>
      <c r="C20" s="2"/>
      <c r="D20" s="186" t="s">
        <v>111</v>
      </c>
      <c r="E20" s="9"/>
      <c r="F20" s="9"/>
      <c r="G20" s="9"/>
      <c r="H20" s="24">
        <f t="shared" si="0"/>
        <v>0</v>
      </c>
      <c r="I20" s="24"/>
      <c r="J20" s="447"/>
    </row>
    <row r="21" spans="2:10">
      <c r="B21" s="2"/>
      <c r="C21" s="2" t="s">
        <v>808</v>
      </c>
      <c r="D21" s="9"/>
      <c r="E21" s="9"/>
      <c r="F21" s="9"/>
      <c r="G21" s="9"/>
      <c r="H21" s="24"/>
      <c r="I21" s="24"/>
      <c r="J21" s="447"/>
    </row>
    <row r="22" spans="2:10">
      <c r="B22" s="2"/>
      <c r="C22" s="2"/>
      <c r="D22" s="9" t="s">
        <v>232</v>
      </c>
      <c r="E22" s="9"/>
      <c r="F22" s="9"/>
      <c r="G22" s="9"/>
      <c r="H22" s="24">
        <f>E22*G22</f>
        <v>0</v>
      </c>
      <c r="I22" s="24"/>
      <c r="J22" s="447"/>
    </row>
    <row r="23" spans="2:10">
      <c r="B23" s="2"/>
      <c r="C23" s="2"/>
      <c r="D23" s="9" t="s">
        <v>233</v>
      </c>
      <c r="E23" s="9"/>
      <c r="F23" s="9"/>
      <c r="G23" s="9"/>
      <c r="H23" s="24">
        <f>E23*G23</f>
        <v>0</v>
      </c>
      <c r="I23" s="24"/>
      <c r="J23" s="447"/>
    </row>
    <row r="24" spans="2:10">
      <c r="B24" s="2"/>
      <c r="C24" s="2"/>
      <c r="D24" s="9" t="s">
        <v>231</v>
      </c>
      <c r="E24" s="9"/>
      <c r="F24" s="9"/>
      <c r="G24" s="9"/>
      <c r="H24" s="24">
        <f>E24*G24</f>
        <v>0</v>
      </c>
      <c r="I24" s="24"/>
      <c r="J24" s="447"/>
    </row>
    <row r="25" spans="2:10">
      <c r="B25" s="2"/>
      <c r="C25" s="2" t="s">
        <v>234</v>
      </c>
      <c r="D25" s="9"/>
      <c r="E25" s="9"/>
      <c r="F25" s="9"/>
      <c r="G25" s="9"/>
      <c r="H25" s="24"/>
      <c r="I25" s="24"/>
      <c r="J25" s="447"/>
    </row>
    <row r="26" spans="2:10">
      <c r="B26" s="2"/>
      <c r="C26" s="2"/>
      <c r="D26" s="9" t="s">
        <v>678</v>
      </c>
      <c r="E26" s="9"/>
      <c r="F26" s="9"/>
      <c r="G26" s="9"/>
      <c r="H26" s="24">
        <f t="shared" ref="H26:H33" si="1">E26*G26</f>
        <v>0</v>
      </c>
      <c r="I26" s="24"/>
      <c r="J26" s="447"/>
    </row>
    <row r="27" spans="2:10">
      <c r="B27" s="2"/>
      <c r="C27" s="2"/>
      <c r="D27" s="9" t="s">
        <v>777</v>
      </c>
      <c r="E27" s="9"/>
      <c r="F27" s="9"/>
      <c r="G27" s="9"/>
      <c r="H27" s="24">
        <f t="shared" si="1"/>
        <v>0</v>
      </c>
      <c r="I27" s="24"/>
      <c r="J27" s="447"/>
    </row>
    <row r="28" spans="2:10">
      <c r="B28" s="2"/>
      <c r="C28" s="2"/>
      <c r="D28" s="9" t="s">
        <v>235</v>
      </c>
      <c r="E28" s="9"/>
      <c r="F28" s="9"/>
      <c r="G28" s="9"/>
      <c r="H28" s="24">
        <f t="shared" si="1"/>
        <v>0</v>
      </c>
      <c r="I28" s="24"/>
      <c r="J28" s="447"/>
    </row>
    <row r="29" spans="2:10">
      <c r="B29" s="2"/>
      <c r="C29" s="2"/>
      <c r="D29" s="9" t="s">
        <v>236</v>
      </c>
      <c r="E29" s="9"/>
      <c r="F29" s="9"/>
      <c r="G29" s="9"/>
      <c r="H29" s="24">
        <f t="shared" si="1"/>
        <v>0</v>
      </c>
      <c r="I29" s="24"/>
      <c r="J29" s="447"/>
    </row>
    <row r="30" spans="2:10">
      <c r="B30" s="2"/>
      <c r="C30" s="2"/>
      <c r="D30" s="9" t="s">
        <v>237</v>
      </c>
      <c r="E30" s="9"/>
      <c r="F30" s="9"/>
      <c r="G30" s="9"/>
      <c r="H30" s="24">
        <f t="shared" si="1"/>
        <v>0</v>
      </c>
      <c r="I30" s="24"/>
      <c r="J30" s="447"/>
    </row>
    <row r="31" spans="2:10">
      <c r="B31" s="2"/>
      <c r="C31" s="2"/>
      <c r="D31" s="9" t="s">
        <v>231</v>
      </c>
      <c r="E31" s="9"/>
      <c r="F31" s="9"/>
      <c r="G31" s="9"/>
      <c r="H31" s="24">
        <f t="shared" si="1"/>
        <v>0</v>
      </c>
      <c r="I31" s="24"/>
      <c r="J31" s="447"/>
    </row>
    <row r="32" spans="2:10">
      <c r="B32" s="2"/>
      <c r="C32" s="2"/>
      <c r="D32" s="9" t="s">
        <v>110</v>
      </c>
      <c r="E32" s="9"/>
      <c r="F32" s="9"/>
      <c r="G32" s="9"/>
      <c r="H32" s="24">
        <f t="shared" si="1"/>
        <v>0</v>
      </c>
      <c r="I32" s="24"/>
      <c r="J32" s="447"/>
    </row>
    <row r="33" spans="2:10">
      <c r="B33" s="2"/>
      <c r="C33" s="2"/>
      <c r="D33" s="9" t="s">
        <v>1039</v>
      </c>
      <c r="E33" s="9"/>
      <c r="F33" s="9"/>
      <c r="G33" s="9"/>
      <c r="H33" s="24">
        <f t="shared" si="1"/>
        <v>0</v>
      </c>
      <c r="I33" s="24"/>
      <c r="J33" s="447"/>
    </row>
    <row r="34" spans="2:10">
      <c r="B34" s="2"/>
      <c r="C34" s="2" t="s">
        <v>112</v>
      </c>
      <c r="D34" s="9"/>
      <c r="E34" s="9"/>
      <c r="F34" s="9"/>
      <c r="G34" s="9"/>
      <c r="H34" s="24"/>
      <c r="I34" s="24"/>
      <c r="J34" s="447"/>
    </row>
    <row r="35" spans="2:10">
      <c r="B35" s="2"/>
      <c r="C35" s="2"/>
      <c r="D35" s="9" t="s">
        <v>232</v>
      </c>
      <c r="E35" s="9"/>
      <c r="F35" s="9"/>
      <c r="G35" s="9"/>
      <c r="H35" s="24">
        <f>E35*G35</f>
        <v>0</v>
      </c>
      <c r="I35" s="24"/>
      <c r="J35" s="447"/>
    </row>
    <row r="36" spans="2:10">
      <c r="B36" s="2"/>
      <c r="C36" s="2"/>
      <c r="D36" s="9" t="s">
        <v>754</v>
      </c>
      <c r="E36" s="9"/>
      <c r="F36" s="9"/>
      <c r="G36" s="9"/>
      <c r="H36" s="24">
        <f>E36*G36</f>
        <v>0</v>
      </c>
      <c r="I36" s="24"/>
      <c r="J36" s="447"/>
    </row>
    <row r="37" spans="2:10">
      <c r="B37" s="2"/>
      <c r="C37" s="2"/>
      <c r="D37" s="9" t="s">
        <v>231</v>
      </c>
      <c r="E37" s="9"/>
      <c r="F37" s="9"/>
      <c r="G37" s="9"/>
      <c r="H37" s="24">
        <f>E37*G37</f>
        <v>0</v>
      </c>
      <c r="I37" s="24"/>
      <c r="J37" s="447"/>
    </row>
    <row r="38" spans="2:10">
      <c r="B38" s="2"/>
      <c r="C38" s="2"/>
      <c r="D38" s="9" t="s">
        <v>113</v>
      </c>
      <c r="E38" s="9"/>
      <c r="F38" s="9"/>
      <c r="G38" s="9"/>
      <c r="H38" s="24">
        <f>E38*G38</f>
        <v>0</v>
      </c>
      <c r="I38" s="24"/>
      <c r="J38" s="447"/>
    </row>
    <row r="39" spans="2:10">
      <c r="B39" s="2"/>
      <c r="C39" s="2" t="s">
        <v>114</v>
      </c>
      <c r="D39" s="9"/>
      <c r="E39" s="9"/>
      <c r="F39" s="9"/>
      <c r="G39" s="9"/>
      <c r="H39" s="24"/>
      <c r="I39" s="24"/>
      <c r="J39" s="447" t="s">
        <v>341</v>
      </c>
    </row>
    <row r="40" spans="2:10">
      <c r="B40" s="2"/>
      <c r="C40" s="2"/>
      <c r="D40" s="9" t="s">
        <v>232</v>
      </c>
      <c r="E40" s="9"/>
      <c r="F40" s="9"/>
      <c r="G40" s="9"/>
      <c r="H40" s="24">
        <f>E40*G40</f>
        <v>0</v>
      </c>
      <c r="I40" s="24"/>
      <c r="J40" s="447"/>
    </row>
    <row r="41" spans="2:10">
      <c r="B41" s="2"/>
      <c r="C41" s="2"/>
      <c r="D41" s="9" t="s">
        <v>116</v>
      </c>
      <c r="E41" s="9"/>
      <c r="F41" s="9"/>
      <c r="G41" s="9"/>
      <c r="H41" s="24">
        <f>E41*G41</f>
        <v>0</v>
      </c>
      <c r="I41" s="24"/>
      <c r="J41" s="447"/>
    </row>
    <row r="42" spans="2:10">
      <c r="B42" s="2"/>
      <c r="C42" s="2"/>
      <c r="D42" s="9" t="s">
        <v>117</v>
      </c>
      <c r="E42" s="9"/>
      <c r="F42" s="9"/>
      <c r="G42" s="9"/>
      <c r="H42" s="24">
        <f>E42*G42</f>
        <v>0</v>
      </c>
      <c r="I42" s="24"/>
      <c r="J42" s="447"/>
    </row>
    <row r="43" spans="2:10">
      <c r="B43" s="2"/>
      <c r="C43" s="2" t="s">
        <v>115</v>
      </c>
      <c r="D43" s="9"/>
      <c r="E43" s="9"/>
      <c r="F43" s="9"/>
      <c r="G43" s="9"/>
      <c r="H43" s="24"/>
      <c r="I43" s="24"/>
      <c r="J43" s="447"/>
    </row>
    <row r="44" spans="2:10">
      <c r="B44" s="2"/>
      <c r="C44" s="2"/>
      <c r="D44" s="9" t="s">
        <v>596</v>
      </c>
      <c r="E44" s="9"/>
      <c r="F44" s="9"/>
      <c r="G44" s="9"/>
      <c r="H44" s="24">
        <f>E44*G44</f>
        <v>0</v>
      </c>
      <c r="I44" s="24"/>
      <c r="J44" s="447"/>
    </row>
    <row r="45" spans="2:10">
      <c r="B45" s="2"/>
      <c r="C45" s="2"/>
      <c r="D45" s="9" t="s">
        <v>1039</v>
      </c>
      <c r="E45" s="9"/>
      <c r="F45" s="9"/>
      <c r="G45" s="9"/>
      <c r="H45" s="24">
        <f>E45*G45</f>
        <v>0</v>
      </c>
      <c r="I45" s="24"/>
      <c r="J45" s="447"/>
    </row>
    <row r="46" spans="2:10">
      <c r="B46" s="2"/>
      <c r="C46" s="2"/>
      <c r="D46" s="9"/>
      <c r="E46" s="9"/>
      <c r="F46" s="9"/>
      <c r="G46" s="9"/>
      <c r="H46" s="24"/>
      <c r="I46" s="24"/>
      <c r="J46" s="447"/>
    </row>
    <row r="47" spans="2:10">
      <c r="B47" s="2"/>
      <c r="C47" s="2"/>
      <c r="D47" s="34" t="s">
        <v>1244</v>
      </c>
      <c r="E47" s="2"/>
      <c r="F47" s="2"/>
      <c r="G47" s="2"/>
      <c r="H47" s="211">
        <f>SUM(H8:H46)</f>
        <v>0</v>
      </c>
      <c r="I47" s="212">
        <f>H47</f>
        <v>0</v>
      </c>
      <c r="J47" s="447"/>
    </row>
    <row r="48" spans="2:10">
      <c r="B48" s="2"/>
      <c r="C48" s="2"/>
      <c r="D48" s="34"/>
      <c r="E48" s="2"/>
      <c r="F48" s="2"/>
      <c r="G48" s="2"/>
      <c r="H48" s="212"/>
      <c r="I48" s="212"/>
      <c r="J48" s="447"/>
    </row>
    <row r="49" spans="2:10">
      <c r="B49" s="2" t="s">
        <v>479</v>
      </c>
      <c r="C49" s="2"/>
      <c r="D49" s="9"/>
      <c r="E49" s="9"/>
      <c r="F49" s="9"/>
      <c r="G49" s="9"/>
      <c r="H49" s="24"/>
      <c r="I49" s="24"/>
      <c r="J49" s="447"/>
    </row>
    <row r="50" spans="2:10">
      <c r="B50" s="2"/>
      <c r="C50" s="2"/>
      <c r="D50" s="9" t="s">
        <v>813</v>
      </c>
      <c r="E50" s="9"/>
      <c r="F50" s="9"/>
      <c r="G50" s="9"/>
      <c r="H50" s="24">
        <f t="shared" ref="H50:H55" si="2">E50*G50</f>
        <v>0</v>
      </c>
      <c r="I50" s="24"/>
      <c r="J50" s="447"/>
    </row>
    <row r="51" spans="2:10">
      <c r="B51" s="2"/>
      <c r="C51" s="2"/>
      <c r="D51" s="9" t="s">
        <v>480</v>
      </c>
      <c r="E51" s="9"/>
      <c r="F51" s="9"/>
      <c r="G51" s="9"/>
      <c r="H51" s="24">
        <f t="shared" si="2"/>
        <v>0</v>
      </c>
      <c r="I51" s="24"/>
      <c r="J51" s="447"/>
    </row>
    <row r="52" spans="2:10">
      <c r="B52" s="2"/>
      <c r="C52" s="2"/>
      <c r="D52" s="9" t="s">
        <v>481</v>
      </c>
      <c r="E52" s="9"/>
      <c r="F52" s="9"/>
      <c r="G52" s="9"/>
      <c r="H52" s="24">
        <f t="shared" si="2"/>
        <v>0</v>
      </c>
      <c r="I52" s="24"/>
      <c r="J52" s="447"/>
    </row>
    <row r="53" spans="2:10">
      <c r="B53" s="2"/>
      <c r="C53" s="2"/>
      <c r="D53" s="9" t="s">
        <v>482</v>
      </c>
      <c r="E53" s="9"/>
      <c r="F53" s="9"/>
      <c r="G53" s="9"/>
      <c r="H53" s="24">
        <f t="shared" si="2"/>
        <v>0</v>
      </c>
      <c r="I53" s="24"/>
      <c r="J53" s="447"/>
    </row>
    <row r="54" spans="2:10">
      <c r="B54" s="2"/>
      <c r="C54" s="2"/>
      <c r="D54" s="9" t="s">
        <v>1065</v>
      </c>
      <c r="E54" s="9"/>
      <c r="F54" s="9"/>
      <c r="G54" s="9"/>
      <c r="H54" s="24">
        <f t="shared" si="2"/>
        <v>0</v>
      </c>
      <c r="I54" s="24"/>
      <c r="J54" s="447"/>
    </row>
    <row r="55" spans="2:10">
      <c r="B55" s="2"/>
      <c r="C55" s="2"/>
      <c r="D55" s="9" t="s">
        <v>1066</v>
      </c>
      <c r="E55" s="9"/>
      <c r="F55" s="9"/>
      <c r="G55" s="9"/>
      <c r="H55" s="24">
        <f t="shared" si="2"/>
        <v>0</v>
      </c>
      <c r="I55" s="24"/>
      <c r="J55" s="447"/>
    </row>
    <row r="56" spans="2:10">
      <c r="B56" s="2"/>
      <c r="C56" s="2"/>
      <c r="D56" s="9"/>
      <c r="E56" s="9"/>
      <c r="F56" s="9"/>
      <c r="G56" s="9"/>
      <c r="H56" s="24"/>
      <c r="I56" s="24"/>
      <c r="J56" s="447"/>
    </row>
    <row r="57" spans="2:10">
      <c r="B57" s="2"/>
      <c r="C57" s="2"/>
      <c r="D57" s="34" t="s">
        <v>1244</v>
      </c>
      <c r="E57" s="2"/>
      <c r="F57" s="2"/>
      <c r="G57" s="2"/>
      <c r="H57" s="211">
        <f>SUM(H50:H56)</f>
        <v>0</v>
      </c>
      <c r="I57" s="212">
        <f>H57</f>
        <v>0</v>
      </c>
      <c r="J57" s="447"/>
    </row>
    <row r="58" spans="2:10">
      <c r="B58" s="2"/>
      <c r="C58" s="2"/>
      <c r="D58" s="9"/>
      <c r="E58" s="9"/>
      <c r="F58" s="9"/>
      <c r="G58" s="9"/>
      <c r="H58" s="24"/>
      <c r="I58" s="24"/>
      <c r="J58" s="447"/>
    </row>
    <row r="59" spans="2:10">
      <c r="B59" s="2" t="s">
        <v>487</v>
      </c>
      <c r="C59" s="2"/>
      <c r="D59" s="9"/>
      <c r="E59" s="9"/>
      <c r="F59" s="9"/>
      <c r="G59" s="9"/>
      <c r="H59" s="24"/>
      <c r="I59" s="24"/>
      <c r="J59" s="447"/>
    </row>
    <row r="60" spans="2:10">
      <c r="B60" s="2"/>
      <c r="C60" s="2"/>
      <c r="D60" s="9" t="s">
        <v>488</v>
      </c>
      <c r="E60" s="9"/>
      <c r="F60" s="9"/>
      <c r="G60" s="9"/>
      <c r="H60" s="24">
        <f t="shared" ref="H60:H65" si="3">E60*G60</f>
        <v>0</v>
      </c>
      <c r="I60" s="24"/>
      <c r="J60" s="447"/>
    </row>
    <row r="61" spans="2:10">
      <c r="B61" s="2"/>
      <c r="C61" s="2"/>
      <c r="D61" s="9" t="s">
        <v>1005</v>
      </c>
      <c r="E61" s="9"/>
      <c r="F61" s="9"/>
      <c r="G61" s="9"/>
      <c r="H61" s="24">
        <f t="shared" si="3"/>
        <v>0</v>
      </c>
      <c r="I61" s="24"/>
      <c r="J61" s="447"/>
    </row>
    <row r="62" spans="2:10">
      <c r="B62" s="2"/>
      <c r="C62" s="2"/>
      <c r="D62" s="9" t="s">
        <v>489</v>
      </c>
      <c r="E62" s="9"/>
      <c r="F62" s="9"/>
      <c r="G62" s="9"/>
      <c r="H62" s="24">
        <f t="shared" si="3"/>
        <v>0</v>
      </c>
      <c r="I62" s="24"/>
      <c r="J62" s="447"/>
    </row>
    <row r="63" spans="2:10">
      <c r="B63" s="2"/>
      <c r="C63" s="2"/>
      <c r="D63" s="9" t="s">
        <v>663</v>
      </c>
      <c r="E63" s="9"/>
      <c r="F63" s="9"/>
      <c r="G63" s="9"/>
      <c r="H63" s="24">
        <f t="shared" si="3"/>
        <v>0</v>
      </c>
      <c r="I63" s="24"/>
      <c r="J63" s="447"/>
    </row>
    <row r="64" spans="2:10">
      <c r="B64" s="2"/>
      <c r="C64" s="2"/>
      <c r="D64" s="9" t="s">
        <v>664</v>
      </c>
      <c r="E64" s="9"/>
      <c r="F64" s="9"/>
      <c r="G64" s="9"/>
      <c r="H64" s="24">
        <f t="shared" si="3"/>
        <v>0</v>
      </c>
      <c r="I64" s="24"/>
      <c r="J64" s="447"/>
    </row>
    <row r="65" spans="2:10">
      <c r="B65" s="2"/>
      <c r="C65" s="2"/>
      <c r="D65" s="9" t="s">
        <v>301</v>
      </c>
      <c r="E65" s="9"/>
      <c r="F65" s="9"/>
      <c r="G65" s="9"/>
      <c r="H65" s="24">
        <f t="shared" si="3"/>
        <v>0</v>
      </c>
      <c r="I65" s="24"/>
      <c r="J65" s="447"/>
    </row>
    <row r="66" spans="2:10">
      <c r="B66" s="2"/>
      <c r="C66" s="2"/>
      <c r="D66" s="9" t="s">
        <v>302</v>
      </c>
      <c r="E66" s="9"/>
      <c r="F66" s="9"/>
      <c r="G66" s="9"/>
      <c r="H66" s="24"/>
      <c r="I66" s="24"/>
      <c r="J66" s="447"/>
    </row>
    <row r="67" spans="2:10">
      <c r="B67" s="2"/>
      <c r="C67" s="2"/>
      <c r="D67" s="9"/>
      <c r="E67" s="9"/>
      <c r="F67" s="9"/>
      <c r="G67" s="9"/>
      <c r="H67" s="24"/>
      <c r="I67" s="24"/>
      <c r="J67" s="447"/>
    </row>
    <row r="68" spans="2:10">
      <c r="B68" s="2"/>
      <c r="C68" s="2"/>
      <c r="D68" s="34" t="s">
        <v>1244</v>
      </c>
      <c r="E68" s="2"/>
      <c r="F68" s="2"/>
      <c r="G68" s="2"/>
      <c r="H68" s="211">
        <f>SUM(H60:H67)</f>
        <v>0</v>
      </c>
      <c r="I68" s="212">
        <f>H68</f>
        <v>0</v>
      </c>
      <c r="J68" s="447"/>
    </row>
    <row r="69" spans="2:10">
      <c r="B69" s="2"/>
      <c r="C69" s="2"/>
      <c r="D69" s="9"/>
      <c r="E69" s="9"/>
      <c r="F69" s="9"/>
      <c r="G69" s="9"/>
      <c r="H69" s="24"/>
      <c r="I69" s="24"/>
      <c r="J69" s="447"/>
    </row>
    <row r="70" spans="2:10">
      <c r="B70" s="2" t="s">
        <v>665</v>
      </c>
      <c r="C70" s="2"/>
      <c r="D70" s="9"/>
      <c r="E70" s="9"/>
      <c r="F70" s="9"/>
      <c r="G70" s="9"/>
      <c r="H70" s="24"/>
      <c r="I70" s="24"/>
      <c r="J70" s="447"/>
    </row>
    <row r="71" spans="2:10">
      <c r="B71" s="2"/>
      <c r="C71" s="2"/>
      <c r="D71" s="13" t="s">
        <v>666</v>
      </c>
      <c r="E71" s="9"/>
      <c r="F71" s="9"/>
      <c r="G71" s="9"/>
      <c r="H71" s="24">
        <f>E71*G71</f>
        <v>0</v>
      </c>
      <c r="I71" s="24"/>
      <c r="J71" s="447"/>
    </row>
    <row r="72" spans="2:10">
      <c r="B72" s="2"/>
      <c r="C72" s="2"/>
      <c r="D72" s="9" t="s">
        <v>214</v>
      </c>
      <c r="E72" s="9"/>
      <c r="F72" s="9"/>
      <c r="G72" s="9"/>
      <c r="H72" s="24">
        <f>E72*G72</f>
        <v>0</v>
      </c>
      <c r="I72" s="24"/>
      <c r="J72" s="447"/>
    </row>
    <row r="73" spans="2:10">
      <c r="B73" s="2"/>
      <c r="C73" s="2"/>
      <c r="D73" s="9"/>
      <c r="E73" s="9"/>
      <c r="F73" s="9"/>
      <c r="G73" s="9"/>
      <c r="H73" s="24"/>
      <c r="I73" s="24"/>
      <c r="J73" s="447"/>
    </row>
    <row r="74" spans="2:10">
      <c r="B74" s="2"/>
      <c r="C74" s="2"/>
      <c r="D74" s="34" t="s">
        <v>1244</v>
      </c>
      <c r="E74" s="2"/>
      <c r="F74" s="2"/>
      <c r="G74" s="2"/>
      <c r="H74" s="211">
        <f>SUM(H71:H73)</f>
        <v>0</v>
      </c>
      <c r="I74" s="212">
        <f>H74</f>
        <v>0</v>
      </c>
      <c r="J74" s="447"/>
    </row>
    <row r="75" spans="2:10">
      <c r="B75" s="2"/>
      <c r="C75" s="2"/>
      <c r="D75" s="9"/>
      <c r="E75" s="9"/>
      <c r="F75" s="9"/>
      <c r="G75" s="9"/>
      <c r="H75" s="24"/>
      <c r="I75" s="24"/>
      <c r="J75" s="447"/>
    </row>
    <row r="76" spans="2:10">
      <c r="B76" s="2" t="s">
        <v>804</v>
      </c>
      <c r="C76" s="2"/>
      <c r="D76" s="9"/>
      <c r="E76" s="9"/>
      <c r="F76" s="9"/>
      <c r="G76" s="9"/>
      <c r="H76" s="24"/>
      <c r="I76" s="24"/>
      <c r="J76" s="447"/>
    </row>
    <row r="77" spans="2:10">
      <c r="B77" s="2"/>
      <c r="C77" s="2"/>
      <c r="D77" s="9" t="s">
        <v>805</v>
      </c>
      <c r="E77" s="9"/>
      <c r="F77" s="9"/>
      <c r="G77" s="9"/>
      <c r="H77" s="24">
        <f>E77*G77</f>
        <v>0</v>
      </c>
      <c r="I77" s="24"/>
      <c r="J77" s="447"/>
    </row>
    <row r="78" spans="2:10">
      <c r="B78" s="2"/>
      <c r="C78" s="2"/>
      <c r="D78" s="9" t="s">
        <v>806</v>
      </c>
      <c r="E78" s="9"/>
      <c r="F78" s="9"/>
      <c r="G78" s="9"/>
      <c r="H78" s="24">
        <f>E78*G78</f>
        <v>0</v>
      </c>
      <c r="I78" s="24"/>
      <c r="J78" s="447"/>
    </row>
    <row r="79" spans="2:10">
      <c r="B79" s="2"/>
      <c r="C79" s="2"/>
      <c r="D79" s="9" t="s">
        <v>807</v>
      </c>
      <c r="E79" s="9"/>
      <c r="F79" s="9"/>
      <c r="G79" s="9"/>
      <c r="H79" s="24">
        <f>E79*G79</f>
        <v>0</v>
      </c>
      <c r="I79" s="24"/>
      <c r="J79" s="447"/>
    </row>
    <row r="80" spans="2:10">
      <c r="B80" s="2"/>
      <c r="C80" s="2"/>
      <c r="D80" s="9" t="s">
        <v>478</v>
      </c>
      <c r="E80" s="9"/>
      <c r="F80" s="9"/>
      <c r="G80" s="9"/>
      <c r="H80" s="24">
        <f>E80*G80</f>
        <v>0</v>
      </c>
      <c r="I80" s="24"/>
      <c r="J80" s="447"/>
    </row>
    <row r="81" spans="2:10">
      <c r="B81" s="2"/>
      <c r="C81" s="2"/>
      <c r="D81" s="9"/>
      <c r="E81" s="9"/>
      <c r="F81" s="9"/>
      <c r="G81" s="9"/>
      <c r="H81" s="24"/>
      <c r="I81" s="117"/>
      <c r="J81" s="447"/>
    </row>
    <row r="82" spans="2:10">
      <c r="B82" s="2"/>
      <c r="C82" s="2"/>
      <c r="D82" s="34" t="s">
        <v>1244</v>
      </c>
      <c r="E82" s="2"/>
      <c r="F82" s="2"/>
      <c r="G82" s="2"/>
      <c r="H82" s="211">
        <f>SUM(H79:H81)</f>
        <v>0</v>
      </c>
      <c r="I82" s="213">
        <f>H82</f>
        <v>0</v>
      </c>
      <c r="J82" s="447"/>
    </row>
    <row r="83" spans="2:10">
      <c r="B83" s="2"/>
      <c r="C83" s="2"/>
      <c r="D83" s="9"/>
      <c r="E83" s="9"/>
      <c r="F83" s="9"/>
      <c r="G83" s="9"/>
      <c r="H83" s="24"/>
      <c r="I83" s="24"/>
      <c r="J83" s="447"/>
    </row>
    <row r="84" spans="2:10">
      <c r="B84" s="2"/>
      <c r="C84" s="2"/>
      <c r="D84" s="29" t="s">
        <v>517</v>
      </c>
      <c r="E84" s="9"/>
      <c r="F84" s="9"/>
      <c r="G84" s="9"/>
      <c r="H84" s="24"/>
      <c r="I84" s="24">
        <f>SUM(I6:I82)</f>
        <v>0</v>
      </c>
      <c r="J84" s="447"/>
    </row>
    <row r="85" spans="2:10">
      <c r="B85" s="2"/>
      <c r="C85" s="2"/>
      <c r="D85" s="29" t="s">
        <v>518</v>
      </c>
      <c r="E85" s="35">
        <v>0</v>
      </c>
      <c r="F85" s="9" t="s">
        <v>213</v>
      </c>
      <c r="G85" s="24">
        <f>I84</f>
        <v>0</v>
      </c>
      <c r="H85" s="24"/>
      <c r="I85" s="24">
        <f>E85*G85</f>
        <v>0</v>
      </c>
      <c r="J85" s="447"/>
    </row>
    <row r="86" spans="2:10">
      <c r="B86" s="2"/>
      <c r="C86" s="2"/>
      <c r="D86" s="29"/>
      <c r="E86" s="9"/>
      <c r="F86" s="9"/>
      <c r="G86" s="9"/>
      <c r="H86" s="24"/>
      <c r="I86" s="24"/>
      <c r="J86" s="611" t="s">
        <v>912</v>
      </c>
    </row>
    <row r="87" spans="2:10" ht="13.5" customHeight="1" thickBot="1">
      <c r="B87" s="20"/>
      <c r="C87" s="20"/>
      <c r="D87" s="36" t="s">
        <v>1243</v>
      </c>
      <c r="E87" s="20"/>
      <c r="F87" s="20"/>
      <c r="G87" s="20"/>
      <c r="H87" s="37"/>
      <c r="I87" s="38">
        <f>SUM(I84:I86)</f>
        <v>0</v>
      </c>
      <c r="J87" s="611"/>
    </row>
    <row r="88" spans="2:10" ht="14" thickTop="1">
      <c r="J88" s="611"/>
    </row>
  </sheetData>
  <mergeCells count="2">
    <mergeCell ref="A1:I1"/>
    <mergeCell ref="J86:J88"/>
  </mergeCells>
  <phoneticPr fontId="0" type="noConversion"/>
  <hyperlinks>
    <hyperlink ref="J5" location="X.01" display="refer to Budget category X"/>
    <hyperlink ref="J86" location="U.00" display="Click here to go back to BUDGET - H2. Computer Hardware.                                                                                                                                       Transfer your Worksheet Total to the Budget Line Item Total"/>
    <hyperlink ref="J86:J88" location="X.01" display="Click here to go back to BUDGET - X.1 MARKETING PUBLICITY &amp; STILLS - PRODUCTION &amp; POST PRODN.                                                                                                                                    Transfer your Worksheet Total "/>
  </hyperlinks>
  <printOptions gridLines="1"/>
  <pageMargins left="0.27559055118110237" right="0.23622047244094491" top="0.35433070866141736" bottom="0.74803149606299213" header="0.31496062992125984" footer="0.35433070866141736"/>
  <pageSetup paperSize="9" fitToHeight="3" orientation="portrait" horizontalDpi="300" verticalDpi="300"/>
  <headerFooter alignWithMargins="0">
    <oddFooter>&amp;L&amp;"Arial,Italic"&amp;8&amp;F  -  Marketing  -  &amp;D&amp;C&amp;R&amp;"Arial,Italic"&amp;8Page &amp;P/&amp;N</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pageSetUpPr fitToPage="1"/>
  </sheetPr>
  <dimension ref="A1:AC56"/>
  <sheetViews>
    <sheetView zoomScale="120" workbookViewId="0">
      <pane ySplit="4" topLeftCell="A5" activePane="bottomLeft" state="frozenSplit"/>
      <selection activeCell="C78" sqref="C78"/>
      <selection pane="bottomLeft" activeCell="A3" sqref="A3"/>
    </sheetView>
  </sheetViews>
  <sheetFormatPr baseColWidth="10" defaultColWidth="8.7109375" defaultRowHeight="13" x14ac:dyDescent="0"/>
  <cols>
    <col min="1" max="1" width="2.42578125" customWidth="1"/>
    <col min="2" max="2" width="4.28515625" customWidth="1"/>
    <col min="3" max="3" width="3.140625" customWidth="1"/>
    <col min="4" max="4" width="35.140625" customWidth="1"/>
    <col min="5" max="5" width="8.7109375" customWidth="1"/>
    <col min="6" max="6" width="4.5703125" bestFit="1" customWidth="1"/>
    <col min="7" max="7" width="8.28515625" customWidth="1"/>
    <col min="8" max="8" width="12" customWidth="1"/>
    <col min="9" max="9" width="12.7109375" customWidth="1"/>
    <col min="10" max="10" width="50.28515625" style="444" customWidth="1"/>
    <col min="11" max="29" width="9.140625" style="437" customWidth="1"/>
    <col min="30" max="16384" width="8.7109375" style="437"/>
  </cols>
  <sheetData>
    <row r="1" spans="1:29" ht="15">
      <c r="A1" s="608" t="s">
        <v>106</v>
      </c>
      <c r="B1" s="608"/>
      <c r="C1" s="608"/>
      <c r="D1" s="608"/>
      <c r="E1" s="608"/>
      <c r="F1" s="608"/>
      <c r="G1" s="608"/>
      <c r="H1" s="608"/>
      <c r="I1" s="608"/>
      <c r="J1" s="445" t="s">
        <v>320</v>
      </c>
      <c r="K1" s="451"/>
      <c r="L1" s="451"/>
      <c r="M1" s="451"/>
      <c r="N1" s="451"/>
      <c r="O1" s="451"/>
    </row>
    <row r="2" spans="1:29" ht="22">
      <c r="A2" s="33" t="s">
        <v>1260</v>
      </c>
      <c r="B2" s="33"/>
      <c r="C2" s="33"/>
      <c r="D2" s="33"/>
      <c r="E2" s="39" t="s">
        <v>1115</v>
      </c>
      <c r="F2" s="39"/>
      <c r="G2" s="39" t="s">
        <v>900</v>
      </c>
      <c r="H2" s="40" t="s">
        <v>584</v>
      </c>
      <c r="I2" s="40" t="s">
        <v>1243</v>
      </c>
      <c r="J2" s="452" t="s">
        <v>836</v>
      </c>
      <c r="K2" s="283"/>
      <c r="L2" s="131"/>
      <c r="M2" s="131"/>
      <c r="N2" s="130"/>
      <c r="O2" s="282"/>
      <c r="P2" s="283"/>
      <c r="Q2" s="283"/>
      <c r="R2" s="283"/>
      <c r="S2" s="283"/>
      <c r="T2" s="283"/>
      <c r="U2" s="283"/>
      <c r="V2" s="283"/>
      <c r="W2" s="283"/>
      <c r="X2" s="283"/>
      <c r="Y2" s="283"/>
      <c r="Z2" s="283"/>
      <c r="AA2" s="283"/>
      <c r="AB2" s="283"/>
      <c r="AC2" s="283"/>
    </row>
    <row r="3" spans="1:29">
      <c r="A3" s="33"/>
      <c r="B3" s="33"/>
      <c r="C3" s="33"/>
      <c r="D3" s="33"/>
      <c r="E3" s="77"/>
      <c r="F3" s="77"/>
      <c r="G3" s="77"/>
      <c r="H3" s="78"/>
      <c r="I3" s="78"/>
      <c r="J3" s="274" t="s">
        <v>205</v>
      </c>
      <c r="K3" s="283"/>
      <c r="L3" s="131"/>
      <c r="M3" s="131"/>
      <c r="N3" s="130"/>
      <c r="O3" s="130"/>
      <c r="P3" s="283"/>
      <c r="Q3" s="283"/>
      <c r="R3" s="283"/>
      <c r="S3" s="283"/>
      <c r="T3" s="283"/>
      <c r="U3" s="283"/>
      <c r="V3" s="283"/>
      <c r="W3" s="283"/>
      <c r="X3" s="283"/>
      <c r="Y3" s="283"/>
      <c r="Z3" s="283"/>
      <c r="AA3" s="283"/>
      <c r="AB3" s="283"/>
      <c r="AC3" s="283"/>
    </row>
    <row r="4" spans="1:29">
      <c r="A4" s="33"/>
      <c r="B4" s="197" t="s">
        <v>901</v>
      </c>
      <c r="C4" s="33"/>
      <c r="D4" s="33"/>
      <c r="E4" s="77"/>
      <c r="F4" s="77"/>
      <c r="G4" s="77"/>
      <c r="H4" s="450" t="s">
        <v>1220</v>
      </c>
      <c r="I4" s="449">
        <f>BUDGET!M4</f>
        <v>0</v>
      </c>
      <c r="J4" s="274" t="s">
        <v>1015</v>
      </c>
      <c r="K4" s="131"/>
      <c r="L4" s="131"/>
      <c r="M4" s="131"/>
      <c r="N4" s="130"/>
      <c r="O4" s="130"/>
      <c r="P4" s="283"/>
      <c r="Q4" s="283"/>
      <c r="R4" s="283"/>
      <c r="S4" s="283"/>
      <c r="T4" s="283"/>
      <c r="U4" s="283"/>
      <c r="V4" s="283"/>
      <c r="W4" s="283"/>
      <c r="X4" s="283"/>
      <c r="Y4" s="283"/>
      <c r="Z4" s="283"/>
      <c r="AA4" s="283"/>
      <c r="AB4" s="283"/>
      <c r="AC4" s="283"/>
    </row>
    <row r="5" spans="1:29">
      <c r="A5" s="2"/>
      <c r="B5" s="2"/>
      <c r="C5" s="2"/>
      <c r="D5" s="9"/>
      <c r="E5" s="9"/>
      <c r="F5" s="9"/>
      <c r="G5" s="9"/>
      <c r="H5" s="24"/>
      <c r="I5" s="24"/>
      <c r="J5" s="447"/>
    </row>
    <row r="6" spans="1:29">
      <c r="A6" s="2"/>
      <c r="B6" s="2"/>
      <c r="C6" s="2" t="s">
        <v>902</v>
      </c>
      <c r="D6" s="9"/>
      <c r="E6" s="9"/>
      <c r="F6" s="9"/>
      <c r="G6" s="9"/>
      <c r="H6" s="24"/>
      <c r="I6" s="24"/>
      <c r="J6" s="447" t="s">
        <v>197</v>
      </c>
      <c r="K6" s="131"/>
      <c r="L6" s="131"/>
      <c r="M6" s="131"/>
      <c r="N6" s="131"/>
      <c r="O6" s="131"/>
      <c r="P6" s="131"/>
      <c r="Q6" s="131"/>
      <c r="R6" s="131"/>
      <c r="S6" s="131"/>
      <c r="T6" s="131"/>
      <c r="U6" s="131"/>
      <c r="V6" s="131"/>
      <c r="W6" s="131"/>
      <c r="X6" s="131"/>
      <c r="Y6" s="131"/>
      <c r="Z6" s="131"/>
      <c r="AA6" s="131"/>
      <c r="AB6" s="131"/>
      <c r="AC6" s="131"/>
    </row>
    <row r="7" spans="1:29">
      <c r="A7" s="2"/>
      <c r="B7" s="2"/>
      <c r="C7" s="2"/>
      <c r="D7" s="9" t="s">
        <v>903</v>
      </c>
      <c r="E7" s="9"/>
      <c r="F7" s="9"/>
      <c r="G7" s="9"/>
      <c r="H7" s="24">
        <f t="shared" ref="H7:H47" si="0">E7*G7</f>
        <v>0</v>
      </c>
      <c r="I7" s="24"/>
      <c r="J7" s="277" t="s">
        <v>195</v>
      </c>
      <c r="K7" s="131"/>
      <c r="L7" s="131"/>
      <c r="M7" s="131"/>
      <c r="N7" s="131"/>
      <c r="O7" s="131"/>
      <c r="P7" s="131"/>
      <c r="Q7" s="131"/>
      <c r="R7" s="131"/>
      <c r="S7" s="131"/>
      <c r="T7" s="131"/>
      <c r="U7" s="131"/>
      <c r="V7" s="131"/>
      <c r="W7" s="131"/>
      <c r="X7" s="131"/>
      <c r="Y7" s="131"/>
      <c r="Z7" s="131"/>
      <c r="AA7" s="131"/>
      <c r="AB7" s="131"/>
      <c r="AC7" s="131"/>
    </row>
    <row r="8" spans="1:29">
      <c r="A8" s="2"/>
      <c r="B8" s="2"/>
      <c r="C8" s="2"/>
      <c r="D8" s="9" t="s">
        <v>887</v>
      </c>
      <c r="E8" s="9"/>
      <c r="F8" s="9"/>
      <c r="G8" s="9"/>
      <c r="H8" s="24">
        <f t="shared" si="0"/>
        <v>0</v>
      </c>
      <c r="I8" s="24"/>
      <c r="J8" s="277" t="s">
        <v>196</v>
      </c>
      <c r="K8" s="131"/>
      <c r="L8" s="131"/>
      <c r="M8" s="131"/>
      <c r="N8" s="131"/>
      <c r="O8" s="131"/>
      <c r="P8" s="131"/>
      <c r="Q8" s="131"/>
      <c r="R8" s="131"/>
      <c r="S8" s="131"/>
      <c r="T8" s="131"/>
      <c r="U8" s="131"/>
      <c r="V8" s="131"/>
      <c r="W8" s="131"/>
      <c r="X8" s="131"/>
      <c r="Y8" s="131"/>
      <c r="Z8" s="131"/>
      <c r="AA8" s="131"/>
      <c r="AB8" s="131"/>
      <c r="AC8" s="131"/>
    </row>
    <row r="9" spans="1:29">
      <c r="A9" s="2"/>
      <c r="B9" s="2"/>
      <c r="C9" s="2"/>
      <c r="D9" s="22" t="s">
        <v>620</v>
      </c>
      <c r="E9" s="9"/>
      <c r="F9" s="9"/>
      <c r="G9" s="9"/>
      <c r="H9" s="24">
        <f t="shared" si="0"/>
        <v>0</v>
      </c>
      <c r="I9" s="24"/>
      <c r="J9" s="277" t="s">
        <v>490</v>
      </c>
      <c r="K9" s="131"/>
      <c r="L9" s="131"/>
      <c r="M9" s="131"/>
      <c r="N9" s="131"/>
      <c r="O9" s="131"/>
      <c r="P9" s="131"/>
      <c r="Q9" s="131"/>
      <c r="R9" s="131"/>
      <c r="S9" s="131"/>
      <c r="T9" s="131"/>
      <c r="U9" s="131"/>
      <c r="V9" s="131"/>
      <c r="W9" s="131"/>
      <c r="X9" s="131"/>
      <c r="Y9" s="131"/>
      <c r="Z9" s="131"/>
      <c r="AA9" s="131"/>
      <c r="AB9" s="131"/>
      <c r="AC9" s="131"/>
    </row>
    <row r="10" spans="1:29">
      <c r="A10" s="2"/>
      <c r="B10" s="2"/>
      <c r="C10" s="2"/>
      <c r="D10" s="22" t="s">
        <v>983</v>
      </c>
      <c r="E10" s="9"/>
      <c r="F10" s="9"/>
      <c r="G10" s="9"/>
      <c r="H10" s="24">
        <f t="shared" si="0"/>
        <v>0</v>
      </c>
      <c r="I10" s="24"/>
      <c r="J10" s="274"/>
      <c r="K10" s="131"/>
      <c r="L10" s="131"/>
      <c r="M10" s="131"/>
      <c r="N10" s="131"/>
      <c r="O10" s="131"/>
      <c r="P10" s="131"/>
      <c r="Q10" s="131"/>
      <c r="R10" s="131"/>
      <c r="S10" s="131"/>
      <c r="T10" s="131"/>
      <c r="U10" s="131"/>
      <c r="V10" s="131"/>
      <c r="W10" s="131"/>
      <c r="X10" s="131"/>
      <c r="Y10" s="131"/>
      <c r="Z10" s="131"/>
      <c r="AA10" s="131"/>
      <c r="AB10" s="131"/>
      <c r="AC10" s="131"/>
    </row>
    <row r="11" spans="1:29">
      <c r="A11" s="2"/>
      <c r="B11" s="2"/>
      <c r="C11" s="2"/>
      <c r="D11" s="9" t="s">
        <v>621</v>
      </c>
      <c r="E11" s="9"/>
      <c r="F11" s="9"/>
      <c r="G11" s="9"/>
      <c r="H11" s="24">
        <f t="shared" si="0"/>
        <v>0</v>
      </c>
      <c r="I11" s="24"/>
      <c r="J11" s="274"/>
      <c r="K11" s="131"/>
      <c r="L11" s="131"/>
      <c r="M11" s="131"/>
      <c r="N11" s="131"/>
      <c r="O11" s="131"/>
      <c r="P11" s="131"/>
      <c r="Q11" s="131"/>
      <c r="R11" s="131"/>
      <c r="S11" s="131"/>
      <c r="T11" s="131"/>
      <c r="U11" s="131"/>
      <c r="V11" s="131"/>
      <c r="W11" s="131"/>
      <c r="X11" s="131"/>
      <c r="Y11" s="131"/>
      <c r="Z11" s="131"/>
      <c r="AA11" s="131"/>
      <c r="AB11" s="131"/>
      <c r="AC11" s="131"/>
    </row>
    <row r="12" spans="1:29">
      <c r="A12" s="2"/>
      <c r="B12" s="2"/>
      <c r="C12" s="2"/>
      <c r="D12" s="9" t="s">
        <v>622</v>
      </c>
      <c r="E12" s="9"/>
      <c r="F12" s="9"/>
      <c r="G12" s="9"/>
      <c r="H12" s="24">
        <f t="shared" si="0"/>
        <v>0</v>
      </c>
      <c r="I12" s="24"/>
      <c r="J12" s="274"/>
      <c r="K12" s="131"/>
      <c r="L12" s="131"/>
      <c r="M12" s="131"/>
      <c r="N12" s="131"/>
      <c r="O12" s="131"/>
      <c r="P12" s="131"/>
      <c r="Q12" s="131"/>
      <c r="R12" s="131"/>
      <c r="S12" s="131"/>
      <c r="T12" s="131"/>
      <c r="U12" s="131"/>
      <c r="V12" s="131"/>
      <c r="W12" s="131"/>
      <c r="X12" s="131"/>
      <c r="Y12" s="131"/>
      <c r="Z12" s="131"/>
      <c r="AA12" s="131"/>
      <c r="AB12" s="131"/>
      <c r="AC12" s="131"/>
    </row>
    <row r="13" spans="1:29" ht="12.75" customHeight="1">
      <c r="A13" s="2"/>
      <c r="B13" s="2"/>
      <c r="C13" s="2"/>
      <c r="D13" s="9" t="s">
        <v>888</v>
      </c>
      <c r="E13" s="9"/>
      <c r="F13" s="9"/>
      <c r="G13" s="9"/>
      <c r="H13" s="117">
        <f t="shared" si="0"/>
        <v>0</v>
      </c>
      <c r="I13" s="24"/>
      <c r="J13" s="274"/>
      <c r="K13" s="131"/>
      <c r="L13" s="131"/>
      <c r="M13" s="131"/>
      <c r="N13" s="131"/>
      <c r="O13" s="131"/>
      <c r="P13" s="131"/>
      <c r="Q13" s="131"/>
      <c r="R13" s="131"/>
      <c r="S13" s="131"/>
      <c r="T13" s="131"/>
      <c r="U13" s="131"/>
      <c r="V13" s="131"/>
      <c r="W13" s="131"/>
      <c r="X13" s="131"/>
      <c r="Y13" s="131"/>
      <c r="Z13" s="131"/>
      <c r="AA13" s="131"/>
      <c r="AB13" s="131"/>
      <c r="AC13" s="131"/>
    </row>
    <row r="14" spans="1:29" ht="12.75" customHeight="1">
      <c r="A14" s="2"/>
      <c r="B14" s="2"/>
      <c r="C14" s="2"/>
      <c r="D14" s="9" t="s">
        <v>718</v>
      </c>
      <c r="E14" s="9"/>
      <c r="F14" s="9"/>
      <c r="G14" s="9"/>
      <c r="H14" s="117">
        <f t="shared" si="0"/>
        <v>0</v>
      </c>
      <c r="I14" s="24"/>
      <c r="J14" s="274"/>
      <c r="K14" s="131"/>
      <c r="L14" s="131"/>
      <c r="M14" s="131"/>
      <c r="N14" s="131"/>
      <c r="O14" s="131"/>
      <c r="P14" s="131"/>
      <c r="Q14" s="131"/>
      <c r="R14" s="131"/>
      <c r="S14" s="131"/>
      <c r="T14" s="131"/>
      <c r="U14" s="131"/>
      <c r="V14" s="131"/>
      <c r="W14" s="131"/>
      <c r="X14" s="131"/>
      <c r="Y14" s="131"/>
      <c r="Z14" s="131"/>
      <c r="AA14" s="131"/>
      <c r="AB14" s="131"/>
      <c r="AC14" s="131"/>
    </row>
    <row r="15" spans="1:29" ht="12.75" customHeight="1">
      <c r="A15" s="2"/>
      <c r="B15" s="2"/>
      <c r="C15" s="2"/>
      <c r="D15" s="9" t="s">
        <v>719</v>
      </c>
      <c r="E15" s="9"/>
      <c r="F15" s="9"/>
      <c r="G15" s="9"/>
      <c r="H15" s="117">
        <f t="shared" si="0"/>
        <v>0</v>
      </c>
      <c r="I15" s="24"/>
      <c r="J15" s="274"/>
      <c r="K15" s="131"/>
      <c r="L15" s="131"/>
      <c r="M15" s="131"/>
      <c r="N15" s="131"/>
      <c r="O15" s="131"/>
      <c r="P15" s="131"/>
      <c r="Q15" s="131"/>
      <c r="R15" s="131"/>
      <c r="S15" s="131"/>
      <c r="T15" s="131"/>
      <c r="U15" s="131"/>
      <c r="V15" s="131"/>
      <c r="W15" s="131"/>
      <c r="X15" s="131"/>
      <c r="Y15" s="131"/>
      <c r="Z15" s="131"/>
      <c r="AA15" s="131"/>
      <c r="AB15" s="131"/>
      <c r="AC15" s="131"/>
    </row>
    <row r="16" spans="1:29" ht="12.75" customHeight="1">
      <c r="A16" s="2"/>
      <c r="B16" s="2"/>
      <c r="C16" s="2"/>
      <c r="D16" s="9" t="s">
        <v>623</v>
      </c>
      <c r="E16" s="9"/>
      <c r="F16" s="9"/>
      <c r="G16" s="9"/>
      <c r="H16" s="26">
        <f t="shared" si="0"/>
        <v>0</v>
      </c>
      <c r="I16" s="24"/>
      <c r="J16" s="274"/>
      <c r="K16" s="131"/>
      <c r="L16" s="131"/>
      <c r="M16" s="131"/>
      <c r="N16" s="131"/>
      <c r="O16" s="131"/>
      <c r="P16" s="131"/>
      <c r="Q16" s="131"/>
      <c r="R16" s="131"/>
      <c r="S16" s="131"/>
      <c r="T16" s="131"/>
      <c r="U16" s="131"/>
      <c r="V16" s="131"/>
      <c r="W16" s="131"/>
      <c r="X16" s="131"/>
      <c r="Y16" s="131"/>
      <c r="Z16" s="131"/>
      <c r="AA16" s="131"/>
      <c r="AB16" s="131"/>
      <c r="AC16" s="131"/>
    </row>
    <row r="17" spans="1:29">
      <c r="A17" s="2"/>
      <c r="B17" s="2"/>
      <c r="C17" s="2"/>
      <c r="D17" s="9" t="s">
        <v>624</v>
      </c>
      <c r="E17" s="9"/>
      <c r="F17" s="9"/>
      <c r="G17" s="9"/>
      <c r="H17" s="24">
        <f>SUM(H7:H16)</f>
        <v>0</v>
      </c>
      <c r="I17" s="24"/>
      <c r="J17" s="274"/>
      <c r="K17" s="131"/>
      <c r="L17" s="131"/>
      <c r="M17" s="131"/>
      <c r="N17" s="131"/>
      <c r="O17" s="131"/>
      <c r="P17" s="131"/>
      <c r="Q17" s="131"/>
      <c r="R17" s="131"/>
      <c r="S17" s="131"/>
      <c r="T17" s="131"/>
      <c r="U17" s="131"/>
      <c r="V17" s="131"/>
      <c r="W17" s="131"/>
      <c r="X17" s="131"/>
      <c r="Y17" s="131"/>
      <c r="Z17" s="131"/>
      <c r="AA17" s="131"/>
      <c r="AB17" s="131"/>
      <c r="AC17" s="131"/>
    </row>
    <row r="18" spans="1:29">
      <c r="A18" s="2"/>
      <c r="B18" s="2"/>
      <c r="C18" s="2"/>
      <c r="D18" s="2" t="s">
        <v>625</v>
      </c>
      <c r="E18" s="9"/>
      <c r="F18" s="9"/>
      <c r="G18" s="9"/>
      <c r="H18" s="24"/>
      <c r="I18" s="24"/>
      <c r="J18" s="274"/>
      <c r="K18" s="131"/>
      <c r="L18" s="131"/>
      <c r="M18" s="131"/>
      <c r="N18" s="131"/>
      <c r="O18" s="131"/>
      <c r="P18" s="131"/>
      <c r="Q18" s="131"/>
      <c r="R18" s="131"/>
      <c r="S18" s="131"/>
      <c r="T18" s="131"/>
      <c r="U18" s="131"/>
      <c r="V18" s="131"/>
      <c r="W18" s="131"/>
      <c r="X18" s="131"/>
      <c r="Y18" s="131"/>
      <c r="Z18" s="131"/>
      <c r="AA18" s="131"/>
      <c r="AB18" s="131"/>
      <c r="AC18" s="131"/>
    </row>
    <row r="19" spans="1:29">
      <c r="A19" s="2"/>
      <c r="B19" s="2"/>
      <c r="C19" s="2"/>
      <c r="D19" s="34" t="s">
        <v>1244</v>
      </c>
      <c r="E19" s="9"/>
      <c r="F19" s="9"/>
      <c r="G19" s="9"/>
      <c r="H19" s="118">
        <f>SUM(H17:H18)</f>
        <v>0</v>
      </c>
      <c r="I19" s="24">
        <f>H19</f>
        <v>0</v>
      </c>
      <c r="J19" s="274"/>
      <c r="K19" s="131"/>
      <c r="L19" s="131"/>
      <c r="M19" s="131"/>
      <c r="N19" s="131"/>
      <c r="O19" s="131"/>
      <c r="P19" s="131"/>
      <c r="Q19" s="131"/>
      <c r="R19" s="131"/>
      <c r="S19" s="131"/>
      <c r="T19" s="131"/>
      <c r="U19" s="131"/>
      <c r="V19" s="131"/>
      <c r="W19" s="131"/>
      <c r="X19" s="131"/>
      <c r="Y19" s="131"/>
      <c r="Z19" s="131"/>
      <c r="AA19" s="131"/>
      <c r="AB19" s="131"/>
      <c r="AC19" s="131"/>
    </row>
    <row r="20" spans="1:29">
      <c r="A20" s="2"/>
      <c r="B20" s="2"/>
      <c r="C20" s="2" t="s">
        <v>626</v>
      </c>
      <c r="D20" s="9"/>
      <c r="E20" s="9"/>
      <c r="F20" s="9"/>
      <c r="G20" s="9"/>
      <c r="H20" s="24"/>
      <c r="I20" s="24"/>
      <c r="J20" s="274"/>
      <c r="K20" s="131"/>
      <c r="L20" s="131"/>
      <c r="M20" s="131"/>
      <c r="N20" s="131"/>
      <c r="O20" s="131"/>
      <c r="P20" s="131"/>
      <c r="Q20" s="131"/>
      <c r="R20" s="131"/>
      <c r="S20" s="131"/>
      <c r="T20" s="131"/>
      <c r="U20" s="131"/>
      <c r="V20" s="131"/>
      <c r="W20" s="131"/>
      <c r="X20" s="131"/>
      <c r="Y20" s="131"/>
      <c r="Z20" s="131"/>
      <c r="AA20" s="131"/>
      <c r="AB20" s="131"/>
      <c r="AC20" s="131"/>
    </row>
    <row r="21" spans="1:29">
      <c r="A21" s="2"/>
      <c r="B21" s="2"/>
      <c r="C21" s="2"/>
      <c r="D21" s="9" t="s">
        <v>1057</v>
      </c>
      <c r="E21" s="9"/>
      <c r="F21" s="9"/>
      <c r="G21" s="9"/>
      <c r="H21" s="24">
        <f t="shared" si="0"/>
        <v>0</v>
      </c>
      <c r="I21" s="24"/>
      <c r="J21" s="274"/>
      <c r="K21" s="131"/>
      <c r="L21" s="131"/>
      <c r="M21" s="131"/>
      <c r="N21" s="131"/>
      <c r="O21" s="131"/>
      <c r="P21" s="131"/>
      <c r="Q21" s="131"/>
      <c r="R21" s="131"/>
      <c r="S21" s="131"/>
      <c r="T21" s="131"/>
      <c r="U21" s="131"/>
      <c r="V21" s="131"/>
      <c r="W21" s="131"/>
      <c r="X21" s="131"/>
      <c r="Y21" s="131"/>
      <c r="Z21" s="131"/>
      <c r="AA21" s="131"/>
      <c r="AB21" s="131"/>
      <c r="AC21" s="131"/>
    </row>
    <row r="22" spans="1:29">
      <c r="A22" s="2"/>
      <c r="B22" s="2"/>
      <c r="C22" s="2"/>
      <c r="D22" s="9" t="s">
        <v>1058</v>
      </c>
      <c r="E22" s="9"/>
      <c r="F22" s="9"/>
      <c r="G22" s="9"/>
      <c r="H22" s="24">
        <f t="shared" si="0"/>
        <v>0</v>
      </c>
      <c r="I22" s="24"/>
      <c r="J22" s="274"/>
      <c r="K22" s="131"/>
      <c r="L22" s="131"/>
      <c r="M22" s="131"/>
      <c r="N22" s="131"/>
      <c r="O22" s="131"/>
      <c r="P22" s="131"/>
      <c r="Q22" s="131"/>
      <c r="R22" s="131"/>
      <c r="S22" s="131"/>
      <c r="T22" s="131"/>
      <c r="U22" s="131"/>
      <c r="V22" s="131"/>
      <c r="W22" s="131"/>
      <c r="X22" s="131"/>
      <c r="Y22" s="131"/>
      <c r="Z22" s="131"/>
      <c r="AA22" s="131"/>
      <c r="AB22" s="131"/>
      <c r="AC22" s="131"/>
    </row>
    <row r="23" spans="1:29">
      <c r="A23" s="2"/>
      <c r="B23" s="2"/>
      <c r="C23" s="2"/>
      <c r="D23" s="9" t="s">
        <v>1059</v>
      </c>
      <c r="E23" s="9"/>
      <c r="F23" s="9"/>
      <c r="G23" s="9"/>
      <c r="H23" s="24">
        <f t="shared" si="0"/>
        <v>0</v>
      </c>
      <c r="I23" s="24"/>
      <c r="J23" s="274"/>
      <c r="K23" s="131"/>
      <c r="L23" s="131"/>
      <c r="M23" s="131"/>
      <c r="N23" s="131"/>
      <c r="O23" s="131"/>
      <c r="P23" s="131"/>
      <c r="Q23" s="131"/>
      <c r="R23" s="131"/>
      <c r="S23" s="131"/>
      <c r="T23" s="131"/>
      <c r="U23" s="131"/>
      <c r="V23" s="131"/>
      <c r="W23" s="131"/>
      <c r="X23" s="131"/>
      <c r="Y23" s="131"/>
      <c r="Z23" s="131"/>
      <c r="AA23" s="131"/>
      <c r="AB23" s="131"/>
      <c r="AC23" s="131"/>
    </row>
    <row r="24" spans="1:29">
      <c r="A24" s="2"/>
      <c r="B24" s="2"/>
      <c r="C24" s="2"/>
      <c r="D24" s="9" t="s">
        <v>627</v>
      </c>
      <c r="E24" s="9"/>
      <c r="F24" s="9"/>
      <c r="G24" s="9"/>
      <c r="H24" s="24">
        <f t="shared" si="0"/>
        <v>0</v>
      </c>
      <c r="I24" s="24"/>
      <c r="J24" s="274"/>
      <c r="K24" s="131"/>
      <c r="L24" s="131"/>
      <c r="M24" s="131"/>
      <c r="N24" s="131"/>
      <c r="O24" s="131"/>
      <c r="P24" s="131"/>
      <c r="Q24" s="131"/>
      <c r="R24" s="131"/>
      <c r="S24" s="131"/>
      <c r="T24" s="131"/>
      <c r="U24" s="131"/>
      <c r="V24" s="131"/>
      <c r="W24" s="131"/>
      <c r="X24" s="131"/>
      <c r="Y24" s="131"/>
      <c r="Z24" s="131"/>
      <c r="AA24" s="131"/>
      <c r="AB24" s="131"/>
      <c r="AC24" s="131"/>
    </row>
    <row r="25" spans="1:29">
      <c r="A25" s="2"/>
      <c r="B25" s="2"/>
      <c r="C25" s="2"/>
      <c r="D25" s="9" t="s">
        <v>628</v>
      </c>
      <c r="E25" s="9"/>
      <c r="F25" s="9"/>
      <c r="G25" s="9"/>
      <c r="H25" s="24">
        <f t="shared" si="0"/>
        <v>0</v>
      </c>
      <c r="I25" s="24"/>
      <c r="J25" s="274"/>
      <c r="K25" s="131"/>
      <c r="L25" s="131"/>
      <c r="M25" s="131"/>
      <c r="N25" s="131"/>
      <c r="O25" s="131"/>
      <c r="P25" s="131"/>
      <c r="Q25" s="131"/>
      <c r="R25" s="131"/>
      <c r="S25" s="131"/>
      <c r="T25" s="131"/>
      <c r="U25" s="131"/>
      <c r="V25" s="131"/>
      <c r="W25" s="131"/>
      <c r="X25" s="131"/>
      <c r="Y25" s="131"/>
      <c r="Z25" s="131"/>
      <c r="AA25" s="131"/>
      <c r="AB25" s="131"/>
      <c r="AC25" s="131"/>
    </row>
    <row r="26" spans="1:29">
      <c r="A26" s="2"/>
      <c r="B26" s="2"/>
      <c r="C26" s="2"/>
      <c r="D26" s="34" t="s">
        <v>1244</v>
      </c>
      <c r="E26" s="9"/>
      <c r="F26" s="9"/>
      <c r="G26" s="9"/>
      <c r="H26" s="118">
        <f>SUM(H21:H25)</f>
        <v>0</v>
      </c>
      <c r="I26" s="24">
        <f>H26</f>
        <v>0</v>
      </c>
      <c r="J26" s="274"/>
      <c r="K26" s="131"/>
      <c r="L26" s="131"/>
      <c r="M26" s="131"/>
      <c r="N26" s="131"/>
      <c r="O26" s="131"/>
      <c r="P26" s="131"/>
      <c r="Q26" s="131"/>
      <c r="R26" s="131"/>
      <c r="S26" s="131"/>
      <c r="T26" s="131"/>
      <c r="U26" s="131"/>
      <c r="V26" s="131"/>
      <c r="W26" s="131"/>
      <c r="X26" s="131"/>
      <c r="Y26" s="131"/>
      <c r="Z26" s="131"/>
      <c r="AA26" s="131"/>
      <c r="AB26" s="131"/>
      <c r="AC26" s="131"/>
    </row>
    <row r="27" spans="1:29">
      <c r="A27" s="2"/>
      <c r="B27" s="2"/>
      <c r="C27" s="2" t="s">
        <v>589</v>
      </c>
      <c r="D27" s="9"/>
      <c r="E27" s="9"/>
      <c r="F27" s="9"/>
      <c r="G27" s="9"/>
      <c r="H27" s="24"/>
      <c r="I27" s="24"/>
      <c r="J27" s="274"/>
      <c r="K27" s="131"/>
      <c r="L27" s="131"/>
      <c r="M27" s="131"/>
      <c r="N27" s="131"/>
      <c r="O27" s="131"/>
      <c r="P27" s="131"/>
      <c r="Q27" s="131"/>
      <c r="R27" s="131"/>
      <c r="S27" s="131"/>
      <c r="T27" s="131"/>
      <c r="U27" s="131"/>
      <c r="V27" s="131"/>
      <c r="W27" s="131"/>
      <c r="X27" s="131"/>
      <c r="Y27" s="131"/>
      <c r="Z27" s="131"/>
      <c r="AA27" s="131"/>
      <c r="AB27" s="131"/>
      <c r="AC27" s="131"/>
    </row>
    <row r="28" spans="1:29">
      <c r="A28" s="2"/>
      <c r="B28" s="2"/>
      <c r="C28" s="2"/>
      <c r="D28" s="9" t="s">
        <v>590</v>
      </c>
      <c r="E28" s="9"/>
      <c r="F28" s="9"/>
      <c r="G28" s="9"/>
      <c r="H28" s="24">
        <f>E28*G28</f>
        <v>0</v>
      </c>
      <c r="I28" s="24"/>
      <c r="J28" s="274"/>
      <c r="K28" s="131"/>
      <c r="L28" s="131"/>
      <c r="M28" s="131"/>
      <c r="N28" s="131"/>
      <c r="O28" s="131"/>
      <c r="P28" s="131"/>
      <c r="Q28" s="131"/>
      <c r="R28" s="131"/>
      <c r="S28" s="131"/>
      <c r="T28" s="131"/>
      <c r="U28" s="131"/>
      <c r="V28" s="131"/>
      <c r="W28" s="131"/>
      <c r="X28" s="131"/>
      <c r="Y28" s="131"/>
      <c r="Z28" s="131"/>
      <c r="AA28" s="131"/>
      <c r="AB28" s="131"/>
      <c r="AC28" s="131"/>
    </row>
    <row r="29" spans="1:29">
      <c r="A29" s="2"/>
      <c r="B29" s="2"/>
      <c r="C29" s="2"/>
      <c r="D29" s="9" t="s">
        <v>591</v>
      </c>
      <c r="E29" s="9"/>
      <c r="F29" s="9"/>
      <c r="G29" s="9"/>
      <c r="H29" s="24">
        <f t="shared" si="0"/>
        <v>0</v>
      </c>
      <c r="I29" s="24"/>
      <c r="J29" s="274"/>
      <c r="K29" s="131"/>
      <c r="L29" s="131"/>
      <c r="M29" s="131"/>
      <c r="N29" s="131"/>
      <c r="O29" s="131"/>
      <c r="P29" s="131"/>
      <c r="Q29" s="131"/>
      <c r="R29" s="131"/>
      <c r="S29" s="131"/>
      <c r="T29" s="131"/>
      <c r="U29" s="131"/>
      <c r="V29" s="131"/>
      <c r="W29" s="131"/>
      <c r="X29" s="131"/>
      <c r="Y29" s="131"/>
      <c r="Z29" s="131"/>
      <c r="AA29" s="131"/>
      <c r="AB29" s="131"/>
      <c r="AC29" s="131"/>
    </row>
    <row r="30" spans="1:29">
      <c r="A30" s="2"/>
      <c r="B30" s="2"/>
      <c r="C30" s="2"/>
      <c r="D30" s="9" t="s">
        <v>592</v>
      </c>
      <c r="E30" s="9"/>
      <c r="F30" s="9"/>
      <c r="G30" s="9"/>
      <c r="H30" s="24">
        <f t="shared" si="0"/>
        <v>0</v>
      </c>
      <c r="I30" s="24"/>
      <c r="J30" s="274"/>
      <c r="K30" s="131"/>
      <c r="L30" s="131"/>
      <c r="M30" s="131"/>
      <c r="N30" s="131"/>
      <c r="O30" s="131"/>
      <c r="P30" s="131"/>
      <c r="Q30" s="131"/>
      <c r="R30" s="131"/>
      <c r="S30" s="131"/>
      <c r="T30" s="131"/>
      <c r="U30" s="131"/>
      <c r="V30" s="131"/>
      <c r="W30" s="131"/>
      <c r="X30" s="131"/>
      <c r="Y30" s="131"/>
      <c r="Z30" s="131"/>
      <c r="AA30" s="131"/>
      <c r="AB30" s="131"/>
      <c r="AC30" s="131"/>
    </row>
    <row r="31" spans="1:29">
      <c r="A31" s="2"/>
      <c r="B31" s="2"/>
      <c r="C31" s="2"/>
      <c r="D31" s="9" t="s">
        <v>745</v>
      </c>
      <c r="E31" s="9"/>
      <c r="F31" s="9"/>
      <c r="G31" s="9"/>
      <c r="H31" s="24">
        <f t="shared" si="0"/>
        <v>0</v>
      </c>
      <c r="I31" s="24"/>
      <c r="J31" s="274"/>
      <c r="K31" s="131"/>
      <c r="L31" s="131"/>
      <c r="M31" s="131"/>
      <c r="N31" s="131"/>
      <c r="O31" s="131"/>
      <c r="P31" s="131"/>
      <c r="Q31" s="131"/>
      <c r="R31" s="131"/>
      <c r="S31" s="131"/>
      <c r="T31" s="131"/>
      <c r="U31" s="131"/>
      <c r="V31" s="131"/>
      <c r="W31" s="131"/>
      <c r="X31" s="131"/>
      <c r="Y31" s="131"/>
      <c r="Z31" s="131"/>
      <c r="AA31" s="131"/>
      <c r="AB31" s="131"/>
      <c r="AC31" s="131"/>
    </row>
    <row r="32" spans="1:29">
      <c r="A32" s="2"/>
      <c r="B32" s="2"/>
      <c r="C32" s="2"/>
      <c r="D32" s="9" t="s">
        <v>746</v>
      </c>
      <c r="E32" s="9"/>
      <c r="F32" s="9"/>
      <c r="G32" s="9"/>
      <c r="H32" s="24">
        <f t="shared" si="0"/>
        <v>0</v>
      </c>
      <c r="I32" s="24"/>
      <c r="J32" s="274"/>
      <c r="K32" s="131"/>
      <c r="L32" s="131"/>
      <c r="M32" s="131"/>
      <c r="N32" s="131"/>
      <c r="O32" s="131"/>
      <c r="P32" s="131"/>
      <c r="Q32" s="131"/>
      <c r="R32" s="131"/>
      <c r="S32" s="131"/>
      <c r="T32" s="131"/>
      <c r="U32" s="131"/>
      <c r="V32" s="131"/>
      <c r="W32" s="131"/>
      <c r="X32" s="131"/>
      <c r="Y32" s="131"/>
      <c r="Z32" s="131"/>
      <c r="AA32" s="131"/>
      <c r="AB32" s="131"/>
      <c r="AC32" s="131"/>
    </row>
    <row r="33" spans="1:29">
      <c r="A33" s="2"/>
      <c r="B33" s="2"/>
      <c r="C33" s="2"/>
      <c r="D33" s="9" t="s">
        <v>747</v>
      </c>
      <c r="E33" s="9"/>
      <c r="F33" s="9"/>
      <c r="G33" s="9"/>
      <c r="H33" s="24">
        <f t="shared" si="0"/>
        <v>0</v>
      </c>
      <c r="I33" s="24"/>
      <c r="J33" s="274"/>
      <c r="K33" s="131"/>
      <c r="L33" s="131"/>
      <c r="M33" s="131"/>
      <c r="N33" s="131"/>
      <c r="O33" s="131"/>
      <c r="P33" s="131"/>
      <c r="Q33" s="131"/>
      <c r="R33" s="131"/>
      <c r="S33" s="131"/>
      <c r="T33" s="131"/>
      <c r="U33" s="131"/>
      <c r="V33" s="131"/>
      <c r="W33" s="131"/>
      <c r="X33" s="131"/>
      <c r="Y33" s="131"/>
      <c r="Z33" s="131"/>
      <c r="AA33" s="131"/>
      <c r="AB33" s="131"/>
      <c r="AC33" s="131"/>
    </row>
    <row r="34" spans="1:29">
      <c r="A34" s="2"/>
      <c r="B34" s="2"/>
      <c r="C34" s="2"/>
      <c r="D34" s="9" t="s">
        <v>748</v>
      </c>
      <c r="E34" s="9"/>
      <c r="F34" s="9"/>
      <c r="G34" s="9"/>
      <c r="H34" s="24">
        <f t="shared" si="0"/>
        <v>0</v>
      </c>
      <c r="I34" s="24"/>
      <c r="J34" s="274"/>
      <c r="K34" s="131"/>
      <c r="L34" s="131"/>
      <c r="M34" s="131"/>
      <c r="N34" s="131"/>
      <c r="O34" s="131"/>
      <c r="P34" s="131"/>
      <c r="Q34" s="131"/>
      <c r="R34" s="131"/>
      <c r="S34" s="131"/>
      <c r="T34" s="131"/>
      <c r="U34" s="131"/>
      <c r="V34" s="131"/>
      <c r="W34" s="131"/>
      <c r="X34" s="131"/>
      <c r="Y34" s="131"/>
      <c r="Z34" s="131"/>
      <c r="AA34" s="131"/>
      <c r="AB34" s="131"/>
      <c r="AC34" s="131"/>
    </row>
    <row r="35" spans="1:29">
      <c r="A35" s="2"/>
      <c r="B35" s="2"/>
      <c r="C35" s="2"/>
      <c r="D35" s="9" t="s">
        <v>749</v>
      </c>
      <c r="E35" s="9"/>
      <c r="F35" s="9"/>
      <c r="G35" s="9"/>
      <c r="H35" s="24">
        <f t="shared" si="0"/>
        <v>0</v>
      </c>
      <c r="I35" s="24"/>
      <c r="J35" s="274"/>
      <c r="K35" s="131"/>
      <c r="L35" s="131"/>
      <c r="M35" s="131"/>
      <c r="N35" s="131"/>
      <c r="O35" s="131"/>
      <c r="P35" s="131"/>
      <c r="Q35" s="131"/>
      <c r="R35" s="131"/>
      <c r="S35" s="131"/>
      <c r="T35" s="131"/>
      <c r="U35" s="131"/>
      <c r="V35" s="131"/>
      <c r="W35" s="131"/>
      <c r="X35" s="131"/>
      <c r="Y35" s="131"/>
      <c r="Z35" s="131"/>
      <c r="AA35" s="131"/>
      <c r="AB35" s="131"/>
      <c r="AC35" s="131"/>
    </row>
    <row r="36" spans="1:29">
      <c r="A36" s="2"/>
      <c r="B36" s="2"/>
      <c r="C36" s="2"/>
      <c r="D36" s="9"/>
      <c r="E36" s="9"/>
      <c r="F36" s="9"/>
      <c r="G36" s="9"/>
      <c r="H36" s="24"/>
      <c r="I36" s="24"/>
      <c r="J36" s="274"/>
      <c r="K36" s="131"/>
      <c r="L36" s="131"/>
      <c r="M36" s="131"/>
      <c r="N36" s="131"/>
      <c r="O36" s="131"/>
      <c r="P36" s="131"/>
      <c r="Q36" s="131"/>
      <c r="R36" s="131"/>
      <c r="S36" s="131"/>
      <c r="T36" s="131"/>
      <c r="U36" s="131"/>
      <c r="V36" s="131"/>
      <c r="W36" s="131"/>
      <c r="X36" s="131"/>
      <c r="Y36" s="131"/>
      <c r="Z36" s="131"/>
      <c r="AA36" s="131"/>
      <c r="AB36" s="131"/>
      <c r="AC36" s="131"/>
    </row>
    <row r="37" spans="1:29">
      <c r="A37" s="2"/>
      <c r="B37" s="2"/>
      <c r="C37" s="2"/>
      <c r="D37" s="9" t="s">
        <v>750</v>
      </c>
      <c r="E37" s="9"/>
      <c r="F37" s="9"/>
      <c r="G37" s="9"/>
      <c r="H37" s="24">
        <f t="shared" si="0"/>
        <v>0</v>
      </c>
      <c r="I37" s="24"/>
      <c r="J37" s="274"/>
      <c r="K37" s="131"/>
      <c r="L37" s="131"/>
      <c r="M37" s="131"/>
      <c r="N37" s="131"/>
      <c r="O37" s="131"/>
      <c r="P37" s="131"/>
      <c r="Q37" s="131"/>
      <c r="R37" s="131"/>
      <c r="S37" s="131"/>
      <c r="T37" s="131"/>
      <c r="U37" s="131"/>
      <c r="V37" s="131"/>
      <c r="W37" s="131"/>
      <c r="X37" s="131"/>
      <c r="Y37" s="131"/>
      <c r="Z37" s="131"/>
      <c r="AA37" s="131"/>
      <c r="AB37" s="131"/>
      <c r="AC37" s="131"/>
    </row>
    <row r="38" spans="1:29">
      <c r="A38" s="2"/>
      <c r="B38" s="2"/>
      <c r="C38" s="2"/>
      <c r="D38" s="9" t="s">
        <v>751</v>
      </c>
      <c r="E38" s="9"/>
      <c r="F38" s="9"/>
      <c r="G38" s="9"/>
      <c r="H38" s="24">
        <f t="shared" si="0"/>
        <v>0</v>
      </c>
      <c r="I38" s="24"/>
      <c r="J38" s="274"/>
      <c r="K38" s="131"/>
      <c r="L38" s="131"/>
      <c r="M38" s="131"/>
      <c r="N38" s="131"/>
      <c r="O38" s="131"/>
      <c r="P38" s="131"/>
      <c r="Q38" s="131"/>
      <c r="R38" s="131"/>
      <c r="S38" s="131"/>
      <c r="T38" s="131"/>
      <c r="U38" s="131"/>
      <c r="V38" s="131"/>
      <c r="W38" s="131"/>
      <c r="X38" s="131"/>
      <c r="Y38" s="131"/>
      <c r="Z38" s="131"/>
      <c r="AA38" s="131"/>
      <c r="AB38" s="131"/>
      <c r="AC38" s="131"/>
    </row>
    <row r="39" spans="1:29">
      <c r="A39" s="2"/>
      <c r="B39" s="2"/>
      <c r="C39" s="2"/>
      <c r="D39" s="9" t="s">
        <v>752</v>
      </c>
      <c r="E39" s="9"/>
      <c r="F39" s="9"/>
      <c r="G39" s="9"/>
      <c r="H39" s="24">
        <f t="shared" si="0"/>
        <v>0</v>
      </c>
      <c r="I39" s="24"/>
      <c r="J39" s="274"/>
      <c r="K39" s="131"/>
      <c r="L39" s="131"/>
      <c r="M39" s="131"/>
      <c r="N39" s="131"/>
      <c r="O39" s="131"/>
      <c r="P39" s="131"/>
      <c r="Q39" s="131"/>
      <c r="R39" s="131"/>
      <c r="S39" s="131"/>
      <c r="T39" s="131"/>
      <c r="U39" s="131"/>
      <c r="V39" s="131"/>
      <c r="W39" s="131"/>
      <c r="X39" s="131"/>
      <c r="Y39" s="131"/>
      <c r="Z39" s="131"/>
      <c r="AA39" s="131"/>
      <c r="AB39" s="131"/>
      <c r="AC39" s="131"/>
    </row>
    <row r="40" spans="1:29">
      <c r="A40" s="2"/>
      <c r="B40" s="2"/>
      <c r="C40" s="2"/>
      <c r="D40" s="9" t="s">
        <v>753</v>
      </c>
      <c r="E40" s="9"/>
      <c r="F40" s="9"/>
      <c r="G40" s="9"/>
      <c r="H40" s="24">
        <f t="shared" si="0"/>
        <v>0</v>
      </c>
      <c r="I40" s="24"/>
      <c r="J40" s="274"/>
      <c r="K40" s="131"/>
      <c r="L40" s="131"/>
      <c r="M40" s="131"/>
      <c r="N40" s="131"/>
      <c r="O40" s="131"/>
      <c r="P40" s="131"/>
      <c r="Q40" s="131"/>
      <c r="R40" s="131"/>
      <c r="S40" s="131"/>
      <c r="T40" s="131"/>
      <c r="U40" s="131"/>
      <c r="V40" s="131"/>
      <c r="W40" s="131"/>
      <c r="X40" s="131"/>
      <c r="Y40" s="131"/>
      <c r="Z40" s="131"/>
      <c r="AA40" s="131"/>
      <c r="AB40" s="131"/>
      <c r="AC40" s="131"/>
    </row>
    <row r="41" spans="1:29">
      <c r="A41" s="2"/>
      <c r="B41" s="2"/>
      <c r="C41" s="2"/>
      <c r="D41" s="34" t="s">
        <v>1244</v>
      </c>
      <c r="E41" s="9"/>
      <c r="F41" s="9"/>
      <c r="G41" s="9"/>
      <c r="H41" s="118">
        <f>SUM(H28:H40)</f>
        <v>0</v>
      </c>
      <c r="I41" s="24">
        <f>H41</f>
        <v>0</v>
      </c>
      <c r="J41" s="274"/>
      <c r="K41" s="131"/>
      <c r="L41" s="131"/>
      <c r="M41" s="131"/>
      <c r="N41" s="131"/>
      <c r="O41" s="131"/>
      <c r="P41" s="131"/>
      <c r="Q41" s="131"/>
      <c r="R41" s="131"/>
      <c r="S41" s="131"/>
      <c r="T41" s="131"/>
      <c r="U41" s="131"/>
      <c r="V41" s="131"/>
      <c r="W41" s="131"/>
      <c r="X41" s="131"/>
      <c r="Y41" s="131"/>
      <c r="Z41" s="131"/>
      <c r="AA41" s="131"/>
      <c r="AB41" s="131"/>
      <c r="AC41" s="131"/>
    </row>
    <row r="42" spans="1:29">
      <c r="A42" s="2"/>
      <c r="B42" s="2"/>
      <c r="C42" s="2" t="s">
        <v>754</v>
      </c>
      <c r="D42" s="9"/>
      <c r="E42" s="9"/>
      <c r="F42" s="9"/>
      <c r="G42" s="9"/>
      <c r="H42" s="24"/>
      <c r="I42" s="24"/>
      <c r="J42" s="274"/>
      <c r="K42" s="131"/>
      <c r="L42" s="131"/>
      <c r="M42" s="131"/>
      <c r="N42" s="131"/>
      <c r="O42" s="131"/>
      <c r="P42" s="131"/>
      <c r="Q42" s="131"/>
      <c r="R42" s="131"/>
      <c r="S42" s="131"/>
      <c r="T42" s="131"/>
      <c r="U42" s="131"/>
      <c r="V42" s="131"/>
      <c r="W42" s="131"/>
      <c r="X42" s="131"/>
      <c r="Y42" s="131"/>
      <c r="Z42" s="131"/>
      <c r="AA42" s="131"/>
      <c r="AB42" s="131"/>
      <c r="AC42" s="131"/>
    </row>
    <row r="43" spans="1:29">
      <c r="A43" s="2"/>
      <c r="B43" s="2"/>
      <c r="C43" s="2"/>
      <c r="D43" s="9" t="s">
        <v>755</v>
      </c>
      <c r="E43" s="9"/>
      <c r="F43" s="9"/>
      <c r="G43" s="9"/>
      <c r="H43" s="24">
        <f t="shared" si="0"/>
        <v>0</v>
      </c>
      <c r="I43" s="24"/>
      <c r="J43" s="277"/>
      <c r="K43" s="131"/>
      <c r="L43" s="131"/>
      <c r="M43" s="131"/>
      <c r="N43" s="131"/>
      <c r="O43" s="131"/>
      <c r="P43" s="131"/>
      <c r="Q43" s="131"/>
      <c r="R43" s="131"/>
      <c r="S43" s="131"/>
      <c r="T43" s="131"/>
      <c r="U43" s="131"/>
      <c r="V43" s="131"/>
      <c r="W43" s="131"/>
      <c r="X43" s="131"/>
      <c r="Y43" s="131"/>
      <c r="Z43" s="131"/>
      <c r="AA43" s="131"/>
      <c r="AB43" s="131"/>
      <c r="AC43" s="131"/>
    </row>
    <row r="44" spans="1:29">
      <c r="A44" s="2"/>
      <c r="B44" s="2"/>
      <c r="C44" s="2"/>
      <c r="D44" s="9" t="s">
        <v>756</v>
      </c>
      <c r="E44" s="9"/>
      <c r="F44" s="9"/>
      <c r="G44" s="9"/>
      <c r="H44" s="24">
        <f t="shared" si="0"/>
        <v>0</v>
      </c>
      <c r="I44" s="24"/>
      <c r="J44" s="274"/>
      <c r="K44" s="131"/>
      <c r="L44" s="131"/>
      <c r="M44" s="131"/>
      <c r="N44" s="131"/>
      <c r="O44" s="131"/>
      <c r="P44" s="131"/>
      <c r="Q44" s="131"/>
      <c r="R44" s="131"/>
      <c r="S44" s="131"/>
      <c r="T44" s="131"/>
      <c r="U44" s="131"/>
      <c r="V44" s="131"/>
      <c r="W44" s="131"/>
      <c r="X44" s="131"/>
      <c r="Y44" s="131"/>
      <c r="Z44" s="131"/>
      <c r="AA44" s="131"/>
      <c r="AB44" s="131"/>
      <c r="AC44" s="131"/>
    </row>
    <row r="45" spans="1:29">
      <c r="A45" s="2"/>
      <c r="B45" s="2"/>
      <c r="C45" s="2"/>
      <c r="D45" s="9" t="s">
        <v>892</v>
      </c>
      <c r="E45" s="9"/>
      <c r="F45" s="9"/>
      <c r="G45" s="9"/>
      <c r="H45" s="24">
        <f t="shared" si="0"/>
        <v>0</v>
      </c>
      <c r="I45" s="24"/>
      <c r="J45" s="274"/>
      <c r="K45" s="131"/>
      <c r="L45" s="131"/>
      <c r="M45" s="131"/>
      <c r="N45" s="131"/>
      <c r="O45" s="131"/>
      <c r="P45" s="131"/>
      <c r="Q45" s="131"/>
      <c r="R45" s="131"/>
      <c r="S45" s="131"/>
      <c r="T45" s="131"/>
      <c r="U45" s="131"/>
      <c r="V45" s="131"/>
      <c r="W45" s="131"/>
      <c r="X45" s="131"/>
      <c r="Y45" s="131"/>
      <c r="Z45" s="131"/>
      <c r="AA45" s="131"/>
      <c r="AB45" s="131"/>
      <c r="AC45" s="131"/>
    </row>
    <row r="46" spans="1:29">
      <c r="A46" s="2"/>
      <c r="B46" s="2"/>
      <c r="C46" s="2"/>
      <c r="D46" s="9" t="s">
        <v>342</v>
      </c>
      <c r="E46" s="9"/>
      <c r="F46" s="9"/>
      <c r="G46" s="9"/>
      <c r="H46" s="24">
        <f t="shared" si="0"/>
        <v>0</v>
      </c>
      <c r="I46" s="24"/>
      <c r="J46" s="447"/>
    </row>
    <row r="47" spans="1:29">
      <c r="A47" s="2"/>
      <c r="B47" s="2"/>
      <c r="C47" s="2"/>
      <c r="D47" s="9" t="s">
        <v>343</v>
      </c>
      <c r="E47" s="9"/>
      <c r="F47" s="9"/>
      <c r="G47" s="9"/>
      <c r="H47" s="24">
        <f t="shared" si="0"/>
        <v>0</v>
      </c>
      <c r="I47" s="24"/>
      <c r="J47" s="447"/>
    </row>
    <row r="48" spans="1:29">
      <c r="A48" s="2"/>
      <c r="B48" s="2"/>
      <c r="C48" s="2"/>
      <c r="D48" s="34" t="s">
        <v>584</v>
      </c>
      <c r="E48" s="2"/>
      <c r="F48" s="2"/>
      <c r="G48" s="2"/>
      <c r="H48" s="118">
        <f>SUM(H43:H47)</f>
        <v>0</v>
      </c>
      <c r="I48" s="117">
        <f>H48</f>
        <v>0</v>
      </c>
      <c r="J48" s="447"/>
    </row>
    <row r="49" spans="1:29">
      <c r="I49" s="173"/>
      <c r="J49" s="447"/>
    </row>
    <row r="50" spans="1:29">
      <c r="I50" s="174"/>
      <c r="J50" s="447"/>
    </row>
    <row r="51" spans="1:29" s="131" customFormat="1">
      <c r="A51" s="2"/>
      <c r="B51" s="2"/>
      <c r="C51" s="2"/>
      <c r="D51" s="29" t="s">
        <v>517</v>
      </c>
      <c r="E51" s="9"/>
      <c r="F51" s="9"/>
      <c r="G51" s="9"/>
      <c r="H51" s="24"/>
      <c r="I51" s="24">
        <f>SUM(I7:I50)</f>
        <v>0</v>
      </c>
      <c r="J51" s="447"/>
      <c r="K51" s="437"/>
      <c r="L51" s="437"/>
      <c r="M51" s="437"/>
      <c r="N51" s="437"/>
      <c r="O51" s="437"/>
      <c r="P51" s="437"/>
      <c r="Q51" s="437"/>
      <c r="R51" s="437"/>
      <c r="S51" s="437"/>
      <c r="T51" s="437"/>
      <c r="U51" s="437"/>
      <c r="V51" s="437"/>
      <c r="W51" s="437"/>
      <c r="X51" s="437"/>
      <c r="Y51" s="437"/>
      <c r="Z51" s="437"/>
      <c r="AA51" s="437"/>
      <c r="AB51" s="437"/>
      <c r="AC51" s="437"/>
    </row>
    <row r="52" spans="1:29" s="131" customFormat="1">
      <c r="A52" s="2"/>
      <c r="B52" s="2"/>
      <c r="C52" s="2"/>
      <c r="D52" s="29" t="s">
        <v>518</v>
      </c>
      <c r="E52" s="35">
        <v>0</v>
      </c>
      <c r="F52" s="9" t="s">
        <v>213</v>
      </c>
      <c r="G52" s="24">
        <f>I51</f>
        <v>0</v>
      </c>
      <c r="H52" s="24"/>
      <c r="I52" s="24">
        <f>E52*G52</f>
        <v>0</v>
      </c>
      <c r="J52" s="447"/>
      <c r="K52" s="437"/>
      <c r="L52" s="437"/>
      <c r="M52" s="437"/>
      <c r="N52" s="437"/>
      <c r="O52" s="437"/>
      <c r="P52" s="437"/>
      <c r="Q52" s="437"/>
      <c r="R52" s="437"/>
      <c r="S52" s="437"/>
      <c r="T52" s="437"/>
      <c r="U52" s="437"/>
      <c r="V52" s="437"/>
      <c r="W52" s="437"/>
      <c r="X52" s="437"/>
      <c r="Y52" s="437"/>
      <c r="Z52" s="437"/>
      <c r="AA52" s="437"/>
      <c r="AB52" s="437"/>
      <c r="AC52" s="437"/>
    </row>
    <row r="53" spans="1:29" s="131" customFormat="1">
      <c r="A53" s="2"/>
      <c r="B53" s="2"/>
      <c r="C53" s="2"/>
      <c r="D53" s="29"/>
      <c r="E53" s="9"/>
      <c r="F53" s="9"/>
      <c r="G53" s="9"/>
      <c r="H53" s="24"/>
      <c r="I53" s="24"/>
      <c r="J53" s="447"/>
      <c r="K53" s="437"/>
      <c r="L53" s="437"/>
      <c r="M53" s="437"/>
      <c r="N53" s="437"/>
      <c r="O53" s="437"/>
      <c r="P53" s="437"/>
      <c r="Q53" s="437"/>
      <c r="R53" s="437"/>
      <c r="S53" s="437"/>
      <c r="T53" s="437"/>
      <c r="U53" s="437"/>
      <c r="V53" s="437"/>
      <c r="W53" s="437"/>
      <c r="X53" s="437"/>
      <c r="Y53" s="437"/>
      <c r="Z53" s="437"/>
      <c r="AA53" s="437"/>
      <c r="AB53" s="437"/>
      <c r="AC53" s="437"/>
    </row>
    <row r="54" spans="1:29" s="53" customFormat="1" ht="18.75" customHeight="1" thickBot="1">
      <c r="A54" s="20"/>
      <c r="B54" s="20"/>
      <c r="C54" s="20"/>
      <c r="D54" s="36" t="s">
        <v>1243</v>
      </c>
      <c r="E54" s="20"/>
      <c r="F54" s="20"/>
      <c r="G54" s="20"/>
      <c r="H54" s="37"/>
      <c r="I54" s="38">
        <f>SUM(I51:I53)</f>
        <v>0</v>
      </c>
      <c r="J54" s="611" t="s">
        <v>934</v>
      </c>
      <c r="K54" s="437"/>
      <c r="L54" s="437"/>
      <c r="M54" s="437"/>
      <c r="N54" s="437"/>
      <c r="O54" s="437"/>
      <c r="P54" s="437"/>
      <c r="Q54" s="437"/>
      <c r="R54" s="437"/>
      <c r="S54" s="437"/>
      <c r="T54" s="437"/>
      <c r="U54" s="437"/>
      <c r="V54" s="437"/>
      <c r="W54" s="437"/>
      <c r="X54" s="437"/>
      <c r="Y54" s="437"/>
      <c r="Z54" s="437"/>
      <c r="AA54" s="437"/>
      <c r="AB54" s="437"/>
      <c r="AC54" s="437"/>
    </row>
    <row r="55" spans="1:29" ht="14" thickTop="1">
      <c r="J55" s="611"/>
    </row>
    <row r="56" spans="1:29">
      <c r="J56" s="611"/>
    </row>
  </sheetData>
  <customSheetViews>
    <customSheetView guid="{0D8E3C55-0134-4E5A-B3C8-FD57177BB8FB}" showRuler="0">
      <selection activeCell="H41" sqref="H41"/>
      <headerFooter alignWithMargins="0"/>
    </customSheetView>
  </customSheetViews>
  <mergeCells count="2">
    <mergeCell ref="A1:I1"/>
    <mergeCell ref="J54:J56"/>
  </mergeCells>
  <phoneticPr fontId="0" type="noConversion"/>
  <hyperlinks>
    <hyperlink ref="J7" location="U.00" display="refer to Budget categories: U, V, X"/>
    <hyperlink ref="J8" location="V.00" display="V.   Sound Production"/>
    <hyperlink ref="J9" location="X." display="X.   Delivery Requirements"/>
    <hyperlink ref="J54" location="U.00" display="Click here to go back to BUDGET - H2. Computer Hardware.                                                                                                                                       Transfer your Worksheet Total to the Budget Line Item Total"/>
    <hyperlink ref="J54:J56" location="U.04" display="Click here to go back to BUDGET - U TRAILER and/or MAKING OF DOCUMENTARY.                                                                                                                                    Transfer your Worksheet Total to the Budget Line I"/>
  </hyperlinks>
  <printOptions gridLines="1"/>
  <pageMargins left="0.27559055118110237" right="0.27559055118110237" top="0.62992125984251968" bottom="0.74803149606299213" header="0.31496062992125984" footer="0.35433070866141736"/>
  <pageSetup paperSize="9" scale="99" orientation="portrait" horizontalDpi="300" verticalDpi="300"/>
  <headerFooter alignWithMargins="0">
    <oddFooter>&amp;L&amp;F - EPK -&amp;D&amp;C&amp;R&amp;P /&amp;N</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INFO (pls read before starting)</vt:lpstr>
      <vt:lpstr>COVER SHEET</vt:lpstr>
      <vt:lpstr>SUMMARY</vt:lpstr>
      <vt:lpstr>BUDGET</vt:lpstr>
      <vt:lpstr>1. CAST</vt:lpstr>
      <vt:lpstr>2. SOFTWARE</vt:lpstr>
      <vt:lpstr>3. HARDWARE</vt:lpstr>
      <vt:lpstr>4. MKTG, PUBL, STILLS, EPK</vt:lpstr>
      <vt:lpstr>5. TRAILER or MAKING OF DOCO</vt:lpstr>
      <vt:lpstr>6. DELIVERABLES</vt:lpstr>
    </vt:vector>
  </TitlesOfParts>
  <Company>Gobo Box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a-zAnimationbudget v03-4</dc:title>
  <dc:subject>for the Austrlian Film Commission</dc:subject>
  <dc:creator>Pat Dedal</dc:creator>
  <cp:lastModifiedBy>Morgan</cp:lastModifiedBy>
  <cp:lastPrinted>2008-06-19T00:08:43Z</cp:lastPrinted>
  <dcterms:created xsi:type="dcterms:W3CDTF">2002-10-17T02:30:16Z</dcterms:created>
  <dcterms:modified xsi:type="dcterms:W3CDTF">2016-02-09T00:43:33Z</dcterms:modified>
</cp:coreProperties>
</file>