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C:\Users\W650EH\Desktop\Mae\A-Z Budgets\"/>
    </mc:Choice>
  </mc:AlternateContent>
  <bookViews>
    <workbookView xWindow="0" yWindow="0" windowWidth="20700" windowHeight="8184" tabRatio="914"/>
  </bookViews>
  <sheets>
    <sheet name="Cover" sheetId="2" r:id="rId1"/>
    <sheet name="Budget" sheetId="3" r:id="rId2"/>
    <sheet name="Summary" sheetId="4" r:id="rId3"/>
    <sheet name="2.Crew" sheetId="18" r:id="rId4"/>
    <sheet name="3.Cast" sheetId="19" r:id="rId5"/>
    <sheet name="4.Mktg" sheetId="20" r:id="rId6"/>
  </sheets>
  <definedNames>
    <definedName name="_xlnm.Print_Area" localSheetId="3">'2.Crew'!$A$1:$H$48</definedName>
    <definedName name="_xlnm.Print_Area" localSheetId="4">'3.Cast'!$A$1:$P$86</definedName>
    <definedName name="_xlnm.Print_Area" localSheetId="1">Budget!$A$1:$N$493</definedName>
    <definedName name="_xlnm.Print_Area" localSheetId="0">Cover!$A$1:$N$53</definedName>
    <definedName name="_xlnm.Print_Area" localSheetId="2">Summary!$A$3:$E$86</definedName>
    <definedName name="_xlnm.Print_Titles" localSheetId="3">'2.Crew'!$6:$10</definedName>
    <definedName name="_xlnm.Print_Titles" localSheetId="4">'3.Cast'!$6:$8</definedName>
    <definedName name="_xlnm.Print_Titles" localSheetId="1">Budget!$1:$4</definedName>
    <definedName name="_xlnm.Print_Titles" localSheetId="0">Cover!$1:$1</definedName>
    <definedName name="_xlnm.Print_Titles" localSheetId="2">Summary!$A:$C,Summary!$5:$6</definedName>
    <definedName name="Z_3735B9A6_6827_11D7_ABFD_003065B590BA_.wvu.PrintArea" localSheetId="3" hidden="1">'2.Crew'!$A$12:$H$48</definedName>
    <definedName name="Z_3735B9A6_6827_11D7_ABFD_003065B590BA_.wvu.PrintArea" localSheetId="1" hidden="1">Budget!$B$1:$M$492</definedName>
    <definedName name="Z_3735B9A6_6827_11D7_ABFD_003065B590BA_.wvu.PrintArea" localSheetId="0" hidden="1">Cover!$A$1:$N$53</definedName>
    <definedName name="Z_3735B9A6_6827_11D7_ABFD_003065B590BA_.wvu.PrintArea" localSheetId="2" hidden="1">Summary!$A$3:$E$86</definedName>
    <definedName name="Z_3735B9A6_6827_11D7_ABFD_003065B590BA_.wvu.PrintTitles" localSheetId="3" hidden="1">'2.Crew'!$6:$10</definedName>
    <definedName name="Z_3735B9A6_6827_11D7_ABFD_003065B590BA_.wvu.PrintTitles" localSheetId="1" hidden="1">Budget!$1:$4</definedName>
    <definedName name="Z_3735B9A6_6827_11D7_ABFD_003065B590BA_.wvu.PrintTitles" localSheetId="0" hidden="1">Cover!$1:$1</definedName>
    <definedName name="Z_3735B9A6_6827_11D7_ABFD_003065B590BA_.wvu.PrintTitles" localSheetId="2" hidden="1">Summary!$A:$C,Summary!$5:$6</definedName>
  </definedNames>
  <calcPr calcId="152511" fullPrecision="0"/>
  <customWorkbookViews>
    <customWorkbookView name="Kath Shelper - Personal View" guid="{3735B9A6-6827-11D7-ABFD-003065B590BA}" mergeInterval="0" personalView="1" maximized="1" xWindow="5" yWindow="21" windowWidth="1014" windowHeight="634" tabRatio="953" activeSheetId="3" showComments="commIndAndComment"/>
  </customWorkbookViews>
</workbook>
</file>

<file path=xl/calcChain.xml><?xml version="1.0" encoding="utf-8"?>
<calcChain xmlns="http://schemas.openxmlformats.org/spreadsheetml/2006/main">
  <c r="H76" i="3" l="1"/>
  <c r="H77" i="3"/>
  <c r="K404" i="3" l="1"/>
  <c r="E81" i="19"/>
  <c r="F75" i="19" l="1"/>
  <c r="F77" i="19" s="1"/>
  <c r="E77" i="19"/>
  <c r="E78" i="19" s="1"/>
  <c r="E181" i="3" s="1"/>
  <c r="D75" i="19"/>
  <c r="D77" i="19" s="1"/>
  <c r="D78" i="19" s="1"/>
  <c r="H77" i="19"/>
  <c r="G77" i="19"/>
  <c r="H76" i="19"/>
  <c r="G76" i="19"/>
  <c r="G466" i="3"/>
  <c r="I214" i="3"/>
  <c r="I215" i="3"/>
  <c r="I213" i="3"/>
  <c r="H78" i="19" l="1"/>
  <c r="G78" i="19"/>
  <c r="F76" i="19"/>
  <c r="F78" i="19" s="1"/>
  <c r="H161" i="3"/>
  <c r="D60" i="19" l="1"/>
  <c r="G40" i="20" l="1"/>
  <c r="G17" i="20" l="1"/>
  <c r="G15" i="20"/>
  <c r="G13" i="20"/>
  <c r="G12" i="20"/>
  <c r="G10" i="20"/>
  <c r="G9" i="20"/>
  <c r="G8" i="20"/>
  <c r="G7" i="20"/>
  <c r="G20" i="20" s="1"/>
  <c r="G43" i="20" s="1"/>
  <c r="K465" i="3" s="1"/>
  <c r="H114" i="3" l="1"/>
  <c r="H113" i="3"/>
  <c r="H110" i="3"/>
  <c r="H108" i="3"/>
  <c r="H109" i="3"/>
  <c r="H107" i="3"/>
  <c r="H106" i="3"/>
  <c r="H103" i="3"/>
  <c r="H102" i="3"/>
  <c r="H99" i="3"/>
  <c r="H98" i="3"/>
  <c r="H95" i="3"/>
  <c r="H94" i="3"/>
  <c r="H91" i="3"/>
  <c r="H88" i="3"/>
  <c r="H87" i="3"/>
  <c r="H84" i="3"/>
  <c r="H83" i="3"/>
  <c r="H82" i="3"/>
  <c r="H73" i="3"/>
  <c r="H69" i="3"/>
  <c r="H65" i="3"/>
  <c r="H61" i="3"/>
  <c r="H52" i="3"/>
  <c r="H45" i="3"/>
  <c r="H41" i="3"/>
  <c r="H40" i="3"/>
  <c r="H36" i="3"/>
  <c r="H34" i="3"/>
  <c r="H35" i="3"/>
  <c r="K16" i="19" l="1"/>
  <c r="K15" i="19"/>
  <c r="K14" i="19"/>
  <c r="K13" i="19"/>
  <c r="K12" i="19"/>
  <c r="O45" i="19" l="1"/>
  <c r="P39" i="19"/>
  <c r="P45" i="19" s="1"/>
  <c r="D2" i="3" l="1"/>
  <c r="C4" i="4" s="1"/>
  <c r="I114" i="3"/>
  <c r="I107" i="3"/>
  <c r="H33" i="3"/>
  <c r="I33" i="3" s="1"/>
  <c r="H46" i="3"/>
  <c r="I46" i="3" s="1"/>
  <c r="B1" i="3"/>
  <c r="E5" i="3"/>
  <c r="I8" i="3"/>
  <c r="I10" i="3" s="1"/>
  <c r="K8" i="3"/>
  <c r="K10" i="3" s="1"/>
  <c r="G9" i="3"/>
  <c r="L13" i="3"/>
  <c r="L14" i="3"/>
  <c r="G15" i="3"/>
  <c r="I15" i="3"/>
  <c r="K15" i="3"/>
  <c r="E19" i="3"/>
  <c r="G19" i="3" s="1"/>
  <c r="E20" i="3"/>
  <c r="G20" i="3" s="1"/>
  <c r="I23" i="3"/>
  <c r="K23" i="3"/>
  <c r="E24" i="3"/>
  <c r="E25" i="3"/>
  <c r="G25" i="3" s="1"/>
  <c r="G33" i="3"/>
  <c r="K33" i="3"/>
  <c r="G34" i="3"/>
  <c r="I34" i="3"/>
  <c r="K34" i="3"/>
  <c r="G35" i="3"/>
  <c r="I35" i="3"/>
  <c r="K35" i="3"/>
  <c r="G36" i="3"/>
  <c r="I36" i="3"/>
  <c r="G37" i="3"/>
  <c r="H37" i="3"/>
  <c r="I37" i="3" s="1"/>
  <c r="K37" i="3"/>
  <c r="G40" i="3"/>
  <c r="I40" i="3"/>
  <c r="K40" i="3"/>
  <c r="G41" i="3"/>
  <c r="I41" i="3"/>
  <c r="K41" i="3"/>
  <c r="G44" i="3"/>
  <c r="H44" i="3"/>
  <c r="I44" i="3" s="1"/>
  <c r="K44" i="3"/>
  <c r="G45" i="3"/>
  <c r="I45" i="3"/>
  <c r="K45" i="3"/>
  <c r="G46" i="3"/>
  <c r="K46" i="3"/>
  <c r="G49" i="3"/>
  <c r="H49" i="3"/>
  <c r="I49" i="3" s="1"/>
  <c r="K49" i="3"/>
  <c r="G50" i="3"/>
  <c r="H50" i="3"/>
  <c r="I50" i="3" s="1"/>
  <c r="K50" i="3"/>
  <c r="G51" i="3"/>
  <c r="H51" i="3"/>
  <c r="I51" i="3" s="1"/>
  <c r="K51" i="3"/>
  <c r="G52" i="3"/>
  <c r="I52" i="3"/>
  <c r="K52" i="3"/>
  <c r="G55" i="3"/>
  <c r="H55" i="3"/>
  <c r="I55" i="3" s="1"/>
  <c r="K55" i="3"/>
  <c r="G56" i="3"/>
  <c r="H56" i="3"/>
  <c r="I56" i="3" s="1"/>
  <c r="K56" i="3"/>
  <c r="G59" i="3"/>
  <c r="H59" i="3"/>
  <c r="I59" i="3" s="1"/>
  <c r="K59" i="3"/>
  <c r="G60" i="3"/>
  <c r="H60" i="3"/>
  <c r="I60" i="3" s="1"/>
  <c r="K60" i="3"/>
  <c r="G61" i="3"/>
  <c r="I61" i="3"/>
  <c r="K61" i="3"/>
  <c r="G64" i="3"/>
  <c r="H64" i="3"/>
  <c r="I64" i="3" s="1"/>
  <c r="K64" i="3"/>
  <c r="G65" i="3"/>
  <c r="I65" i="3"/>
  <c r="K65" i="3"/>
  <c r="G68" i="3"/>
  <c r="H68" i="3"/>
  <c r="I68" i="3" s="1"/>
  <c r="K68" i="3"/>
  <c r="G69" i="3"/>
  <c r="I69" i="3"/>
  <c r="K69" i="3"/>
  <c r="G72" i="3"/>
  <c r="H72" i="3"/>
  <c r="I72" i="3" s="1"/>
  <c r="K72" i="3"/>
  <c r="G73" i="3"/>
  <c r="I73" i="3"/>
  <c r="K73" i="3"/>
  <c r="G76" i="3"/>
  <c r="G78" i="3" s="1"/>
  <c r="I76" i="3"/>
  <c r="K76" i="3"/>
  <c r="G77" i="3"/>
  <c r="I77" i="3"/>
  <c r="K77" i="3"/>
  <c r="G80" i="3"/>
  <c r="H80" i="3"/>
  <c r="I80" i="3" s="1"/>
  <c r="K80" i="3"/>
  <c r="G81" i="3"/>
  <c r="H81" i="3"/>
  <c r="I81" i="3" s="1"/>
  <c r="K81" i="3"/>
  <c r="G82" i="3"/>
  <c r="I82" i="3"/>
  <c r="K82" i="3"/>
  <c r="G83" i="3"/>
  <c r="I83" i="3"/>
  <c r="K83" i="3"/>
  <c r="G84" i="3"/>
  <c r="I84" i="3"/>
  <c r="K84" i="3"/>
  <c r="G87" i="3"/>
  <c r="I87" i="3"/>
  <c r="K87" i="3"/>
  <c r="G88" i="3"/>
  <c r="I88" i="3"/>
  <c r="K88" i="3"/>
  <c r="G91" i="3"/>
  <c r="G92" i="3" s="1"/>
  <c r="I91" i="3"/>
  <c r="K91" i="3"/>
  <c r="K92" i="3" s="1"/>
  <c r="I92" i="3"/>
  <c r="G94" i="3"/>
  <c r="I94" i="3"/>
  <c r="K94" i="3"/>
  <c r="G95" i="3"/>
  <c r="I95" i="3"/>
  <c r="K95" i="3"/>
  <c r="G98" i="3"/>
  <c r="I98" i="3"/>
  <c r="K98" i="3"/>
  <c r="G99" i="3"/>
  <c r="I99" i="3"/>
  <c r="K99" i="3"/>
  <c r="G102" i="3"/>
  <c r="I102" i="3"/>
  <c r="K102" i="3"/>
  <c r="G103" i="3"/>
  <c r="I103" i="3"/>
  <c r="K103" i="3"/>
  <c r="G106" i="3"/>
  <c r="I106" i="3"/>
  <c r="K106" i="3"/>
  <c r="G107" i="3"/>
  <c r="K107" i="3"/>
  <c r="G108" i="3"/>
  <c r="I108" i="3"/>
  <c r="K108" i="3"/>
  <c r="G109" i="3"/>
  <c r="I109" i="3"/>
  <c r="K109" i="3"/>
  <c r="G110" i="3"/>
  <c r="I110" i="3"/>
  <c r="K110" i="3"/>
  <c r="G113" i="3"/>
  <c r="I113" i="3"/>
  <c r="K113" i="3"/>
  <c r="G114" i="3"/>
  <c r="K114" i="3"/>
  <c r="L117" i="3"/>
  <c r="L118" i="3"/>
  <c r="L119" i="3"/>
  <c r="L120" i="3"/>
  <c r="L121" i="3"/>
  <c r="L122" i="3"/>
  <c r="L123" i="3"/>
  <c r="G124" i="3"/>
  <c r="I124" i="3"/>
  <c r="K124" i="3"/>
  <c r="E134" i="3"/>
  <c r="E139" i="3"/>
  <c r="E140" i="3"/>
  <c r="E141" i="3"/>
  <c r="L141" i="3"/>
  <c r="E143" i="3"/>
  <c r="I153" i="3"/>
  <c r="L153" i="3" s="1"/>
  <c r="G155" i="3"/>
  <c r="K155" i="3"/>
  <c r="L158" i="3"/>
  <c r="L159" i="3"/>
  <c r="L160" i="3"/>
  <c r="G161" i="3"/>
  <c r="G163" i="3" s="1"/>
  <c r="I161" i="3"/>
  <c r="I163" i="3" s="1"/>
  <c r="K161" i="3"/>
  <c r="I162" i="3"/>
  <c r="K162" i="3"/>
  <c r="L167" i="3"/>
  <c r="L168" i="3"/>
  <c r="I169" i="3"/>
  <c r="L169" i="3" s="1"/>
  <c r="K170" i="3"/>
  <c r="L172" i="3"/>
  <c r="L175" i="3"/>
  <c r="L176" i="3"/>
  <c r="L177" i="3"/>
  <c r="L178" i="3"/>
  <c r="K179" i="3"/>
  <c r="I182" i="3"/>
  <c r="L182" i="3" s="1"/>
  <c r="G183" i="3"/>
  <c r="K183" i="3"/>
  <c r="I186" i="3"/>
  <c r="L186" i="3" s="1"/>
  <c r="I187" i="3"/>
  <c r="L187" i="3" s="1"/>
  <c r="I188" i="3"/>
  <c r="L188" i="3" s="1"/>
  <c r="I189" i="3"/>
  <c r="L189" i="3" s="1"/>
  <c r="I190" i="3"/>
  <c r="L190" i="3" s="1"/>
  <c r="I191" i="3"/>
  <c r="L191" i="3" s="1"/>
  <c r="G192" i="3"/>
  <c r="K192" i="3"/>
  <c r="I194" i="3"/>
  <c r="L194" i="3" s="1"/>
  <c r="I195" i="3"/>
  <c r="I196" i="3"/>
  <c r="L196" i="3" s="1"/>
  <c r="I197" i="3"/>
  <c r="L197" i="3" s="1"/>
  <c r="I198" i="3"/>
  <c r="L198" i="3" s="1"/>
  <c r="I199" i="3"/>
  <c r="L199" i="3" s="1"/>
  <c r="I200" i="3"/>
  <c r="L200" i="3" s="1"/>
  <c r="G201" i="3"/>
  <c r="K201" i="3"/>
  <c r="I203" i="3"/>
  <c r="L203" i="3" s="1"/>
  <c r="I204" i="3"/>
  <c r="L204" i="3" s="1"/>
  <c r="I205" i="3"/>
  <c r="L205" i="3" s="1"/>
  <c r="I206" i="3"/>
  <c r="L206" i="3" s="1"/>
  <c r="I207" i="3"/>
  <c r="L207" i="3" s="1"/>
  <c r="I208" i="3"/>
  <c r="L208" i="3" s="1"/>
  <c r="I209" i="3"/>
  <c r="L209" i="3" s="1"/>
  <c r="I210" i="3"/>
  <c r="L210" i="3" s="1"/>
  <c r="G211" i="3"/>
  <c r="K211" i="3"/>
  <c r="L213" i="3"/>
  <c r="L214" i="3"/>
  <c r="L215" i="3"/>
  <c r="G216" i="3"/>
  <c r="I216" i="3"/>
  <c r="K216" i="3"/>
  <c r="L219" i="3"/>
  <c r="L220" i="3"/>
  <c r="L221" i="3"/>
  <c r="G222" i="3"/>
  <c r="I222" i="3"/>
  <c r="K222" i="3"/>
  <c r="G224" i="3"/>
  <c r="I224" i="3"/>
  <c r="G225" i="3"/>
  <c r="I225" i="3"/>
  <c r="G226" i="3"/>
  <c r="I226" i="3"/>
  <c r="G227" i="3"/>
  <c r="I227" i="3"/>
  <c r="L227" i="3" s="1"/>
  <c r="G228" i="3"/>
  <c r="I228" i="3"/>
  <c r="G229" i="3"/>
  <c r="I229" i="3"/>
  <c r="G230" i="3"/>
  <c r="I230" i="3"/>
  <c r="G231" i="3"/>
  <c r="I231" i="3"/>
  <c r="K232" i="3"/>
  <c r="L234" i="3"/>
  <c r="L235" i="3"/>
  <c r="L236" i="3"/>
  <c r="L237" i="3"/>
  <c r="L238" i="3"/>
  <c r="L239" i="3"/>
  <c r="G240" i="3"/>
  <c r="I240" i="3"/>
  <c r="K240" i="3"/>
  <c r="L242" i="3"/>
  <c r="L243" i="3"/>
  <c r="L244" i="3"/>
  <c r="G245" i="3"/>
  <c r="I245" i="3"/>
  <c r="K245" i="3"/>
  <c r="L247" i="3"/>
  <c r="L248" i="3"/>
  <c r="L249" i="3"/>
  <c r="L250" i="3"/>
  <c r="L251" i="3"/>
  <c r="G252" i="3"/>
  <c r="I252" i="3"/>
  <c r="K252" i="3"/>
  <c r="L254" i="3"/>
  <c r="L255" i="3"/>
  <c r="G256" i="3"/>
  <c r="I256" i="3"/>
  <c r="K256" i="3"/>
  <c r="L258" i="3"/>
  <c r="M260" i="3" s="1"/>
  <c r="D52" i="4" s="1"/>
  <c r="L259" i="3"/>
  <c r="G260" i="3"/>
  <c r="L260" i="3" s="1"/>
  <c r="I260" i="3"/>
  <c r="K260" i="3"/>
  <c r="I265" i="3"/>
  <c r="L265" i="3" s="1"/>
  <c r="I266" i="3"/>
  <c r="I268" i="3"/>
  <c r="L268" i="3" s="1"/>
  <c r="I269" i="3"/>
  <c r="L269" i="3" s="1"/>
  <c r="K270" i="3"/>
  <c r="G273" i="3"/>
  <c r="G278" i="3" s="1"/>
  <c r="I273" i="3"/>
  <c r="K273" i="3"/>
  <c r="I274" i="3"/>
  <c r="L274" i="3" s="1"/>
  <c r="I275" i="3"/>
  <c r="L275" i="3" s="1"/>
  <c r="I276" i="3"/>
  <c r="L276" i="3" s="1"/>
  <c r="I277" i="3"/>
  <c r="L277" i="3" s="1"/>
  <c r="K278" i="3"/>
  <c r="G280" i="3"/>
  <c r="G284" i="3" s="1"/>
  <c r="I280" i="3"/>
  <c r="K280" i="3"/>
  <c r="K284" i="3" s="1"/>
  <c r="I281" i="3"/>
  <c r="L281" i="3" s="1"/>
  <c r="I282" i="3"/>
  <c r="L282" i="3" s="1"/>
  <c r="I283" i="3"/>
  <c r="G286" i="3"/>
  <c r="G292" i="3" s="1"/>
  <c r="I286" i="3"/>
  <c r="K286" i="3"/>
  <c r="K292" i="3" s="1"/>
  <c r="I287" i="3"/>
  <c r="L287" i="3" s="1"/>
  <c r="I288" i="3"/>
  <c r="L288" i="3" s="1"/>
  <c r="I289" i="3"/>
  <c r="L289" i="3" s="1"/>
  <c r="I290" i="3"/>
  <c r="L290" i="3"/>
  <c r="I291" i="3"/>
  <c r="L291" i="3" s="1"/>
  <c r="I294" i="3"/>
  <c r="L294" i="3" s="1"/>
  <c r="I295" i="3"/>
  <c r="L295" i="3" s="1"/>
  <c r="I296" i="3"/>
  <c r="L296" i="3" s="1"/>
  <c r="G297" i="3"/>
  <c r="K297" i="3"/>
  <c r="I299" i="3"/>
  <c r="L299" i="3" s="1"/>
  <c r="I300" i="3"/>
  <c r="L300" i="3" s="1"/>
  <c r="I301" i="3"/>
  <c r="L301" i="3" s="1"/>
  <c r="I302" i="3"/>
  <c r="L302" i="3" s="1"/>
  <c r="I303" i="3"/>
  <c r="L303" i="3" s="1"/>
  <c r="I304" i="3"/>
  <c r="L304" i="3" s="1"/>
  <c r="I305" i="3"/>
  <c r="L305" i="3" s="1"/>
  <c r="I306" i="3"/>
  <c r="L306" i="3"/>
  <c r="I307" i="3"/>
  <c r="L307" i="3" s="1"/>
  <c r="I308" i="3"/>
  <c r="L308" i="3" s="1"/>
  <c r="G309" i="3"/>
  <c r="K309" i="3"/>
  <c r="I311" i="3"/>
  <c r="L311" i="3" s="1"/>
  <c r="I312" i="3"/>
  <c r="L312" i="3" s="1"/>
  <c r="I313" i="3"/>
  <c r="L313" i="3" s="1"/>
  <c r="I314" i="3"/>
  <c r="L314" i="3" s="1"/>
  <c r="G315" i="3"/>
  <c r="K315" i="3"/>
  <c r="G318" i="3"/>
  <c r="I318" i="3"/>
  <c r="K318" i="3"/>
  <c r="I319" i="3"/>
  <c r="L319" i="3" s="1"/>
  <c r="G320" i="3"/>
  <c r="I320" i="3"/>
  <c r="I321" i="3"/>
  <c r="L321" i="3" s="1"/>
  <c r="I322" i="3"/>
  <c r="L322" i="3" s="1"/>
  <c r="G325" i="3"/>
  <c r="L325" i="3" s="1"/>
  <c r="G326" i="3"/>
  <c r="L326" i="3" s="1"/>
  <c r="G327" i="3"/>
  <c r="L327" i="3" s="1"/>
  <c r="G328" i="3"/>
  <c r="L328" i="3" s="1"/>
  <c r="G329" i="3"/>
  <c r="L329" i="3" s="1"/>
  <c r="G330" i="3"/>
  <c r="I330" i="3"/>
  <c r="G331" i="3"/>
  <c r="I331" i="3"/>
  <c r="G332" i="3"/>
  <c r="I332" i="3"/>
  <c r="G333" i="3"/>
  <c r="I333" i="3"/>
  <c r="G334" i="3"/>
  <c r="I334" i="3"/>
  <c r="G335" i="3"/>
  <c r="I335" i="3"/>
  <c r="G336" i="3"/>
  <c r="I336" i="3"/>
  <c r="G337" i="3"/>
  <c r="I337" i="3"/>
  <c r="G338" i="3"/>
  <c r="I338" i="3"/>
  <c r="K339" i="3"/>
  <c r="L341" i="3"/>
  <c r="L342" i="3"/>
  <c r="L343" i="3"/>
  <c r="L344" i="3"/>
  <c r="L345" i="3"/>
  <c r="L346" i="3"/>
  <c r="L347" i="3"/>
  <c r="L348" i="3"/>
  <c r="L349" i="3"/>
  <c r="L350" i="3"/>
  <c r="I352" i="3"/>
  <c r="L352" i="3" s="1"/>
  <c r="I353" i="3"/>
  <c r="L353" i="3" s="1"/>
  <c r="I354" i="3"/>
  <c r="L354" i="3" s="1"/>
  <c r="I355" i="3"/>
  <c r="L355" i="3" s="1"/>
  <c r="I357" i="3"/>
  <c r="L357" i="3" s="1"/>
  <c r="I358" i="3"/>
  <c r="L358" i="3" s="1"/>
  <c r="G359" i="3"/>
  <c r="K359" i="3"/>
  <c r="G361" i="3"/>
  <c r="G366" i="3" s="1"/>
  <c r="L362" i="3"/>
  <c r="L363" i="3"/>
  <c r="L364" i="3"/>
  <c r="L365" i="3"/>
  <c r="I366" i="3"/>
  <c r="K366" i="3"/>
  <c r="G369" i="3"/>
  <c r="I369" i="3"/>
  <c r="K369" i="3"/>
  <c r="G370" i="3"/>
  <c r="I370" i="3"/>
  <c r="K370" i="3"/>
  <c r="G371" i="3"/>
  <c r="I371" i="3"/>
  <c r="K371" i="3"/>
  <c r="G372" i="3"/>
  <c r="I372" i="3"/>
  <c r="K372" i="3"/>
  <c r="G373" i="3"/>
  <c r="I373" i="3"/>
  <c r="K373" i="3"/>
  <c r="G374" i="3"/>
  <c r="I374" i="3"/>
  <c r="K374" i="3"/>
  <c r="G375" i="3"/>
  <c r="I375" i="3"/>
  <c r="K375" i="3"/>
  <c r="G376" i="3"/>
  <c r="I376" i="3"/>
  <c r="K376" i="3"/>
  <c r="G377" i="3"/>
  <c r="I377" i="3"/>
  <c r="K377" i="3"/>
  <c r="G383" i="3"/>
  <c r="I383" i="3"/>
  <c r="I392" i="3" s="1"/>
  <c r="K383" i="3"/>
  <c r="I384" i="3"/>
  <c r="L384" i="3" s="1"/>
  <c r="K384" i="3"/>
  <c r="I385" i="3"/>
  <c r="K385" i="3"/>
  <c r="E388" i="3"/>
  <c r="E389" i="3"/>
  <c r="E390" i="3"/>
  <c r="E391" i="3"/>
  <c r="I395" i="3"/>
  <c r="K395" i="3"/>
  <c r="I396" i="3"/>
  <c r="K396" i="3"/>
  <c r="K398" i="3"/>
  <c r="K399" i="3"/>
  <c r="L399" i="3" s="1"/>
  <c r="K400" i="3"/>
  <c r="L400" i="3" s="1"/>
  <c r="K401" i="3"/>
  <c r="L401" i="3" s="1"/>
  <c r="G402" i="3"/>
  <c r="L404" i="3"/>
  <c r="K405" i="3"/>
  <c r="L405" i="3" s="1"/>
  <c r="K406" i="3"/>
  <c r="L406" i="3" s="1"/>
  <c r="K407" i="3"/>
  <c r="L407" i="3" s="1"/>
  <c r="K408" i="3"/>
  <c r="L408" i="3" s="1"/>
  <c r="K409" i="3"/>
  <c r="L409" i="3" s="1"/>
  <c r="K410" i="3"/>
  <c r="L410" i="3" s="1"/>
  <c r="K411" i="3"/>
  <c r="L411" i="3" s="1"/>
  <c r="K412" i="3"/>
  <c r="L412" i="3" s="1"/>
  <c r="G413" i="3"/>
  <c r="I413" i="3"/>
  <c r="K416" i="3"/>
  <c r="L416" i="3" s="1"/>
  <c r="K418" i="3"/>
  <c r="L418" i="3" s="1"/>
  <c r="K419" i="3"/>
  <c r="L419" i="3" s="1"/>
  <c r="K420" i="3"/>
  <c r="L420" i="3" s="1"/>
  <c r="K422" i="3"/>
  <c r="L422" i="3" s="1"/>
  <c r="K423" i="3"/>
  <c r="L423" i="3" s="1"/>
  <c r="K425" i="3"/>
  <c r="L425" i="3" s="1"/>
  <c r="K426" i="3"/>
  <c r="L426" i="3" s="1"/>
  <c r="K428" i="3"/>
  <c r="L428" i="3" s="1"/>
  <c r="K430" i="3"/>
  <c r="L430" i="3" s="1"/>
  <c r="K431" i="3"/>
  <c r="L431" i="3" s="1"/>
  <c r="I432" i="3"/>
  <c r="K434" i="3"/>
  <c r="K435" i="3" s="1"/>
  <c r="I435" i="3"/>
  <c r="K438" i="3"/>
  <c r="L438" i="3" s="1"/>
  <c r="K440" i="3"/>
  <c r="L440" i="3" s="1"/>
  <c r="K441" i="3"/>
  <c r="L441" i="3" s="1"/>
  <c r="K442" i="3"/>
  <c r="L442" i="3" s="1"/>
  <c r="K443" i="3"/>
  <c r="L443" i="3" s="1"/>
  <c r="K444" i="3"/>
  <c r="L444" i="3" s="1"/>
  <c r="K446" i="3"/>
  <c r="L446" i="3" s="1"/>
  <c r="K447" i="3"/>
  <c r="L447" i="3" s="1"/>
  <c r="K448" i="3"/>
  <c r="L448" i="3" s="1"/>
  <c r="K449" i="3"/>
  <c r="L449" i="3" s="1"/>
  <c r="K450" i="3"/>
  <c r="L450" i="3" s="1"/>
  <c r="K451" i="3"/>
  <c r="L451" i="3" s="1"/>
  <c r="K452" i="3"/>
  <c r="L452" i="3" s="1"/>
  <c r="K454" i="3"/>
  <c r="L454" i="3" s="1"/>
  <c r="I455" i="3"/>
  <c r="L458" i="3"/>
  <c r="G459" i="3"/>
  <c r="I459" i="3"/>
  <c r="I461" i="3"/>
  <c r="L461" i="3" s="1"/>
  <c r="K462" i="3"/>
  <c r="L463" i="3"/>
  <c r="K463" i="3"/>
  <c r="K464" i="3"/>
  <c r="K468" i="3"/>
  <c r="K469" i="3"/>
  <c r="L469" i="3" s="1"/>
  <c r="K470" i="3"/>
  <c r="L470" i="3" s="1"/>
  <c r="K471" i="3"/>
  <c r="L471" i="3" s="1"/>
  <c r="K472" i="3"/>
  <c r="L472" i="3" s="1"/>
  <c r="K473" i="3"/>
  <c r="L473" i="3" s="1"/>
  <c r="G474" i="3"/>
  <c r="I474" i="3"/>
  <c r="K479" i="3"/>
  <c r="L479" i="3" s="1"/>
  <c r="G480" i="3"/>
  <c r="I480" i="3"/>
  <c r="K480" i="3"/>
  <c r="K482" i="3" s="1"/>
  <c r="G481" i="3"/>
  <c r="I481" i="3"/>
  <c r="G484" i="3"/>
  <c r="L484" i="3" s="1"/>
  <c r="M485" i="3" s="1"/>
  <c r="E81" i="4" s="1"/>
  <c r="I484" i="3"/>
  <c r="K484" i="3"/>
  <c r="K485" i="3" s="1"/>
  <c r="G485" i="3"/>
  <c r="L485" i="3" s="1"/>
  <c r="I485" i="3"/>
  <c r="E489" i="3"/>
  <c r="C3" i="4"/>
  <c r="C6" i="4"/>
  <c r="D12" i="18"/>
  <c r="G12" i="18" s="1"/>
  <c r="D13" i="18"/>
  <c r="H13" i="18" s="1"/>
  <c r="D14" i="18"/>
  <c r="H14" i="18" s="1"/>
  <c r="D15" i="18"/>
  <c r="H15" i="18" s="1"/>
  <c r="D16" i="18"/>
  <c r="G16" i="18" s="1"/>
  <c r="E17" i="18"/>
  <c r="H17" i="18" s="1"/>
  <c r="D18" i="18"/>
  <c r="H18" i="18" s="1"/>
  <c r="D19" i="18"/>
  <c r="H19" i="18" s="1"/>
  <c r="D20" i="18"/>
  <c r="G20" i="18" s="1"/>
  <c r="D21" i="18"/>
  <c r="H21" i="18" s="1"/>
  <c r="D22" i="18"/>
  <c r="G22" i="18" s="1"/>
  <c r="D23" i="18"/>
  <c r="G23" i="18" s="1"/>
  <c r="D24" i="18"/>
  <c r="H24" i="18" s="1"/>
  <c r="D25" i="18"/>
  <c r="H25" i="18" s="1"/>
  <c r="D26" i="18"/>
  <c r="G26" i="18" s="1"/>
  <c r="D27" i="18"/>
  <c r="G27" i="18" s="1"/>
  <c r="D28" i="18"/>
  <c r="G28" i="18" s="1"/>
  <c r="D29" i="18"/>
  <c r="H29" i="18" s="1"/>
  <c r="D30" i="18"/>
  <c r="H30" i="18" s="1"/>
  <c r="D31" i="18"/>
  <c r="G31" i="18" s="1"/>
  <c r="D32" i="18"/>
  <c r="H32" i="18" s="1"/>
  <c r="D33" i="18"/>
  <c r="H33" i="18" s="1"/>
  <c r="D34" i="18"/>
  <c r="G34" i="18" s="1"/>
  <c r="D35" i="18"/>
  <c r="G35" i="18" s="1"/>
  <c r="D36" i="18"/>
  <c r="G36" i="18" s="1"/>
  <c r="D37" i="18"/>
  <c r="H37" i="18" s="1"/>
  <c r="E38" i="18"/>
  <c r="H38" i="18" s="1"/>
  <c r="E39" i="18"/>
  <c r="G39" i="18" s="1"/>
  <c r="M8" i="19"/>
  <c r="N8" i="19"/>
  <c r="O8" i="19"/>
  <c r="F13" i="19"/>
  <c r="F14" i="19"/>
  <c r="F15" i="19"/>
  <c r="F16" i="19"/>
  <c r="N17" i="19"/>
  <c r="F20" i="19"/>
  <c r="K20" i="19"/>
  <c r="N21" i="19"/>
  <c r="F36" i="19"/>
  <c r="G36" i="19"/>
  <c r="D19" i="19" s="1"/>
  <c r="D36" i="19"/>
  <c r="E36" i="19"/>
  <c r="G49" i="19"/>
  <c r="D11" i="19" s="1"/>
  <c r="D49" i="19"/>
  <c r="E49" i="19"/>
  <c r="F49" i="19"/>
  <c r="C50" i="19"/>
  <c r="D62" i="19"/>
  <c r="F19" i="19"/>
  <c r="I181" i="3"/>
  <c r="L481" i="3" l="1"/>
  <c r="L338" i="3"/>
  <c r="L336" i="3"/>
  <c r="L330" i="3"/>
  <c r="L318" i="3"/>
  <c r="I284" i="3"/>
  <c r="L222" i="3"/>
  <c r="K163" i="3"/>
  <c r="L361" i="3"/>
  <c r="L331" i="3"/>
  <c r="M240" i="3"/>
  <c r="D48" i="4" s="1"/>
  <c r="L228" i="3"/>
  <c r="G100" i="3"/>
  <c r="G89" i="3"/>
  <c r="G96" i="3"/>
  <c r="G74" i="3"/>
  <c r="G53" i="3"/>
  <c r="K42" i="3"/>
  <c r="G17" i="18"/>
  <c r="M216" i="3"/>
  <c r="D45" i="4" s="1"/>
  <c r="K78" i="3"/>
  <c r="K70" i="3"/>
  <c r="G104" i="3"/>
  <c r="K100" i="3"/>
  <c r="L68" i="3"/>
  <c r="K66" i="3"/>
  <c r="L56" i="3"/>
  <c r="G57" i="3"/>
  <c r="K53" i="3"/>
  <c r="K47" i="3"/>
  <c r="G42" i="3"/>
  <c r="L41" i="3"/>
  <c r="M15" i="3"/>
  <c r="D9" i="4" s="1"/>
  <c r="I24" i="3"/>
  <c r="I100" i="3"/>
  <c r="L65" i="3"/>
  <c r="L103" i="3"/>
  <c r="I104" i="3"/>
  <c r="I96" i="3"/>
  <c r="L83" i="3"/>
  <c r="L45" i="3"/>
  <c r="D10" i="19"/>
  <c r="F10" i="19" s="1"/>
  <c r="L20" i="19"/>
  <c r="H27" i="18"/>
  <c r="H28" i="18"/>
  <c r="K96" i="3"/>
  <c r="I115" i="3"/>
  <c r="G115" i="3"/>
  <c r="G482" i="3"/>
  <c r="I466" i="3"/>
  <c r="K413" i="3"/>
  <c r="I402" i="3"/>
  <c r="L382" i="3"/>
  <c r="L374" i="3"/>
  <c r="I378" i="3"/>
  <c r="L370" i="3"/>
  <c r="I292" i="3"/>
  <c r="L245" i="3"/>
  <c r="I201" i="3"/>
  <c r="L201" i="3" s="1"/>
  <c r="K115" i="3"/>
  <c r="G111" i="3"/>
  <c r="L98" i="3"/>
  <c r="G85" i="3"/>
  <c r="K38" i="3"/>
  <c r="H39" i="18"/>
  <c r="G13" i="18"/>
  <c r="L480" i="3"/>
  <c r="L375" i="3"/>
  <c r="L371" i="3"/>
  <c r="K378" i="3"/>
  <c r="L337" i="3"/>
  <c r="L256" i="3"/>
  <c r="M222" i="3"/>
  <c r="D46" i="4" s="1"/>
  <c r="L216" i="3"/>
  <c r="L162" i="3"/>
  <c r="K111" i="3"/>
  <c r="L99" i="3"/>
  <c r="L95" i="3"/>
  <c r="L82" i="3"/>
  <c r="I78" i="3"/>
  <c r="L73" i="3"/>
  <c r="G66" i="3"/>
  <c r="L36" i="3"/>
  <c r="L34" i="3"/>
  <c r="L18" i="3"/>
  <c r="G10" i="3"/>
  <c r="H26" i="18"/>
  <c r="G21" i="18"/>
  <c r="L395" i="3"/>
  <c r="L385" i="3"/>
  <c r="L334" i="3"/>
  <c r="I323" i="3"/>
  <c r="M245" i="3"/>
  <c r="D49" i="4" s="1"/>
  <c r="L240" i="3"/>
  <c r="L231" i="3"/>
  <c r="L224" i="3"/>
  <c r="M232" i="3" s="1"/>
  <c r="D47" i="4" s="1"/>
  <c r="M124" i="3"/>
  <c r="D34" i="4" s="1"/>
  <c r="L88" i="3"/>
  <c r="I89" i="3"/>
  <c r="L84" i="3"/>
  <c r="K74" i="3"/>
  <c r="L55" i="3"/>
  <c r="M57" i="3" s="1"/>
  <c r="D20" i="4" s="1"/>
  <c r="L52" i="3"/>
  <c r="L114" i="3"/>
  <c r="L107" i="3"/>
  <c r="I111" i="3"/>
  <c r="L46" i="3"/>
  <c r="I20" i="3"/>
  <c r="E50" i="19"/>
  <c r="E51" i="19" s="1"/>
  <c r="M413" i="3"/>
  <c r="E70" i="4" s="1"/>
  <c r="M309" i="3"/>
  <c r="D59" i="4" s="1"/>
  <c r="L292" i="3"/>
  <c r="M252" i="3"/>
  <c r="D50" i="4" s="1"/>
  <c r="L92" i="3"/>
  <c r="G70" i="3"/>
  <c r="G37" i="19"/>
  <c r="G38" i="19" s="1"/>
  <c r="G40" i="19" s="1"/>
  <c r="L15" i="19"/>
  <c r="M15" i="19" s="1"/>
  <c r="G38" i="18"/>
  <c r="G25" i="18"/>
  <c r="H22" i="18"/>
  <c r="H20" i="18"/>
  <c r="H16" i="18"/>
  <c r="H12" i="18"/>
  <c r="M482" i="3"/>
  <c r="M486" i="3" s="1"/>
  <c r="L462" i="3"/>
  <c r="L396" i="3"/>
  <c r="G378" i="3"/>
  <c r="L378" i="3" s="1"/>
  <c r="L372" i="3"/>
  <c r="I270" i="3"/>
  <c r="L270" i="3" s="1"/>
  <c r="M256" i="3"/>
  <c r="D51" i="4" s="1"/>
  <c r="L226" i="3"/>
  <c r="L195" i="3"/>
  <c r="M201" i="3" s="1"/>
  <c r="D43" i="4" s="1"/>
  <c r="L161" i="3"/>
  <c r="L110" i="3"/>
  <c r="L106" i="3"/>
  <c r="L102" i="3"/>
  <c r="L91" i="3"/>
  <c r="M92" i="3" s="1"/>
  <c r="D28" i="4" s="1"/>
  <c r="L87" i="3"/>
  <c r="L81" i="3"/>
  <c r="L77" i="3"/>
  <c r="L69" i="3"/>
  <c r="K62" i="3"/>
  <c r="L51" i="3"/>
  <c r="G47" i="3"/>
  <c r="L40" i="3"/>
  <c r="L37" i="3"/>
  <c r="G33" i="18"/>
  <c r="N22" i="19"/>
  <c r="L16" i="19"/>
  <c r="M16" i="19" s="1"/>
  <c r="L14" i="19"/>
  <c r="O14" i="19" s="1"/>
  <c r="H35" i="18"/>
  <c r="G19" i="18"/>
  <c r="G15" i="18"/>
  <c r="I482" i="3"/>
  <c r="L464" i="3"/>
  <c r="K459" i="3"/>
  <c r="L459" i="3" s="1"/>
  <c r="K402" i="3"/>
  <c r="L377" i="3"/>
  <c r="L373" i="3"/>
  <c r="L369" i="3"/>
  <c r="M378" i="3" s="1"/>
  <c r="E65" i="4" s="1"/>
  <c r="L366" i="3"/>
  <c r="L335" i="3"/>
  <c r="I339" i="3"/>
  <c r="L320" i="3"/>
  <c r="M323" i="3" s="1"/>
  <c r="E61" i="4" s="1"/>
  <c r="G323" i="3"/>
  <c r="I309" i="3"/>
  <c r="L309" i="3" s="1"/>
  <c r="L286" i="3"/>
  <c r="L230" i="3"/>
  <c r="L225" i="3"/>
  <c r="L124" i="3"/>
  <c r="L113" i="3"/>
  <c r="L109" i="3"/>
  <c r="L94" i="3"/>
  <c r="L76" i="3"/>
  <c r="L61" i="3"/>
  <c r="K57" i="3"/>
  <c r="L50" i="3"/>
  <c r="K25" i="3"/>
  <c r="L15" i="3"/>
  <c r="L9" i="3"/>
  <c r="L8" i="3"/>
  <c r="L13" i="19"/>
  <c r="M13" i="19" s="1"/>
  <c r="H31" i="18"/>
  <c r="D50" i="19"/>
  <c r="D51" i="19" s="1"/>
  <c r="K474" i="3"/>
  <c r="L474" i="3" s="1"/>
  <c r="L465" i="3"/>
  <c r="L413" i="3"/>
  <c r="G392" i="3"/>
  <c r="L383" i="3"/>
  <c r="L376" i="3"/>
  <c r="M366" i="3"/>
  <c r="E64" i="4" s="1"/>
  <c r="L332" i="3"/>
  <c r="L280" i="3"/>
  <c r="M284" i="3" s="1"/>
  <c r="L273" i="3"/>
  <c r="L252" i="3"/>
  <c r="L229" i="3"/>
  <c r="I232" i="3"/>
  <c r="L108" i="3"/>
  <c r="K104" i="3"/>
  <c r="K89" i="3"/>
  <c r="K85" i="3"/>
  <c r="L60" i="3"/>
  <c r="G62" i="3"/>
  <c r="L49" i="3"/>
  <c r="I42" i="3"/>
  <c r="L35" i="3"/>
  <c r="G38" i="3"/>
  <c r="D63" i="19"/>
  <c r="D64" i="19" s="1"/>
  <c r="D68" i="19" s="1"/>
  <c r="F50" i="19"/>
  <c r="F51" i="19" s="1"/>
  <c r="F53" i="19" s="1"/>
  <c r="I70" i="3"/>
  <c r="K20" i="3"/>
  <c r="D37" i="19"/>
  <c r="D38" i="19" s="1"/>
  <c r="D40" i="19" s="1"/>
  <c r="F37" i="19"/>
  <c r="F38" i="19" s="1"/>
  <c r="F40" i="19" s="1"/>
  <c r="K19" i="3"/>
  <c r="I66" i="3"/>
  <c r="L64" i="3"/>
  <c r="I47" i="3"/>
  <c r="L44" i="3"/>
  <c r="M315" i="3"/>
  <c r="D60" i="4" s="1"/>
  <c r="M297" i="3"/>
  <c r="D58" i="4" s="1"/>
  <c r="M211" i="3"/>
  <c r="D44" i="4" s="1"/>
  <c r="E80" i="4"/>
  <c r="E82" i="4" s="1"/>
  <c r="I74" i="3"/>
  <c r="L72" i="3"/>
  <c r="M432" i="3"/>
  <c r="D71" i="4" s="1"/>
  <c r="I85" i="3"/>
  <c r="L80" i="3"/>
  <c r="L59" i="3"/>
  <c r="I62" i="3"/>
  <c r="L33" i="3"/>
  <c r="I38" i="3"/>
  <c r="L435" i="3"/>
  <c r="M359" i="3"/>
  <c r="E63" i="4" s="1"/>
  <c r="M292" i="3"/>
  <c r="D57" i="4" s="1"/>
  <c r="G21" i="3"/>
  <c r="L181" i="3"/>
  <c r="M183" i="3" s="1"/>
  <c r="I183" i="3"/>
  <c r="L183" i="3" s="1"/>
  <c r="F12" i="19"/>
  <c r="G50" i="19"/>
  <c r="G51" i="19" s="1"/>
  <c r="G53" i="19" s="1"/>
  <c r="L482" i="3"/>
  <c r="M455" i="3"/>
  <c r="E73" i="4" s="1"/>
  <c r="D56" i="4"/>
  <c r="M278" i="3"/>
  <c r="M192" i="3"/>
  <c r="D42" i="4" s="1"/>
  <c r="L10" i="3"/>
  <c r="E37" i="19"/>
  <c r="E38" i="19" s="1"/>
  <c r="E40" i="19" s="1"/>
  <c r="F11" i="19"/>
  <c r="H36" i="18"/>
  <c r="H34" i="18"/>
  <c r="H23" i="18"/>
  <c r="L434" i="3"/>
  <c r="M435" i="3" s="1"/>
  <c r="D72" i="4" s="1"/>
  <c r="K432" i="3"/>
  <c r="L432" i="3" s="1"/>
  <c r="I297" i="3"/>
  <c r="L297" i="3" s="1"/>
  <c r="I278" i="3"/>
  <c r="L278" i="3" s="1"/>
  <c r="I25" i="3"/>
  <c r="I26" i="3" s="1"/>
  <c r="K24" i="3"/>
  <c r="L23" i="3"/>
  <c r="I19" i="3"/>
  <c r="D40" i="18"/>
  <c r="G37" i="18"/>
  <c r="G32" i="18"/>
  <c r="G30" i="18"/>
  <c r="G29" i="18"/>
  <c r="G24" i="18"/>
  <c r="G18" i="18"/>
  <c r="G14" i="18"/>
  <c r="L468" i="3"/>
  <c r="M474" i="3" s="1"/>
  <c r="D76" i="4" s="1"/>
  <c r="K466" i="3"/>
  <c r="L457" i="3"/>
  <c r="M459" i="3" s="1"/>
  <c r="E74" i="4" s="1"/>
  <c r="K455" i="3"/>
  <c r="L455" i="3" s="1"/>
  <c r="L398" i="3"/>
  <c r="M402" i="3" s="1"/>
  <c r="E69" i="4" s="1"/>
  <c r="I359" i="3"/>
  <c r="L359" i="3" s="1"/>
  <c r="G339" i="3"/>
  <c r="L339" i="3" s="1"/>
  <c r="L333" i="3"/>
  <c r="K323" i="3"/>
  <c r="I315" i="3"/>
  <c r="L315" i="3" s="1"/>
  <c r="L284" i="3"/>
  <c r="L266" i="3"/>
  <c r="M270" i="3" s="1"/>
  <c r="E54" i="4" s="1"/>
  <c r="G232" i="3"/>
  <c r="L232" i="3" s="1"/>
  <c r="I211" i="3"/>
  <c r="L211" i="3" s="1"/>
  <c r="I192" i="3"/>
  <c r="L192" i="3" s="1"/>
  <c r="I57" i="3"/>
  <c r="G24" i="3"/>
  <c r="F21" i="19"/>
  <c r="G173" i="3" s="1"/>
  <c r="E40" i="18"/>
  <c r="I53" i="3"/>
  <c r="E45" i="4" l="1"/>
  <c r="M100" i="3"/>
  <c r="D30" i="4" s="1"/>
  <c r="L323" i="3"/>
  <c r="E387" i="3"/>
  <c r="K388" i="3" s="1"/>
  <c r="M163" i="3"/>
  <c r="D38" i="4" s="1"/>
  <c r="L163" i="3"/>
  <c r="M96" i="3"/>
  <c r="D29" i="4" s="1"/>
  <c r="L70" i="3"/>
  <c r="M66" i="3"/>
  <c r="D22" i="4" s="1"/>
  <c r="L78" i="3"/>
  <c r="L100" i="3"/>
  <c r="L96" i="3"/>
  <c r="L57" i="3"/>
  <c r="L42" i="3"/>
  <c r="D55" i="19"/>
  <c r="D53" i="19"/>
  <c r="D54" i="19" s="1"/>
  <c r="E55" i="19"/>
  <c r="E53" i="19"/>
  <c r="E54" i="19" s="1"/>
  <c r="M78" i="3"/>
  <c r="D25" i="4" s="1"/>
  <c r="L53" i="3"/>
  <c r="L85" i="3"/>
  <c r="L74" i="3"/>
  <c r="M70" i="3"/>
  <c r="D23" i="4" s="1"/>
  <c r="L62" i="3"/>
  <c r="M42" i="3"/>
  <c r="D17" i="4" s="1"/>
  <c r="L66" i="3"/>
  <c r="D66" i="19"/>
  <c r="D67" i="19" s="1"/>
  <c r="L173" i="3"/>
  <c r="G179" i="3"/>
  <c r="G54" i="18"/>
  <c r="G53" i="18"/>
  <c r="G55" i="18"/>
  <c r="G52" i="18"/>
  <c r="G51" i="18"/>
  <c r="M74" i="3"/>
  <c r="D24" i="4" s="1"/>
  <c r="L104" i="3"/>
  <c r="M466" i="3"/>
  <c r="D75" i="4" s="1"/>
  <c r="M104" i="3"/>
  <c r="D31" i="4" s="1"/>
  <c r="L89" i="3"/>
  <c r="I21" i="3"/>
  <c r="O16" i="19"/>
  <c r="P16" i="19" s="1"/>
  <c r="E42" i="19"/>
  <c r="E41" i="19"/>
  <c r="D42" i="19"/>
  <c r="D41" i="19"/>
  <c r="O13" i="19"/>
  <c r="P13" i="19" s="1"/>
  <c r="M14" i="19"/>
  <c r="P14" i="19" s="1"/>
  <c r="F17" i="19"/>
  <c r="O15" i="19"/>
  <c r="P15" i="19" s="1"/>
  <c r="M20" i="19"/>
  <c r="O20" i="19"/>
  <c r="L111" i="3"/>
  <c r="L115" i="3"/>
  <c r="M339" i="3"/>
  <c r="E62" i="4" s="1"/>
  <c r="G40" i="18"/>
  <c r="L261" i="3"/>
  <c r="L38" i="3"/>
  <c r="L20" i="3"/>
  <c r="M111" i="3"/>
  <c r="D32" i="4" s="1"/>
  <c r="M115" i="3"/>
  <c r="D33" i="4" s="1"/>
  <c r="L466" i="3"/>
  <c r="L402" i="3"/>
  <c r="M89" i="3"/>
  <c r="D27" i="4" s="1"/>
  <c r="M53" i="3"/>
  <c r="D19" i="4" s="1"/>
  <c r="M47" i="3"/>
  <c r="D18" i="4" s="1"/>
  <c r="M85" i="3"/>
  <c r="D26" i="4" s="1"/>
  <c r="K21" i="3"/>
  <c r="G39" i="19"/>
  <c r="M38" i="3"/>
  <c r="D16" i="4" s="1"/>
  <c r="L47" i="3"/>
  <c r="K26" i="3"/>
  <c r="E52" i="4"/>
  <c r="M62" i="3"/>
  <c r="D21" i="4" s="1"/>
  <c r="E43" i="4"/>
  <c r="M10" i="3"/>
  <c r="D8" i="4" s="1"/>
  <c r="E9" i="4" s="1"/>
  <c r="H40" i="18"/>
  <c r="L24" i="3"/>
  <c r="L25" i="3"/>
  <c r="E76" i="4"/>
  <c r="F52" i="19"/>
  <c r="G52" i="19"/>
  <c r="I148" i="3"/>
  <c r="L148" i="3" s="1"/>
  <c r="D41" i="4"/>
  <c r="G26" i="3"/>
  <c r="L19" i="3"/>
  <c r="F39" i="19"/>
  <c r="E72" i="4"/>
  <c r="E45" i="18"/>
  <c r="E44" i="18"/>
  <c r="D55" i="4"/>
  <c r="E60" i="4" s="1"/>
  <c r="L316" i="3"/>
  <c r="N2812" i="19"/>
  <c r="K389" i="3" l="1"/>
  <c r="L389" i="3" s="1"/>
  <c r="L26" i="3"/>
  <c r="L21" i="3"/>
  <c r="I150" i="3"/>
  <c r="L150" i="3" s="1"/>
  <c r="G165" i="3"/>
  <c r="L165" i="3" s="1"/>
  <c r="F22" i="19"/>
  <c r="G41" i="19"/>
  <c r="G19" i="19" s="1"/>
  <c r="K19" i="19" s="1"/>
  <c r="K21" i="19" s="1"/>
  <c r="I174" i="3" s="1"/>
  <c r="P20" i="19"/>
  <c r="M125" i="3"/>
  <c r="I127" i="3" s="1"/>
  <c r="M26" i="3"/>
  <c r="D11" i="4" s="1"/>
  <c r="E35" i="4"/>
  <c r="F41" i="19"/>
  <c r="G54" i="19"/>
  <c r="F54" i="19"/>
  <c r="L388" i="3"/>
  <c r="K390" i="3"/>
  <c r="L390" i="3" s="1"/>
  <c r="I144" i="3"/>
  <c r="L144" i="3" s="1"/>
  <c r="M21" i="3"/>
  <c r="H45" i="18"/>
  <c r="H58" i="18" s="1"/>
  <c r="K391" i="3"/>
  <c r="L391" i="3" s="1"/>
  <c r="L19" i="19" l="1"/>
  <c r="I179" i="3"/>
  <c r="L179" i="3" s="1"/>
  <c r="L174" i="3"/>
  <c r="M179" i="3" s="1"/>
  <c r="D40" i="4" s="1"/>
  <c r="G170" i="3"/>
  <c r="O19" i="19"/>
  <c r="O21" i="19" s="1"/>
  <c r="M19" i="19"/>
  <c r="L21" i="19"/>
  <c r="L12" i="19"/>
  <c r="O12" i="19" s="1"/>
  <c r="G11" i="19"/>
  <c r="K11" i="19" s="1"/>
  <c r="L11" i="19" s="1"/>
  <c r="O11" i="19" s="1"/>
  <c r="G10" i="19"/>
  <c r="K10" i="19" s="1"/>
  <c r="L10" i="19" s="1"/>
  <c r="I128" i="3"/>
  <c r="I139" i="3" s="1"/>
  <c r="L139" i="3" s="1"/>
  <c r="D10" i="4"/>
  <c r="E11" i="4" s="1"/>
  <c r="E12" i="4" s="1"/>
  <c r="M27" i="3"/>
  <c r="M392" i="3"/>
  <c r="K392" i="3"/>
  <c r="L392" i="3" s="1"/>
  <c r="M10" i="19" l="1"/>
  <c r="O10" i="19"/>
  <c r="O17" i="19" s="1"/>
  <c r="I147" i="3" s="1"/>
  <c r="L147" i="3" s="1"/>
  <c r="M12" i="19"/>
  <c r="P12" i="19" s="1"/>
  <c r="P19" i="19"/>
  <c r="P21" i="19" s="1"/>
  <c r="M21" i="19"/>
  <c r="L17" i="19"/>
  <c r="L22" i="19" s="1"/>
  <c r="K17" i="19"/>
  <c r="M11" i="19"/>
  <c r="P11" i="19" s="1"/>
  <c r="I135" i="3"/>
  <c r="M475" i="3"/>
  <c r="E68" i="4"/>
  <c r="E77" i="4" s="1"/>
  <c r="I151" i="3" l="1"/>
  <c r="L151" i="3" s="1"/>
  <c r="L135" i="3"/>
  <c r="I166" i="3"/>
  <c r="I170" i="3" s="1"/>
  <c r="L170" i="3" s="1"/>
  <c r="K22" i="19"/>
  <c r="P10" i="19"/>
  <c r="P17" i="19" s="1"/>
  <c r="P22" i="19" s="1"/>
  <c r="O22" i="19"/>
  <c r="M17" i="19"/>
  <c r="I140" i="3" s="1"/>
  <c r="I145" i="3"/>
  <c r="L145" i="3" s="1"/>
  <c r="L166" i="3" l="1"/>
  <c r="M170" i="3" s="1"/>
  <c r="L184" i="3" s="1"/>
  <c r="M22" i="19"/>
  <c r="L140" i="3"/>
  <c r="I152" i="3" l="1"/>
  <c r="L152" i="3" s="1"/>
  <c r="M155" i="3" s="1"/>
  <c r="D39" i="4"/>
  <c r="E41" i="4" s="1"/>
  <c r="I155" i="3" l="1"/>
  <c r="L155" i="3" s="1"/>
  <c r="E36" i="4"/>
  <c r="E66" i="4" s="1"/>
  <c r="E78" i="4" s="1"/>
  <c r="E83" i="4" s="1"/>
  <c r="M379" i="3"/>
  <c r="M476" i="3" s="1"/>
  <c r="G489" i="3" s="1"/>
  <c r="I489" i="3" l="1"/>
  <c r="M488" i="3"/>
  <c r="I490" i="3" l="1"/>
  <c r="L490" i="3" s="1"/>
  <c r="L489" i="3"/>
  <c r="M490" i="3" l="1"/>
  <c r="M492" i="3" s="1"/>
  <c r="M5" i="3" s="1"/>
  <c r="D9" i="2" s="1"/>
  <c r="E84" i="4"/>
  <c r="E86" i="4" s="1"/>
</calcChain>
</file>

<file path=xl/sharedStrings.xml><?xml version="1.0" encoding="utf-8"?>
<sst xmlns="http://schemas.openxmlformats.org/spreadsheetml/2006/main" count="1193" uniqueCount="927">
  <si>
    <t xml:space="preserve">Including Holiday Pay </t>
    <phoneticPr fontId="0" type="noConversion"/>
  </si>
  <si>
    <t>or put in K.6 Safety Equipment</t>
    <phoneticPr fontId="0" type="noConversion"/>
  </si>
  <si>
    <t xml:space="preserve">  SOUND EQUIPMENT &amp; STORES</t>
  </si>
  <si>
    <t>Existing Music Licence Fees</t>
  </si>
  <si>
    <t>Composer Fees</t>
  </si>
  <si>
    <t xml:space="preserve">including Holiday Pay </t>
  </si>
  <si>
    <t xml:space="preserve">  Taxed Individuals Salaries &amp; Wages</t>
  </si>
  <si>
    <t>Equipment - Hire</t>
  </si>
  <si>
    <t>Cleaning, Rubbish Removal</t>
  </si>
  <si>
    <t>R.</t>
  </si>
  <si>
    <r>
      <t xml:space="preserve">    LIVESTOCK </t>
    </r>
    <r>
      <rPr>
        <b/>
        <sz val="9"/>
        <color indexed="53"/>
        <rFont val="Arial Narrow"/>
        <family val="2"/>
      </rPr>
      <t xml:space="preserve"> </t>
    </r>
  </si>
  <si>
    <t>POSITION</t>
  </si>
  <si>
    <t xml:space="preserve">  FRINGES &amp; WORKERS COMPENSATION</t>
  </si>
  <si>
    <t>Running total:</t>
  </si>
  <si>
    <t>CODE</t>
  </si>
  <si>
    <t>PRODUCTION COMPANY:</t>
  </si>
  <si>
    <t>ABN:</t>
  </si>
  <si>
    <t>DIRECTOR:</t>
  </si>
  <si>
    <t>PRODUCER:</t>
  </si>
  <si>
    <t xml:space="preserve">Safety </t>
  </si>
  <si>
    <t>W</t>
  </si>
  <si>
    <t>Expendables</t>
  </si>
  <si>
    <t xml:space="preserve"> (Post prodn crew - in R)</t>
  </si>
  <si>
    <t>CHECK THE SUB-TOTAL AND TOTAL COLUMNS FOR EACH CATEGORY TO ENSURE THEY ARE EQUAL!</t>
  </si>
  <si>
    <t>Phones/Mobiles/Fax/Internet</t>
  </si>
  <si>
    <t>shoot crew</t>
  </si>
  <si>
    <t>TOTAL FEES</t>
  </si>
  <si>
    <t>Days</t>
  </si>
  <si>
    <t>Weeks</t>
  </si>
  <si>
    <t>on total L</t>
  </si>
  <si>
    <t xml:space="preserve">     CONSTRUCTION </t>
  </si>
  <si>
    <t xml:space="preserve">     PROPS &amp; SET DRESSING </t>
  </si>
  <si>
    <t>Footage/Hrs/Rolls</t>
    <phoneticPr fontId="0" type="noConversion"/>
  </si>
  <si>
    <t xml:space="preserve">    GRIPS   CREW</t>
  </si>
  <si>
    <t>Couriers</t>
  </si>
  <si>
    <t>Post-Production Scripts</t>
  </si>
  <si>
    <t>INDIRECT COSTS</t>
  </si>
  <si>
    <t xml:space="preserve">CAMERA EQUIPMENT &amp; STORES </t>
  </si>
  <si>
    <t>INSURANCES</t>
  </si>
  <si>
    <t xml:space="preserve">    ART DEPARTMENT CREW</t>
  </si>
  <si>
    <t xml:space="preserve">    CONSTRUCTION  CREW</t>
  </si>
  <si>
    <t xml:space="preserve">  CAST &amp; CASTING</t>
  </si>
  <si>
    <t xml:space="preserve">   -  Essential</t>
  </si>
  <si>
    <t xml:space="preserve">        POST-PRODUCTION COSTS</t>
  </si>
  <si>
    <r>
      <t xml:space="preserve">    Main U</t>
    </r>
    <r>
      <rPr>
        <sz val="10"/>
        <rFont val="Arial Narrow"/>
        <family val="2"/>
      </rPr>
      <t>nit Crew</t>
    </r>
    <phoneticPr fontId="0" type="noConversion"/>
  </si>
  <si>
    <t xml:space="preserve">    Cast &amp; Stunts</t>
    <phoneticPr fontId="0" type="noConversion"/>
  </si>
  <si>
    <t xml:space="preserve">    Crew</t>
    <phoneticPr fontId="0" type="noConversion"/>
  </si>
  <si>
    <t>Taxi's</t>
    <phoneticPr fontId="0" type="noConversion"/>
  </si>
  <si>
    <t>Overtime in advance</t>
  </si>
  <si>
    <t>(refer Crew Overtime &amp; Loadings Worksheet 2)</t>
  </si>
  <si>
    <t>OVERTIME CONTINGENCY:</t>
  </si>
  <si>
    <t xml:space="preserve">    Crew</t>
    <phoneticPr fontId="0" type="noConversion"/>
  </si>
  <si>
    <t>P/Head:</t>
    <phoneticPr fontId="0" type="noConversion"/>
  </si>
  <si>
    <t xml:space="preserve">                            - Per diems</t>
    <phoneticPr fontId="0" type="noConversion"/>
  </si>
  <si>
    <t>Rights</t>
    <phoneticPr fontId="0" type="noConversion"/>
  </si>
  <si>
    <t xml:space="preserve">Office Supplies </t>
    <phoneticPr fontId="0" type="noConversion"/>
  </si>
  <si>
    <t>Conform/GRADE Master - PACKAGE</t>
    <phoneticPr fontId="0" type="noConversion"/>
  </si>
  <si>
    <t>Assistant</t>
  </si>
  <si>
    <t xml:space="preserve">  (Superannuation - Post prodn crew - in R)</t>
  </si>
  <si>
    <t xml:space="preserve">Workers Compensation: </t>
  </si>
  <si>
    <t>Casting Fees</t>
  </si>
  <si>
    <t>Audition Expenses/Call Backs</t>
  </si>
  <si>
    <t>Library FX &amp; Transfers</t>
  </si>
  <si>
    <t>Grip</t>
  </si>
  <si>
    <t>C.8</t>
  </si>
  <si>
    <t>C.9</t>
  </si>
  <si>
    <t>C.10</t>
  </si>
  <si>
    <t>CAST &amp; CASTING</t>
  </si>
  <si>
    <t>Casting Fees &amp; Expenses</t>
  </si>
  <si>
    <t>LOCATIONS</t>
  </si>
  <si>
    <t>Freight</t>
  </si>
  <si>
    <t>Accommodation</t>
  </si>
  <si>
    <t>K.4</t>
  </si>
  <si>
    <t>K.5</t>
  </si>
  <si>
    <t>K.6</t>
  </si>
  <si>
    <t>Assistant Editor</t>
  </si>
  <si>
    <t>Phone/Fax/Mobiles/Internet</t>
  </si>
  <si>
    <t>Airfares</t>
  </si>
  <si>
    <t xml:space="preserve">  Director</t>
  </si>
  <si>
    <t xml:space="preserve">   LIVESTOCK CREW</t>
  </si>
  <si>
    <t xml:space="preserve">   ACTION VEHICLES CREW</t>
  </si>
  <si>
    <t xml:space="preserve">    TUITION &amp; TECHNICAL ADVISERS</t>
  </si>
  <si>
    <t>H.7</t>
  </si>
  <si>
    <t>Tape to Tape Grade</t>
  </si>
  <si>
    <t>First Aid Supplies</t>
  </si>
  <si>
    <t>Edit &amp; Post-sync:</t>
  </si>
  <si>
    <t>Mix:</t>
  </si>
  <si>
    <t>Mix Stock:</t>
  </si>
  <si>
    <t>Video Split Equipment</t>
  </si>
  <si>
    <t xml:space="preserve">Weekly </t>
  </si>
  <si>
    <t xml:space="preserve">Daily </t>
  </si>
  <si>
    <t>Weekly</t>
  </si>
  <si>
    <t>(40 hrs)</t>
  </si>
  <si>
    <t>(8 hrs)</t>
  </si>
  <si>
    <t xml:space="preserve"> (50hrs)</t>
  </si>
  <si>
    <t>NAME/COMPANY</t>
  </si>
  <si>
    <t>Weekly Rate</t>
  </si>
  <si>
    <t>Hrly Rate</t>
  </si>
  <si>
    <t>C.11</t>
  </si>
  <si>
    <t>Hairdresser</t>
  </si>
  <si>
    <t>C.12</t>
  </si>
  <si>
    <t>SPECIAL DIGITAL EFFECTS/CGI</t>
  </si>
  <si>
    <t>T</t>
  </si>
  <si>
    <r>
      <t>TRAVEL &amp; TRANSPORT</t>
    </r>
    <r>
      <rPr>
        <b/>
        <sz val="9"/>
        <color indexed="52"/>
        <rFont val="Arial Narrow"/>
        <family val="2"/>
      </rPr>
      <t xml:space="preserve"> </t>
    </r>
  </si>
  <si>
    <t xml:space="preserve">INSURANCES </t>
  </si>
  <si>
    <t>TOTAL FOR ALL CREW:</t>
  </si>
  <si>
    <t>Workers Comp</t>
  </si>
  <si>
    <t>TOTAL FRINGES</t>
  </si>
  <si>
    <t>Holiday Pay</t>
  </si>
  <si>
    <t>CHARACTER</t>
  </si>
  <si>
    <t>PREPRODUCTION (incl.Rehearsals,W/D,M/U)</t>
  </si>
  <si>
    <t>Contract Rate Daily</t>
  </si>
  <si>
    <t xml:space="preserve">LIGHTING EQUIPMENT &amp; STORES </t>
  </si>
  <si>
    <t>Dubbing</t>
  </si>
  <si>
    <t>Miscellaneous</t>
  </si>
  <si>
    <t>Accommodation - Other</t>
  </si>
  <si>
    <t>Rate:</t>
  </si>
  <si>
    <t>Make-up Supplies/Kit hire</t>
  </si>
  <si>
    <t>Hair Supplies/Kit hire</t>
  </si>
  <si>
    <t>Prosthetic supplies</t>
  </si>
  <si>
    <t>Camera Truck</t>
  </si>
  <si>
    <t>Stunt Equipment</t>
  </si>
  <si>
    <t>POST-PRODUCTION COSTS:</t>
  </si>
  <si>
    <t>prepared by</t>
  </si>
  <si>
    <t>Stock:</t>
  </si>
  <si>
    <t xml:space="preserve">  (Post prodn crew - in R)</t>
  </si>
  <si>
    <t>Sound Mixer - PACKAGE</t>
    <phoneticPr fontId="0" type="noConversion"/>
  </si>
  <si>
    <t>Sp.Fx.Make-up supplies</t>
  </si>
  <si>
    <t>Visual Effects</t>
  </si>
  <si>
    <t>Animation &amp; Puppetry</t>
  </si>
  <si>
    <t>Unit Facilities</t>
  </si>
  <si>
    <t>Accommodation:</t>
  </si>
  <si>
    <t>CONTINGENCY</t>
  </si>
  <si>
    <t>p.wk</t>
  </si>
  <si>
    <t>for … hr days</t>
  </si>
  <si>
    <t>&amp; … day wks</t>
  </si>
  <si>
    <t>Super</t>
  </si>
  <si>
    <t>Payroll Tax</t>
  </si>
  <si>
    <t>ACCOMMODATION, LIVING &amp; CATERING</t>
  </si>
  <si>
    <t>TOTAL 'ABOVE THE LINE' COSTS</t>
  </si>
  <si>
    <t>Computer Hire/Software</t>
  </si>
  <si>
    <t>Towing, Freight &amp; Transport</t>
  </si>
  <si>
    <t>H.4</t>
  </si>
  <si>
    <t xml:space="preserve">    CASTING FEES &amp; EXPENSES</t>
  </si>
  <si>
    <t>Atmos &amp; Effects Pre-Mix</t>
  </si>
  <si>
    <t>Permits, Rentals, Fees</t>
  </si>
  <si>
    <t xml:space="preserve">  Allowances not included in C above ex K &amp; M</t>
  </si>
  <si>
    <t xml:space="preserve">  = </t>
  </si>
  <si>
    <t>Production Designer</t>
  </si>
  <si>
    <t>TOTAL INDIRECT COSTS</t>
  </si>
  <si>
    <t>T O T A L   A L L   C A T E G O R I E S</t>
  </si>
  <si>
    <t>Burn time/Bulb replacement</t>
  </si>
  <si>
    <t>Unit Truck/Equipment Hire</t>
  </si>
  <si>
    <t>Date:</t>
  </si>
  <si>
    <t>Printing, Postage &amp; Stationery</t>
  </si>
  <si>
    <t>Cleaning &amp; Rubbish Removal</t>
  </si>
  <si>
    <t>Visual Effects &amp; Animation</t>
  </si>
  <si>
    <t>Script Supervisor/Continuity</t>
  </si>
  <si>
    <t>Annual Leave/Holiday Pay is included in daily or weekly fee.  Remember when establishing minimums to do so inclusive of Annual Leave.</t>
  </si>
  <si>
    <t>Bank Fees</t>
  </si>
  <si>
    <t>OVERHEADS</t>
  </si>
  <si>
    <t>Preliminary Estimate for Fringes calculations:-</t>
  </si>
  <si>
    <t>Casual Hires</t>
  </si>
  <si>
    <t>Sound Equipment - Main Package</t>
  </si>
  <si>
    <t>COSTUMES</t>
  </si>
  <si>
    <t>Props Buyer</t>
  </si>
  <si>
    <t>Standby Props</t>
  </si>
  <si>
    <t xml:space="preserve">         Sub-total</t>
  </si>
  <si>
    <t>M.</t>
  </si>
  <si>
    <t>Visual Fx. Supervisor</t>
  </si>
  <si>
    <t>OCCUPATIONAL HEALTH &amp; SAFETY CREW</t>
  </si>
  <si>
    <t>CAST &amp; CASTING  -  SUB-TOTAL</t>
  </si>
  <si>
    <t xml:space="preserve">    HAIRDRESSING CREW</t>
  </si>
  <si>
    <t>E(b)1</t>
  </si>
  <si>
    <t>TOTAL PRODUCTION COSTS</t>
  </si>
  <si>
    <t>C.13</t>
  </si>
  <si>
    <t>J.</t>
  </si>
  <si>
    <t>I.</t>
  </si>
  <si>
    <t>F.1</t>
  </si>
  <si>
    <t>F.2</t>
  </si>
  <si>
    <t>STAGE RENTALS</t>
  </si>
  <si>
    <t>Stunts</t>
  </si>
  <si>
    <t>V</t>
  </si>
  <si>
    <t xml:space="preserve">  Pty.Ltd. Company Fees</t>
  </si>
  <si>
    <t>FRINGES &amp; WORKERS COMP - CREW/CAST</t>
  </si>
  <si>
    <t>H.6</t>
  </si>
  <si>
    <t>BELOW THE LINE' COSTS</t>
  </si>
  <si>
    <t>TOTAL 'BELOW THE LINE' COSTS</t>
  </si>
  <si>
    <t>LOADINGS BUDGET:</t>
  </si>
  <si>
    <t>Art Department Base/Location</t>
  </si>
  <si>
    <t>Expendables &amp; Maintenance</t>
  </si>
  <si>
    <t>G.2</t>
  </si>
  <si>
    <t>K.3</t>
  </si>
  <si>
    <t>Electricity</t>
  </si>
  <si>
    <t>Annual leave:</t>
  </si>
  <si>
    <t>TOTAL:</t>
  </si>
  <si>
    <t>DIRECTORS</t>
  </si>
  <si>
    <t>C.</t>
  </si>
  <si>
    <t>C.1</t>
  </si>
  <si>
    <t>Production Manager</t>
  </si>
  <si>
    <t>Production Co-ordinator</t>
  </si>
  <si>
    <t>Overtime Contingency</t>
  </si>
  <si>
    <t>D</t>
  </si>
  <si>
    <t>Hold-over Days</t>
  </si>
  <si>
    <t>Safety Officer</t>
  </si>
  <si>
    <t>Stunt Loadings</t>
  </si>
  <si>
    <t>E(b)</t>
  </si>
  <si>
    <t>X.2</t>
  </si>
  <si>
    <t>LEGAL &amp; BUSINESS</t>
  </si>
  <si>
    <t>Sp. Fx. Expendables/Materials</t>
  </si>
  <si>
    <t>Weapons</t>
  </si>
  <si>
    <t>SETS &amp; PROPERTIES</t>
  </si>
  <si>
    <t>H.1</t>
  </si>
  <si>
    <t>Either include post production office expenses here, or</t>
  </si>
  <si>
    <t>Composite Rate</t>
  </si>
  <si>
    <t>Costume Buyer/Standby</t>
  </si>
  <si>
    <t>Screen Tests</t>
  </si>
  <si>
    <t>S</t>
  </si>
  <si>
    <t>Marine/Aerial Co-ordinator</t>
  </si>
  <si>
    <t>Tutor/Chaperone</t>
  </si>
  <si>
    <t>Start:</t>
  </si>
  <si>
    <t>Finish:</t>
  </si>
  <si>
    <t>Costume Crew</t>
  </si>
  <si>
    <t>Air conditioning/fans/heating</t>
  </si>
  <si>
    <t>Payroll Tax:</t>
  </si>
  <si>
    <t>Tuition &amp; Technical Advisers</t>
  </si>
  <si>
    <t>"ABOVE THE LINE" COSTS</t>
  </si>
  <si>
    <t xml:space="preserve">  Producer</t>
  </si>
  <si>
    <t>Sound Assistant Editor</t>
  </si>
  <si>
    <t>No. per day</t>
  </si>
  <si>
    <t>Production Company</t>
  </si>
  <si>
    <t xml:space="preserve">    OVERTIME &amp; LOADINGS</t>
  </si>
  <si>
    <t xml:space="preserve">  Extras</t>
  </si>
  <si>
    <t xml:space="preserve">  Crew</t>
  </si>
  <si>
    <t>Dept Set-up</t>
  </si>
  <si>
    <t>Dept. Set-up</t>
  </si>
  <si>
    <t>Portable Toilets &amp; Pump-outs</t>
  </si>
  <si>
    <t>(10 hrs)</t>
  </si>
  <si>
    <t>Personal Margin</t>
  </si>
  <si>
    <t>Basic Negotiated Fee</t>
  </si>
  <si>
    <t>Code</t>
  </si>
  <si>
    <t>Description</t>
  </si>
  <si>
    <t>SOUND - POST PRODUCTION</t>
  </si>
  <si>
    <t>EQUIPMENT &amp; STORES</t>
  </si>
  <si>
    <t xml:space="preserve">  Editing:</t>
  </si>
  <si>
    <t>PRELIMINARY BUDGET:</t>
  </si>
  <si>
    <t>REVISED BUDGET:</t>
  </si>
  <si>
    <t>FINAL BUDGET:</t>
  </si>
  <si>
    <t>Address:</t>
  </si>
  <si>
    <t>Special Effects &amp; Armoury</t>
  </si>
  <si>
    <t>Shoot incl. travel days</t>
  </si>
  <si>
    <t>PRODUCTION TYPE:</t>
  </si>
  <si>
    <t xml:space="preserve">  GRIPS EQUIPMENT &amp; STORES</t>
  </si>
  <si>
    <t xml:space="preserve">     PRODUCTION MANAGEMENT</t>
  </si>
  <si>
    <t>Occupational Health &amp; Safety Crew</t>
  </si>
  <si>
    <t xml:space="preserve">  Cast/Stunts </t>
  </si>
  <si>
    <t xml:space="preserve">  Extras </t>
  </si>
  <si>
    <t xml:space="preserve">  Cast/Stunts</t>
  </si>
  <si>
    <t>PRODUCTION COSTS:</t>
  </si>
  <si>
    <t>TOTAL   ALL   CATEGORIES</t>
  </si>
  <si>
    <t xml:space="preserve"> =</t>
  </si>
  <si>
    <t>"BELOW THE LINE" COSTS</t>
  </si>
  <si>
    <t>Camera/Access. Additional Hires</t>
  </si>
  <si>
    <t>C.14</t>
  </si>
  <si>
    <t>C.15</t>
  </si>
  <si>
    <t>Other</t>
  </si>
  <si>
    <t>C.16</t>
  </si>
  <si>
    <t>Sundry Expenses</t>
  </si>
  <si>
    <t xml:space="preserve">   -  Shooting</t>
  </si>
  <si>
    <t>Loadings - Night Shoots</t>
  </si>
  <si>
    <t>Security</t>
  </si>
  <si>
    <t>Gratuities</t>
  </si>
  <si>
    <t>SETS &amp; PROPS - SUB-TOTAL</t>
  </si>
  <si>
    <t xml:space="preserve"> PRODUCTION UNIT FEES &amp; SALARIES.</t>
  </si>
  <si>
    <t>Sound Expendables</t>
  </si>
  <si>
    <t>EQUIP. &amp; STORES SUB-TOTAL</t>
  </si>
  <si>
    <t>L.</t>
  </si>
  <si>
    <t>Office Rent - Post-Prodn.</t>
  </si>
  <si>
    <t>H.2</t>
  </si>
  <si>
    <t>H.3</t>
  </si>
  <si>
    <t>Materials</t>
  </si>
  <si>
    <t>Wigs</t>
  </si>
  <si>
    <t>H.</t>
  </si>
  <si>
    <t>Stunt Performers, Riders &amp; Other:</t>
  </si>
  <si>
    <t>enter number of days</t>
  </si>
  <si>
    <t>Colour Correction</t>
  </si>
  <si>
    <t>Sound Editing &amp; Mix (refer main budget)</t>
  </si>
  <si>
    <t>T   O   T   A   L      B   U   D   G   E   T  :</t>
  </si>
  <si>
    <t>Fees &amp; Expenses</t>
  </si>
  <si>
    <t>Principals</t>
  </si>
  <si>
    <t>TOTAL  "ABOVE  THE  LINE"  COSTS</t>
  </si>
  <si>
    <t>UNIT FEES &amp; SALARIES</t>
  </si>
  <si>
    <t>Camera Crew</t>
  </si>
  <si>
    <t>Sound Crew</t>
  </si>
  <si>
    <t>Lighting Crew</t>
  </si>
  <si>
    <t>5dayx10hr shoot= 50 hrs (55 ordinary hrs)</t>
  </si>
  <si>
    <t>2.   CREW OVERTIME AND LOADINGS SCHEDULE - TO BUDGET CATEGORY C24</t>
  </si>
  <si>
    <t>Safety Equipment</t>
  </si>
  <si>
    <t>C.7</t>
  </si>
  <si>
    <t>Traffic &amp; Parking Control</t>
  </si>
  <si>
    <t>Art Dept. Runner</t>
  </si>
  <si>
    <t>PRE-PRODN.</t>
  </si>
  <si>
    <t>SHOOT</t>
  </si>
  <si>
    <t>POST-PRODN.</t>
  </si>
  <si>
    <t>Sub-total</t>
  </si>
  <si>
    <t>T O T A L</t>
  </si>
  <si>
    <t>Wks</t>
  </si>
  <si>
    <t>Amount</t>
  </si>
  <si>
    <t>A.1</t>
  </si>
  <si>
    <t>STORY &amp; SCRIPT</t>
  </si>
  <si>
    <t xml:space="preserve">          Sub-total</t>
  </si>
  <si>
    <t>A.2</t>
  </si>
  <si>
    <t>DEVELOPMENT</t>
  </si>
  <si>
    <t>B.1</t>
  </si>
  <si>
    <t>PRODUCERS</t>
  </si>
  <si>
    <t>Fees</t>
  </si>
  <si>
    <t>C.17</t>
  </si>
  <si>
    <t>Production Management</t>
  </si>
  <si>
    <t>Camera</t>
  </si>
  <si>
    <t>Sound</t>
  </si>
  <si>
    <t>Lighting</t>
  </si>
  <si>
    <t>Grips</t>
  </si>
  <si>
    <t>Art Department Crew</t>
  </si>
  <si>
    <t>sum M to O</t>
  </si>
  <si>
    <t>C.5</t>
  </si>
  <si>
    <t xml:space="preserve">    SOUND  CREW</t>
  </si>
  <si>
    <t>Preprodn.incl Rehearsals,W/D,M/U</t>
  </si>
  <si>
    <t xml:space="preserve">Double Time - Estimated Hrs </t>
  </si>
  <si>
    <t>Total Cost:</t>
  </si>
  <si>
    <t xml:space="preserve"> Triple Time - Estimated Hrs</t>
  </si>
  <si>
    <t>Costume Designer</t>
  </si>
  <si>
    <t>Per Diems:</t>
  </si>
  <si>
    <t>Rate</t>
  </si>
  <si>
    <t>O.</t>
  </si>
  <si>
    <t>P.</t>
  </si>
  <si>
    <t>OFFICE EXPENSES</t>
  </si>
  <si>
    <t>Camp Set-Up, Facilities, Security, First Aid</t>
  </si>
  <si>
    <t>Tents/Caravans/Demountables</t>
  </si>
  <si>
    <t>Catering:</t>
  </si>
  <si>
    <t xml:space="preserve">    VISUAL EFFECTS &amp; ANIMATION</t>
  </si>
  <si>
    <t>Traffic Control</t>
  </si>
  <si>
    <t>C.24</t>
  </si>
  <si>
    <t>Livestock Crew</t>
  </si>
  <si>
    <t>Construction Crew</t>
  </si>
  <si>
    <t>Special Effects &amp; Armoury Crew</t>
  </si>
  <si>
    <t>POST-PRODN. RENTALS &amp; OFFICE EXPENSES</t>
  </si>
  <si>
    <t>POST-PRODN. TRAVEL &amp; ACCOMMODATION</t>
  </si>
  <si>
    <t>POST-PRODUCTION SOUND</t>
  </si>
  <si>
    <t>X.1</t>
  </si>
  <si>
    <t>Archiving to DLT tapes</t>
  </si>
  <si>
    <t>$Australian</t>
  </si>
  <si>
    <t>POST-PRODUCTION CREW</t>
  </si>
  <si>
    <t>Statutory Holidays:</t>
  </si>
  <si>
    <t xml:space="preserve">    PRODUCTION ACCOUNTANCY</t>
  </si>
  <si>
    <t>Production Accountant</t>
  </si>
  <si>
    <t>C.3</t>
  </si>
  <si>
    <t>1st Assistant Director</t>
  </si>
  <si>
    <t xml:space="preserve"> Australian State(s)/Territory ..........</t>
  </si>
  <si>
    <t>Hand Props</t>
  </si>
  <si>
    <t>Furniture - Hire/Purchase</t>
  </si>
  <si>
    <t>Tool Hire/Allowances</t>
  </si>
  <si>
    <t>of Below Line costs</t>
  </si>
  <si>
    <t>MUSIC</t>
  </si>
  <si>
    <t>Accessories incl. hats, shoes, jewellery</t>
  </si>
  <si>
    <t>Cross check total with Summary Worksheet</t>
  </si>
  <si>
    <t xml:space="preserve">   SPECIAL EFFECTS &amp; ARMOURY CREW</t>
  </si>
  <si>
    <t>3rd Assistant Director</t>
  </si>
  <si>
    <t>C.4</t>
  </si>
  <si>
    <t xml:space="preserve">    CAMERA  CREW</t>
  </si>
  <si>
    <t xml:space="preserve">    LIGHTING CREW</t>
  </si>
  <si>
    <t>Gaffer</t>
  </si>
  <si>
    <t>Best Boy</t>
  </si>
  <si>
    <t>Graphics</t>
  </si>
  <si>
    <t>Final Mix</t>
  </si>
  <si>
    <t>Dolby Licence</t>
  </si>
  <si>
    <t>Entertaining/Wrap Party</t>
  </si>
  <si>
    <t>Overtime</t>
  </si>
  <si>
    <t>C.2</t>
  </si>
  <si>
    <t>Post prodn. Crew estimate: =</t>
  </si>
  <si>
    <t>Hero/Lead Animals</t>
  </si>
  <si>
    <t>H.5</t>
  </si>
  <si>
    <t>Rehearsal Rooms &amp; Set-up</t>
  </si>
  <si>
    <t>Location Surveys - Accommodation</t>
  </si>
  <si>
    <t xml:space="preserve">Security Contract </t>
  </si>
  <si>
    <t>G.1</t>
  </si>
  <si>
    <t>Hairdressing Crew</t>
  </si>
  <si>
    <t>p.tape</t>
  </si>
  <si>
    <t>M&amp;E / DM&amp;E Mix</t>
  </si>
  <si>
    <t>Total for Action Vehicles - Hire</t>
  </si>
  <si>
    <t>On-line Master 16:9</t>
  </si>
  <si>
    <t>Master Stock</t>
  </si>
  <si>
    <t>Transfer to Graded Master</t>
  </si>
  <si>
    <t>Safety Master including stock</t>
  </si>
  <si>
    <t>TOTAL POST-PRODUCTION COSTS</t>
  </si>
  <si>
    <t xml:space="preserve">        PRODUCTION COSTS</t>
  </si>
  <si>
    <t>J</t>
  </si>
  <si>
    <t>I</t>
  </si>
  <si>
    <t>RENTALS &amp; STORAGE</t>
  </si>
  <si>
    <t>Boat Hire</t>
  </si>
  <si>
    <t>PREPRODUCTION:</t>
  </si>
  <si>
    <t>SHOOT:</t>
  </si>
  <si>
    <t>Graphic Artist</t>
  </si>
  <si>
    <t>Truck &amp; Equipment</t>
  </si>
  <si>
    <t>C.6</t>
  </si>
  <si>
    <t xml:space="preserve">  Per diems not included in C above ex N</t>
  </si>
  <si>
    <t>Holiday Pay:</t>
  </si>
  <si>
    <t>Standby Props Truck &amp; Equipment</t>
  </si>
  <si>
    <t xml:space="preserve">    Extras</t>
  </si>
  <si>
    <t>Office Refreshments</t>
  </si>
  <si>
    <t>Make-up Crew</t>
  </si>
  <si>
    <t>Asst.Directors &amp; Script Supervision</t>
  </si>
  <si>
    <t>Production Accountancy</t>
  </si>
  <si>
    <t>Location Scout/Manager</t>
  </si>
  <si>
    <t>Unit Manager</t>
  </si>
  <si>
    <t>Electricians - Casual</t>
  </si>
  <si>
    <t>Reference &amp; Research</t>
  </si>
  <si>
    <t>DELIVERY REQUIREMENTS</t>
  </si>
  <si>
    <t>State</t>
  </si>
  <si>
    <t>OVERTIME</t>
  </si>
  <si>
    <t>Shooting Crew overtime allowed</t>
  </si>
  <si>
    <t>other crew</t>
  </si>
  <si>
    <t>Base per MPPA 2002 is Mon-Fri</t>
  </si>
  <si>
    <t>(after 10 hrs)</t>
  </si>
  <si>
    <t>(after 12 hrs)</t>
  </si>
  <si>
    <t>for hrly rate</t>
  </si>
  <si>
    <t>of</t>
  </si>
  <si>
    <t xml:space="preserve">  Producer/Director (if taxed)</t>
  </si>
  <si>
    <t>Permits</t>
  </si>
  <si>
    <t>Audit</t>
  </si>
  <si>
    <t>Cleaning and Rubbish Removal</t>
  </si>
  <si>
    <t>Audio Layback Digital Master</t>
  </si>
  <si>
    <t>Dolby 5.1 encoding</t>
  </si>
  <si>
    <t>Technical check</t>
  </si>
  <si>
    <t>UNIT FEES &amp; SALARIES. SUB-TOTAL</t>
  </si>
  <si>
    <t>Weapons Expendables</t>
  </si>
  <si>
    <t>Vet/Transport/Feeding</t>
  </si>
  <si>
    <t>per contract</t>
  </si>
  <si>
    <t>NOTES:</t>
  </si>
  <si>
    <t>on L+M</t>
  </si>
  <si>
    <t>Master 16:9</t>
  </si>
  <si>
    <t>p.HDD</t>
    <phoneticPr fontId="0" type="noConversion"/>
  </si>
  <si>
    <t>p.trip</t>
    <phoneticPr fontId="0" type="noConversion"/>
  </si>
  <si>
    <t>Camera Main Camera Package</t>
    <phoneticPr fontId="0" type="noConversion"/>
  </si>
  <si>
    <t>Generator/Fuel</t>
    <phoneticPr fontId="0" type="noConversion"/>
  </si>
  <si>
    <t>Generator/Fuel</t>
    <phoneticPr fontId="0" type="noConversion"/>
  </si>
  <si>
    <t>Hrs/tapes</t>
  </si>
  <si>
    <t>NO. OF WEEKS/DAYS SHOOT -</t>
  </si>
  <si>
    <t>Digital Effects</t>
  </si>
  <si>
    <t>Extras Casting Co-ordinator</t>
  </si>
  <si>
    <t>C.18</t>
  </si>
  <si>
    <t>Orange areas you can negotiate and change</t>
  </si>
  <si>
    <t>Blue areas to be updated according to FFA rate increases</t>
  </si>
  <si>
    <t>ACTORS FEATURE FILM AGREEMENT CALCULATOR</t>
  </si>
  <si>
    <t>Contract Rate Wkly</t>
  </si>
  <si>
    <t>SUB-TOTAL</t>
  </si>
  <si>
    <t>Superannuation</t>
  </si>
  <si>
    <t>SAFETY EQUIPMENT &amp; STORES</t>
  </si>
  <si>
    <t>Parking &amp; Tolls</t>
  </si>
  <si>
    <t>Per Diems</t>
  </si>
  <si>
    <t>Weeks:</t>
  </si>
  <si>
    <t>Overtime Estimates Enter:</t>
  </si>
  <si>
    <t>3.          CAST FEES AND FRINGES SCHEDULE - TO BUDGET CATEGORIES D (Fringes) E(b) (Cast)</t>
  </si>
  <si>
    <t>enter number of hours</t>
  </si>
  <si>
    <t>p.hr</t>
  </si>
  <si>
    <t>Action Vehicles Crew</t>
  </si>
  <si>
    <t>B.2</t>
  </si>
  <si>
    <t>Electricity, Telephone, Air-conditioning</t>
  </si>
  <si>
    <t>Salon Costs</t>
  </si>
  <si>
    <t>MAKE-UP &amp; HAIRDRESSING</t>
  </si>
  <si>
    <t>Airconditioning</t>
  </si>
  <si>
    <t>Rubbish Removal &amp; Cleaning</t>
  </si>
  <si>
    <t>On wages, allowances &amp; holiday pay</t>
  </si>
  <si>
    <t>Armourer</t>
  </si>
  <si>
    <t>E(b)2</t>
  </si>
  <si>
    <t>D. O. P.</t>
  </si>
  <si>
    <t>On wages, allowances, super &amp; holiday pay</t>
  </si>
  <si>
    <t>Recordist</t>
  </si>
  <si>
    <t>Boom Operator</t>
  </si>
  <si>
    <t>NB: Column G subtotal excludes boxed area</t>
  </si>
  <si>
    <t>Sound Stock, Backup Media</t>
  </si>
  <si>
    <t>Video/Sound Stock:</t>
  </si>
  <si>
    <t>TV Stereo Mix Down</t>
  </si>
  <si>
    <t>Sound Designer/Editor</t>
  </si>
  <si>
    <t>Digital Audio Edit Room</t>
  </si>
  <si>
    <t>Overtime</t>
    <phoneticPr fontId="0" type="noConversion"/>
  </si>
  <si>
    <t>Hours</t>
    <phoneticPr fontId="0" type="noConversion"/>
  </si>
  <si>
    <t>Cast</t>
    <phoneticPr fontId="0" type="noConversion"/>
  </si>
  <si>
    <t>2 Hours per day</t>
    <phoneticPr fontId="0" type="noConversion"/>
  </si>
  <si>
    <t>CONTINGENCY:</t>
    <phoneticPr fontId="0" type="noConversion"/>
  </si>
  <si>
    <t>Titles and Effects</t>
  </si>
  <si>
    <t>Titles Design &amp; Artwork</t>
  </si>
  <si>
    <t xml:space="preserve">Expendables </t>
  </si>
  <si>
    <t>K.2</t>
  </si>
  <si>
    <t xml:space="preserve">    MAKE-UP CREW</t>
  </si>
  <si>
    <t>Action Props &amp; Vehicles</t>
  </si>
  <si>
    <t>N.</t>
  </si>
  <si>
    <t xml:space="preserve">    Casual Crew</t>
  </si>
  <si>
    <t xml:space="preserve">    Cast &amp; Stunts</t>
  </si>
  <si>
    <t>Printing &amp; Stationery</t>
  </si>
  <si>
    <t>Logos, Design, Artwork</t>
  </si>
  <si>
    <t>BUDGET SUMMARY</t>
  </si>
  <si>
    <t>as at:</t>
  </si>
  <si>
    <t>K.1</t>
  </si>
  <si>
    <t>Postage</t>
  </si>
  <si>
    <t>Office Supplies</t>
  </si>
  <si>
    <t>NB: There are two hourly rate columns (shoot crew &amp; other crew). This enables you to separate out crew you don't need to pay overtime and loadings.</t>
  </si>
  <si>
    <t>Printmaster (6-trk &amp; 2-trk)</t>
  </si>
  <si>
    <t>Tel:</t>
  </si>
  <si>
    <t>(no loadings/o'time)</t>
  </si>
  <si>
    <t>Overtime Total</t>
  </si>
  <si>
    <t>GRAND TOTAL</t>
  </si>
  <si>
    <t>Livestock</t>
  </si>
  <si>
    <t>L</t>
  </si>
  <si>
    <t>M</t>
  </si>
  <si>
    <t>TRAVEL &amp; TRANSPORT</t>
  </si>
  <si>
    <t>N</t>
  </si>
  <si>
    <t>O</t>
  </si>
  <si>
    <t>P</t>
  </si>
  <si>
    <t>R</t>
  </si>
  <si>
    <t>Grips Crew</t>
  </si>
  <si>
    <t>Overtime &amp; Loadings</t>
  </si>
  <si>
    <t xml:space="preserve">   Total Unit Fees &amp; Salaries:</t>
  </si>
  <si>
    <t>Extras</t>
  </si>
  <si>
    <t xml:space="preserve"> </t>
  </si>
  <si>
    <t xml:space="preserve">  Post-Prodn Office:</t>
  </si>
  <si>
    <t>Vehicle Hire</t>
  </si>
  <si>
    <t>Taxis &amp; Couriers</t>
  </si>
  <si>
    <t>In addition to overtime, there are provisions at the bottom for calculating night loadings, public holidays and Saturdays (if a 6th day)</t>
  </si>
  <si>
    <t xml:space="preserve">    COSTUME CREW</t>
  </si>
  <si>
    <t>INDIRECT   COSTS</t>
  </si>
  <si>
    <t>Y</t>
  </si>
  <si>
    <t>Z</t>
  </si>
  <si>
    <t xml:space="preserve">CONTINGENCY   </t>
  </si>
  <si>
    <t>Vehicle Allowance</t>
    <phoneticPr fontId="0" type="noConversion"/>
  </si>
  <si>
    <t xml:space="preserve">SPECIAL DIGITAL EFFECTS </t>
    <phoneticPr fontId="0" type="noConversion"/>
  </si>
  <si>
    <t>VFX - Per Quote</t>
    <phoneticPr fontId="0" type="noConversion"/>
  </si>
  <si>
    <t>UNIT FACILITIES &amp; STORES</t>
  </si>
  <si>
    <t>Unit Expenses</t>
  </si>
  <si>
    <t>Tents, Marquees, Tarps &amp; Shade</t>
  </si>
  <si>
    <t>E(b)3</t>
    <phoneticPr fontId="0" type="noConversion"/>
  </si>
  <si>
    <t>K.</t>
  </si>
  <si>
    <t>Music Cue Sheet</t>
  </si>
  <si>
    <t xml:space="preserve">  Holiday Pay </t>
    <phoneticPr fontId="0" type="noConversion"/>
  </si>
  <si>
    <t>Petrol, Oil, Diesel</t>
  </si>
  <si>
    <t>Scenic Artist/Painter</t>
    <phoneticPr fontId="0" type="noConversion"/>
  </si>
  <si>
    <t>Sp. Fx. Co-ordinator</t>
    <phoneticPr fontId="0" type="noConversion"/>
  </si>
  <si>
    <t>Artists</t>
    <phoneticPr fontId="0" type="noConversion"/>
  </si>
  <si>
    <t>Other</t>
    <phoneticPr fontId="0" type="noConversion"/>
  </si>
  <si>
    <t>Tuition</t>
    <phoneticPr fontId="0" type="noConversion"/>
  </si>
  <si>
    <t xml:space="preserve">               - Public Holidays</t>
    <phoneticPr fontId="0" type="noConversion"/>
  </si>
  <si>
    <t xml:space="preserve">               - Saturday/6th Day penalties</t>
    <phoneticPr fontId="0" type="noConversion"/>
  </si>
  <si>
    <r>
      <t>Superannuation:</t>
    </r>
    <r>
      <rPr>
        <sz val="10"/>
        <rFont val="Arial Narrow"/>
        <family val="2"/>
      </rPr>
      <t xml:space="preserve"> (over $450 pmth only)</t>
    </r>
    <phoneticPr fontId="0" type="noConversion"/>
  </si>
  <si>
    <t xml:space="preserve">  Extras estimate</t>
    <phoneticPr fontId="0" type="noConversion"/>
  </si>
  <si>
    <t xml:space="preserve">Child Employment Licence </t>
    <phoneticPr fontId="0" type="noConversion"/>
  </si>
  <si>
    <r>
      <t xml:space="preserve">    CAST (refer Crossplot and </t>
    </r>
    <r>
      <rPr>
        <b/>
        <sz val="9"/>
        <color indexed="17"/>
        <rFont val="Arial Narrow"/>
        <family val="2"/>
      </rPr>
      <t>Worksheet 3)</t>
    </r>
    <phoneticPr fontId="0" type="noConversion"/>
  </si>
  <si>
    <t xml:space="preserve">    LOCATIONS</t>
    <phoneticPr fontId="0" type="noConversion"/>
  </si>
  <si>
    <t>Council Fees</t>
    <phoneticPr fontId="0" type="noConversion"/>
  </si>
  <si>
    <t xml:space="preserve">STAGE RENTALS  </t>
    <phoneticPr fontId="0" type="noConversion"/>
  </si>
  <si>
    <t>Fees</t>
    <phoneticPr fontId="0" type="noConversion"/>
  </si>
  <si>
    <r>
      <t xml:space="preserve">    ACTION PROPS &amp; VEHICLES </t>
    </r>
    <r>
      <rPr>
        <b/>
        <sz val="9"/>
        <color indexed="53"/>
        <rFont val="Arial Narrow"/>
        <family val="2"/>
      </rPr>
      <t xml:space="preserve"> </t>
    </r>
    <phoneticPr fontId="0" type="noConversion"/>
  </si>
  <si>
    <t xml:space="preserve">    SPECIAL EFFECTS &amp; ARMOURY </t>
    <phoneticPr fontId="0" type="noConversion"/>
  </si>
  <si>
    <t>C</t>
  </si>
  <si>
    <t>ESTIMATED RUNNING TIME:</t>
    <phoneticPr fontId="0" type="noConversion"/>
  </si>
  <si>
    <t>Shoot/Finish Gauge:</t>
    <phoneticPr fontId="0" type="noConversion"/>
  </si>
  <si>
    <t>HD</t>
    <phoneticPr fontId="0" type="noConversion"/>
  </si>
  <si>
    <t>Shooting Ratio:</t>
    <phoneticPr fontId="0" type="noConversion"/>
  </si>
  <si>
    <t>ADR Studio &amp; Engineer</t>
  </si>
  <si>
    <t>Foley Studio &amp; Engineer</t>
  </si>
  <si>
    <t>DIGITAL VIDEO PRODUCTION</t>
  </si>
  <si>
    <t>Extras - E(b)4</t>
    <phoneticPr fontId="0" type="noConversion"/>
  </si>
  <si>
    <t>Make-up/Hair/Costume Van</t>
    <phoneticPr fontId="0" type="noConversion"/>
  </si>
  <si>
    <t>Generator Hire</t>
    <phoneticPr fontId="0" type="noConversion"/>
  </si>
  <si>
    <t>Fuel</t>
    <phoneticPr fontId="0" type="noConversion"/>
  </si>
  <si>
    <t>Radios</t>
    <phoneticPr fontId="0" type="noConversion"/>
  </si>
  <si>
    <t>Other</t>
    <phoneticPr fontId="0" type="noConversion"/>
  </si>
  <si>
    <t>Other</t>
    <phoneticPr fontId="0" type="noConversion"/>
  </si>
  <si>
    <t xml:space="preserve">Office Rent </t>
    <phoneticPr fontId="0" type="noConversion"/>
  </si>
  <si>
    <t>LOCATION SURVEYS</t>
    <phoneticPr fontId="0" type="noConversion"/>
  </si>
  <si>
    <t>Airfares</t>
    <phoneticPr fontId="0" type="noConversion"/>
  </si>
  <si>
    <t>Vehicles</t>
    <phoneticPr fontId="0" type="noConversion"/>
  </si>
  <si>
    <t>Fuel</t>
    <phoneticPr fontId="0" type="noConversion"/>
  </si>
  <si>
    <t>PRODUCTION</t>
    <phoneticPr fontId="0" type="noConversion"/>
  </si>
  <si>
    <t xml:space="preserve">    VISUAL EFFECTS - Shoot Only </t>
    <phoneticPr fontId="0" type="noConversion"/>
  </si>
  <si>
    <t xml:space="preserve">    ANIMATION &amp; PUPPETRY- Shoot Only </t>
    <phoneticPr fontId="0" type="noConversion"/>
  </si>
  <si>
    <t>NA</t>
    <phoneticPr fontId="0" type="noConversion"/>
  </si>
  <si>
    <t>Camera Digital Stock</t>
    <phoneticPr fontId="0" type="noConversion"/>
  </si>
  <si>
    <t>p.card</t>
    <phoneticPr fontId="0" type="noConversion"/>
  </si>
  <si>
    <t>Sound Digital Stock</t>
    <phoneticPr fontId="0" type="noConversion"/>
  </si>
  <si>
    <t>Rushes transfer and back up</t>
    <phoneticPr fontId="0" type="noConversion"/>
  </si>
  <si>
    <t>Hard Drives</t>
    <phoneticPr fontId="0" type="noConversion"/>
  </si>
  <si>
    <t>Days:</t>
  </si>
  <si>
    <t>Workers Compensation</t>
  </si>
  <si>
    <t>FRINGES &amp; INSURANCE - RATES APPLIED:</t>
  </si>
  <si>
    <t>NB. Travel time may also apply</t>
  </si>
  <si>
    <t xml:space="preserve">Travel Days: </t>
    <phoneticPr fontId="0" type="noConversion"/>
  </si>
  <si>
    <t>No. of KEY CAST:</t>
    <phoneticPr fontId="0" type="noConversion"/>
  </si>
  <si>
    <t>No. of LOCATIONS:</t>
    <phoneticPr fontId="0" type="noConversion"/>
  </si>
  <si>
    <t>Superannuation - Crew</t>
    <phoneticPr fontId="0" type="noConversion"/>
  </si>
  <si>
    <t>Vehicle Hire</t>
    <phoneticPr fontId="0" type="noConversion"/>
  </si>
  <si>
    <t>Parking &amp; Tolls</t>
    <phoneticPr fontId="0" type="noConversion"/>
  </si>
  <si>
    <t>Freight Equipment</t>
    <phoneticPr fontId="0" type="noConversion"/>
  </si>
  <si>
    <t>Freight Other</t>
    <phoneticPr fontId="0" type="noConversion"/>
  </si>
  <si>
    <t xml:space="preserve">ACCOMMODATION, LIVING, CATERING </t>
    <phoneticPr fontId="0" type="noConversion"/>
  </si>
  <si>
    <t xml:space="preserve">Multi Risk </t>
    <phoneticPr fontId="0" type="noConversion"/>
  </si>
  <si>
    <t>Couriers</t>
    <phoneticPr fontId="0" type="noConversion"/>
  </si>
  <si>
    <t xml:space="preserve">Editing Room </t>
    <phoneticPr fontId="0" type="noConversion"/>
  </si>
  <si>
    <t xml:space="preserve">Editing Supplies - Digital </t>
    <phoneticPr fontId="0" type="noConversion"/>
  </si>
  <si>
    <t>Superannuation - Cast</t>
    <phoneticPr fontId="0" type="noConversion"/>
  </si>
  <si>
    <t>As of 1 July 2013</t>
    <phoneticPr fontId="0" type="noConversion"/>
  </si>
  <si>
    <t>Holiday Pay</t>
    <phoneticPr fontId="0" type="noConversion"/>
  </si>
  <si>
    <t>Payroll Tax</t>
    <phoneticPr fontId="0" type="noConversion"/>
  </si>
  <si>
    <t>State</t>
    <phoneticPr fontId="0" type="noConversion"/>
  </si>
  <si>
    <t>E(b)3</t>
    <phoneticPr fontId="0" type="noConversion"/>
  </si>
  <si>
    <t xml:space="preserve">COSTUMES </t>
    <phoneticPr fontId="0" type="noConversion"/>
  </si>
  <si>
    <t xml:space="preserve"> (Cast, Stunts &amp; Extras - included in fee)</t>
    <phoneticPr fontId="0" type="noConversion"/>
  </si>
  <si>
    <t>FREIGHT</t>
    <phoneticPr fontId="0" type="noConversion"/>
  </si>
  <si>
    <t>AFFA Pay Rates</t>
  </si>
  <si>
    <t>AFFA Pay Rates</t>
    <phoneticPr fontId="0" type="noConversion"/>
  </si>
  <si>
    <t>2012 - 2014</t>
  </si>
  <si>
    <t xml:space="preserve">Site Electricity </t>
    <phoneticPr fontId="0" type="noConversion"/>
  </si>
  <si>
    <t>Radio Mics. &amp; Misc</t>
    <phoneticPr fontId="0" type="noConversion"/>
  </si>
  <si>
    <t>Dub for sound including stock</t>
  </si>
  <si>
    <t>Construction</t>
  </si>
  <si>
    <t>Props &amp; Set Dressing</t>
  </si>
  <si>
    <t>Tool Allowances</t>
  </si>
  <si>
    <t>Loss/Damages/Repairs</t>
  </si>
  <si>
    <t>VIDEO PRODUCTION COSTS</t>
  </si>
  <si>
    <t>TOTAL  "BELOW  THE  LINE"  COSTS</t>
  </si>
  <si>
    <t>Story Rights - If applicable</t>
    <phoneticPr fontId="0" type="noConversion"/>
  </si>
  <si>
    <t>Safety Report</t>
    <phoneticPr fontId="0" type="noConversion"/>
  </si>
  <si>
    <t>BUDGET PREPARED BY:</t>
    <phoneticPr fontId="0" type="noConversion"/>
  </si>
  <si>
    <t xml:space="preserve">Development Funds </t>
    <phoneticPr fontId="0" type="noConversion"/>
  </si>
  <si>
    <t xml:space="preserve">  Superannuation </t>
    <phoneticPr fontId="0" type="noConversion"/>
  </si>
  <si>
    <t xml:space="preserve">  Holiday Pay</t>
    <phoneticPr fontId="0" type="noConversion"/>
  </si>
  <si>
    <t xml:space="preserve">  Superannuation</t>
    <phoneticPr fontId="0" type="noConversion"/>
  </si>
  <si>
    <t>Runner</t>
    <phoneticPr fontId="0" type="noConversion"/>
  </si>
  <si>
    <t>Software Rental Fees</t>
    <phoneticPr fontId="0" type="noConversion"/>
  </si>
  <si>
    <t>Assistant</t>
    <phoneticPr fontId="0" type="noConversion"/>
  </si>
  <si>
    <t>Action Vehicle Co-ordinator/Driver</t>
    <phoneticPr fontId="0" type="noConversion"/>
  </si>
  <si>
    <t>Other</t>
    <phoneticPr fontId="0" type="noConversion"/>
  </si>
  <si>
    <t>Wrangler</t>
    <phoneticPr fontId="0" type="noConversion"/>
  </si>
  <si>
    <t>Carpenter</t>
    <phoneticPr fontId="0" type="noConversion"/>
  </si>
  <si>
    <t>MPPCA Rates For Crew</t>
    <phoneticPr fontId="0" type="noConversion"/>
  </si>
  <si>
    <t>2010 - 2012</t>
    <phoneticPr fontId="0" type="noConversion"/>
  </si>
  <si>
    <t>Production Co-ordinator</t>
    <phoneticPr fontId="0" type="noConversion"/>
  </si>
  <si>
    <t>First AC - Focus Puller</t>
    <phoneticPr fontId="0" type="noConversion"/>
  </si>
  <si>
    <t>Second AC - Clapper Loader</t>
    <phoneticPr fontId="0" type="noConversion"/>
  </si>
  <si>
    <t>Camera Assistant</t>
    <phoneticPr fontId="0" type="noConversion"/>
  </si>
  <si>
    <t>Key Grip</t>
    <phoneticPr fontId="0" type="noConversion"/>
  </si>
  <si>
    <t>Make-up &amp; Hair Artist</t>
    <phoneticPr fontId="0" type="noConversion"/>
  </si>
  <si>
    <r>
      <t xml:space="preserve">   STUNTS (refer Crossplot and </t>
    </r>
    <r>
      <rPr>
        <b/>
        <sz val="9"/>
        <color indexed="17"/>
        <rFont val="Arial Narrow"/>
        <family val="2"/>
      </rPr>
      <t>Worksheet 3</t>
    </r>
    <r>
      <rPr>
        <b/>
        <sz val="9"/>
        <rFont val="Arial Narrow"/>
        <family val="2"/>
      </rPr>
      <t>)</t>
    </r>
    <phoneticPr fontId="0" type="noConversion"/>
  </si>
  <si>
    <t>E(b)4</t>
    <phoneticPr fontId="0" type="noConversion"/>
  </si>
  <si>
    <t xml:space="preserve">    EXTRAS </t>
    <phoneticPr fontId="0" type="noConversion"/>
  </si>
  <si>
    <t>Cast - E(b)2</t>
    <phoneticPr fontId="0" type="noConversion"/>
  </si>
  <si>
    <t>Stunts - E(b)3</t>
    <phoneticPr fontId="0" type="noConversion"/>
  </si>
  <si>
    <r>
      <t xml:space="preserve">    ASSISTANT </t>
    </r>
    <r>
      <rPr>
        <b/>
        <sz val="8"/>
        <rFont val="Arial Narrow"/>
        <family val="2"/>
      </rPr>
      <t>DIRECTORS</t>
    </r>
    <r>
      <rPr>
        <b/>
        <sz val="9"/>
        <rFont val="Arial Narrow"/>
        <family val="2"/>
      </rPr>
      <t xml:space="preserve"> &amp; SCRIPT </t>
    </r>
    <r>
      <rPr>
        <b/>
        <sz val="8"/>
        <rFont val="Arial Narrow"/>
        <family val="2"/>
      </rPr>
      <t>SUPERVISION</t>
    </r>
    <phoneticPr fontId="0" type="noConversion"/>
  </si>
  <si>
    <t>Marketing</t>
    <phoneticPr fontId="0" type="noConversion"/>
  </si>
  <si>
    <t>NOTES</t>
    <phoneticPr fontId="0" type="noConversion"/>
  </si>
  <si>
    <t>Note rights purchased.</t>
    <phoneticPr fontId="0" type="noConversion"/>
  </si>
  <si>
    <t>Trf.from A-Z</t>
  </si>
  <si>
    <t>TOTALS</t>
  </si>
  <si>
    <t>TOTAL BUDGET</t>
  </si>
  <si>
    <t>FOUR</t>
    <phoneticPr fontId="0" type="noConversion"/>
  </si>
  <si>
    <t>FIVE</t>
    <phoneticPr fontId="0" type="noConversion"/>
  </si>
  <si>
    <t>RUNS</t>
    <phoneticPr fontId="0" type="noConversion"/>
  </si>
  <si>
    <t>LOADINGS FOR RIGHTS</t>
    <phoneticPr fontId="0" type="noConversion"/>
  </si>
  <si>
    <t>Australian Free Television Rights</t>
    <phoneticPr fontId="0" type="noConversion"/>
  </si>
  <si>
    <t>Sound Recordist</t>
    <phoneticPr fontId="0" type="noConversion"/>
  </si>
  <si>
    <t>Make-up &amp; Hair Artist</t>
    <phoneticPr fontId="0" type="noConversion"/>
  </si>
  <si>
    <t>Art Dept. Runner</t>
    <phoneticPr fontId="0" type="noConversion"/>
  </si>
  <si>
    <t>Action Vehicle Co-ordinator</t>
    <phoneticPr fontId="0" type="noConversion"/>
  </si>
  <si>
    <t>Safety Officer</t>
    <phoneticPr fontId="0" type="noConversion"/>
  </si>
  <si>
    <t>Rights percentage purchased</t>
    <phoneticPr fontId="0" type="noConversion"/>
  </si>
  <si>
    <t>Cultural Supervision Fees</t>
    <phoneticPr fontId="0" type="noConversion"/>
  </si>
  <si>
    <t>Expenses</t>
    <phoneticPr fontId="0" type="noConversion"/>
  </si>
  <si>
    <t>Other</t>
    <phoneticPr fontId="0" type="noConversion"/>
  </si>
  <si>
    <t>Editor - Package</t>
    <phoneticPr fontId="0" type="noConversion"/>
  </si>
  <si>
    <t>3rd Assistant Director</t>
    <phoneticPr fontId="0" type="noConversion"/>
  </si>
  <si>
    <t>U.1</t>
    <phoneticPr fontId="0" type="noConversion"/>
  </si>
  <si>
    <t>U.2</t>
    <phoneticPr fontId="0" type="noConversion"/>
  </si>
  <si>
    <t>U.1</t>
    <phoneticPr fontId="0" type="noConversion"/>
  </si>
  <si>
    <t>U.2</t>
    <phoneticPr fontId="0" type="noConversion"/>
  </si>
  <si>
    <t>Runner</t>
    <phoneticPr fontId="0" type="noConversion"/>
  </si>
  <si>
    <t>Location Scout/Manager</t>
    <phoneticPr fontId="0" type="noConversion"/>
  </si>
  <si>
    <t>Unit Manager</t>
    <phoneticPr fontId="0" type="noConversion"/>
  </si>
  <si>
    <t>Public Liability (on $20.m)</t>
    <phoneticPr fontId="0" type="noConversion"/>
  </si>
  <si>
    <t>Package Premiums (on $20m)</t>
    <phoneticPr fontId="0" type="noConversion"/>
  </si>
  <si>
    <t xml:space="preserve">Negative Risk </t>
    <phoneticPr fontId="0" type="noConversion"/>
  </si>
  <si>
    <t>Stills Photographer</t>
    <phoneticPr fontId="0" type="noConversion"/>
  </si>
  <si>
    <t>Key Art</t>
    <phoneticPr fontId="0" type="noConversion"/>
  </si>
  <si>
    <t>Cast &amp; Crew Screening</t>
    <phoneticPr fontId="0" type="noConversion"/>
  </si>
  <si>
    <t>DCP Master</t>
    <phoneticPr fontId="0" type="noConversion"/>
  </si>
  <si>
    <t>HD CAM SR MASTER</t>
    <phoneticPr fontId="0" type="noConversion"/>
  </si>
  <si>
    <t>Pro Res File</t>
    <phoneticPr fontId="0" type="noConversion"/>
  </si>
  <si>
    <t>EPK</t>
    <phoneticPr fontId="0" type="noConversion"/>
  </si>
  <si>
    <t>Legal Fees &amp; Exps.</t>
    <phoneticPr fontId="0" type="noConversion"/>
  </si>
  <si>
    <r>
      <t xml:space="preserve">divide </t>
    </r>
    <r>
      <rPr>
        <b/>
        <sz val="9"/>
        <rFont val="Arial Narrow"/>
        <family val="2"/>
      </rPr>
      <t>D</t>
    </r>
    <r>
      <rPr>
        <sz val="9"/>
        <rFont val="Arial Narrow"/>
        <family val="2"/>
      </rPr>
      <t xml:space="preserve"> by:</t>
    </r>
  </si>
  <si>
    <t xml:space="preserve"> 'HOT SHOTS BUDGET TEMPLATE'</t>
  </si>
  <si>
    <t>WRITER:</t>
  </si>
  <si>
    <t>DATE:</t>
  </si>
  <si>
    <t>D/M/Y</t>
  </si>
  <si>
    <t>FILM TITLE:</t>
  </si>
  <si>
    <t>Version #</t>
  </si>
  <si>
    <t>REV. SCRIPT Draft No.        Date:</t>
  </si>
  <si>
    <t xml:space="preserve"> (insert date) &amp; version #</t>
  </si>
  <si>
    <t>PROJECT TITLE</t>
  </si>
  <si>
    <t>Writers Fees if applicable</t>
  </si>
  <si>
    <t>Contingency must be the full 10% of The Below Line costs &amp; this will populate automatically</t>
  </si>
  <si>
    <t>Only paid for the shoot</t>
  </si>
  <si>
    <t>Remember to allow for any advanced  atmos and audio recording</t>
  </si>
  <si>
    <t>If requiring a Best Boy they must assist both Gaffer &amp; Grip</t>
  </si>
  <si>
    <t xml:space="preserve">Always consider pre &amp; post needs </t>
  </si>
  <si>
    <t>POST PRODUCTION:</t>
  </si>
  <si>
    <t>D/M/YY</t>
  </si>
  <si>
    <t>Email:</t>
  </si>
  <si>
    <t>ABOVE  THE  LINE  COSTS</t>
  </si>
  <si>
    <t>Sound Designer/Editor-PACKAGE</t>
  </si>
  <si>
    <t>Beware night shoots are expensive &amp; you have to allow for turnaround times</t>
  </si>
  <si>
    <t>You should make an allowance for out of pocket costs here</t>
  </si>
  <si>
    <t>Depends on negotiation</t>
  </si>
  <si>
    <t>Depends on locations</t>
  </si>
  <si>
    <t>Unlikely to be affordable &amp; always time consuming</t>
  </si>
  <si>
    <t>Can be extremely time consuming</t>
  </si>
  <si>
    <t xml:space="preserve">Make sure the equipment has been serviced so that if you have an insurance claim it wont be deemed ineligible </t>
  </si>
  <si>
    <t>Dont assume crew will donate fuel whilst working on the shoot  - discuss it with them &amp; be fair to everyone</t>
  </si>
  <si>
    <t>Find a cheap rent option- preferably with a rehearsal space too</t>
  </si>
  <si>
    <t>This is manadotory in SA's terms of Trade - you need: neg all risk; multi risk &amp; public liability - get a broker!!</t>
  </si>
  <si>
    <t>You only need 'other' insurance  if you have a specialty prop or action car</t>
  </si>
  <si>
    <t>Allow a modest amount</t>
  </si>
  <si>
    <t>Depends on package deal with editor may be included already</t>
  </si>
  <si>
    <t>Note facilities which have supplied quotes and discounts if any</t>
  </si>
  <si>
    <t>Do rehearsals with cast &amp; avoid noisy locations so you dont need this !</t>
  </si>
  <si>
    <t>Make sure you get good stills including head shots of key ceatives as SA will require this as part of delivery.</t>
  </si>
  <si>
    <t>Marketing &amp; Festival Entry Costs</t>
  </si>
  <si>
    <t>NO AUDIT required, SA only requires a final cost report</t>
  </si>
  <si>
    <t>An allowance  should be included for legal costs associated with acquiring rights &amp; doing key cast &amp; crew  agreements</t>
  </si>
  <si>
    <t>If rows are added, ensure that formula is filled down.</t>
  </si>
  <si>
    <t>All calculations are rounded to nearest dollar.</t>
  </si>
  <si>
    <t>You made need a small allowances here for out of pocket cast &amp; crew expenses</t>
  </si>
  <si>
    <t>Use the Crew tab to calculate  OT to a 10 hour day</t>
  </si>
  <si>
    <t>Week</t>
  </si>
  <si>
    <t>PRODUCTION BUDGET:</t>
  </si>
  <si>
    <t>NOTE: This cell 'total budget' will populate from budget tab.</t>
  </si>
  <si>
    <t>NOTE: These rates will carry through to the budget tab</t>
  </si>
  <si>
    <t>Allow 0.5 of a day for DOP to attend  location recces &amp; also negotiate grade as part of shoot fee. Always discuss &amp; plan camera tests</t>
  </si>
  <si>
    <t>Allow 0.5 day for location recce</t>
  </si>
  <si>
    <t xml:space="preserve"> Extras </t>
  </si>
  <si>
    <t>Including Holiday Pay - need to be minimal if at all on this budget.  Rate in cell E181 is from cast tab  for a 4 hour call.</t>
  </si>
  <si>
    <t>SCRIPT Draft No.                  Date:</t>
  </si>
  <si>
    <t>Producer/Director  can also do the casting themselves</t>
  </si>
  <si>
    <t>Stunts are usually time consuming and can be expensive, need to be minimal if at all on this budget</t>
  </si>
  <si>
    <t>May be required</t>
  </si>
  <si>
    <t>But remember to  get the music cue sheet done at same time as post script</t>
  </si>
  <si>
    <t>With this budget you must complete all budget line items in this colour.</t>
  </si>
  <si>
    <t>8 mins (including credits)</t>
  </si>
  <si>
    <t>Screen Australia Manager</t>
  </si>
  <si>
    <t>Copies of QUOTATIONS ATTACHED for (eg facilities, fx, sound, special rights (music):</t>
  </si>
  <si>
    <t>As of 1 July 2014</t>
  </si>
  <si>
    <t>Cell M.5  populates automatically</t>
  </si>
  <si>
    <t>Workers Compensation (note: varies from state to state)</t>
  </si>
  <si>
    <t>Use this column to write your own notes explaining your budget - this will  help us when we are assessing your application.</t>
  </si>
  <si>
    <t>Do not delete any rows or columns</t>
  </si>
  <si>
    <t>Remember to write any notes using this column</t>
  </si>
  <si>
    <t>Source:        Paid to:</t>
  </si>
  <si>
    <t>Crew must be paid MEAA  award minimum rates.</t>
  </si>
  <si>
    <t>Producer can double up as PM if they have the experience to do both.</t>
  </si>
  <si>
    <t>Negotiate a deal with an accountant to do all three cost reports (first after the shoot, after post &amp; as a final delivery) &amp; dont forget to discuss a fee for use of accounting software .</t>
  </si>
  <si>
    <t>Allow 3 hrs pre for  Continuity to do Script Timing or Producer &amp; Director can do basic timing in consutation with continuity person. Accurate script timing is critical.</t>
  </si>
  <si>
    <t>Allow a day of pre for First AD to do  the shooting schedule based on the 7 minute timing</t>
  </si>
  <si>
    <t xml:space="preserve">Ensure you negotiate the same rates for both gaffer &amp; grip  </t>
  </si>
  <si>
    <t>Always consider what time will be needed in pre &amp; post the shoot for returning &amp; cleaning costumes</t>
  </si>
  <si>
    <t>Make an allowance when negotiating  for their kit as well - cover out of pocket expenses &amp; best to employ someone who can do make up &amp; hair.</t>
  </si>
  <si>
    <t xml:space="preserve"> You must always get a safety report which may require the need for a safety officer on set. This will cost around $400</t>
  </si>
  <si>
    <t>Be mindful of Children's  Guardianship Board requirements if using children.  Employment of children varies from state to state, be sure to do the research</t>
  </si>
  <si>
    <t>Adjust the percentage split in G127,G128 to estimate taxed wages &amp; companies.</t>
  </si>
  <si>
    <t>Combined company and taxed individual percentages must equal 100%</t>
  </si>
  <si>
    <t>Workers comp varies from state to state, be sure to do the research</t>
  </si>
  <si>
    <t xml:space="preserve">Cast agreement according to SA program guidelines (See Cast tab) </t>
  </si>
  <si>
    <t>Post-Sync/ADR - 40% loading</t>
  </si>
  <si>
    <t>Always check with Local Councils.  Be mindful of traffic control issues.</t>
  </si>
  <si>
    <t>Depends on script requirements</t>
  </si>
  <si>
    <t>Don't forget to work out your shooting ratio as it impacts on both shoot &amp; post time frames</t>
  </si>
  <si>
    <t>Be specific when negotiating any extra equipment &amp; budget accordingly</t>
  </si>
  <si>
    <t>Be specific when negotiating all &amp; any  extra equipment &amp; budget accordingly and ensure it is feasible in terms of the schedule</t>
  </si>
  <si>
    <t>Be sure to discuss burn time with the gaffer</t>
  </si>
  <si>
    <t>Truck &amp; Equipment - Main package</t>
  </si>
  <si>
    <t>Always provide hot &amp; cold drinks for your crew</t>
  </si>
  <si>
    <t>First Aid Kits (ie St John's Ambulance) are a mandatory responsibility on set</t>
  </si>
  <si>
    <t>Don't be stingy here.  Get quotes! Discuss portion sizes too !!!!</t>
  </si>
  <si>
    <t>Neg risk is a generic term for digital as well</t>
  </si>
  <si>
    <t>Dont forget to factor in time for Screen Australia approval screenings at rough cut,  finecut &amp; lockoff</t>
  </si>
  <si>
    <t>Refer to notes in Category D.</t>
  </si>
  <si>
    <t>If not included in Sound Post Package in Category V</t>
  </si>
  <si>
    <t xml:space="preserve"> in section P</t>
  </si>
  <si>
    <t>IMAGE POST PRODUCTION</t>
  </si>
  <si>
    <t>Most sound designers have a library of fx, but check when getting an itemised quote</t>
  </si>
  <si>
    <t>a marketing  allowance of $3000 is mandatory for SA (see Mktg tab)</t>
  </si>
  <si>
    <t>Delivery requirements to the NFSA - 1 digital video master on the highest resolution format plus DVD with time code. For SA 3  DVD's</t>
  </si>
  <si>
    <t>Post Script &amp; music cue sheets are mandatory (useful for international festivals or educational distribution)</t>
  </si>
  <si>
    <t>Note: SA requires a separate production account contractually</t>
  </si>
  <si>
    <t>Allow up to1200 if you need to set up a company</t>
  </si>
  <si>
    <t>The budget total must be rounded to the nearest zero.  Check the Summary tab matches this total.</t>
  </si>
  <si>
    <t>THIS PAGE WILL AUTOMATICALLY POPULATE FROM THE BUDGET.  DO NOT ENTER ANYTHING HERE</t>
  </si>
  <si>
    <t>IMAGE POST-PRODUCTION</t>
  </si>
  <si>
    <t>MARKETING</t>
  </si>
  <si>
    <t xml:space="preserve">For most short film budgets, you will want to allow a number of hours that can be worked as overtime for the whole crew. In addition to this, you will have some crew (2nd AD, clapper loader, unit etc) who will consistently work regular overtime.  This should be taken into account and allowed for. </t>
  </si>
  <si>
    <t>Caterer</t>
  </si>
  <si>
    <t xml:space="preserve">                              3.          CAST FEE CALCULATIONS - ACTORS FEATURE FILM AGREEMENT (AFFA)</t>
  </si>
  <si>
    <t>Award Minimum as @ July 2014</t>
  </si>
  <si>
    <t>Class 2 (Experienced)</t>
  </si>
  <si>
    <t>Class 1 (Entry Level)</t>
  </si>
  <si>
    <t>2012 - 2015</t>
  </si>
  <si>
    <t>Per hour for OT/Post Synch</t>
  </si>
  <si>
    <t>FROM AFFA 2012</t>
  </si>
  <si>
    <t>Not more than four (4) screenings over 5 years in any one television area</t>
  </si>
  <si>
    <t>or</t>
  </si>
  <si>
    <t>Five (5) screenings over 5 years in any one television area</t>
  </si>
  <si>
    <t>(i)</t>
  </si>
  <si>
    <t>(ii)</t>
  </si>
  <si>
    <t>(iii)</t>
  </si>
  <si>
    <t>(iv)</t>
  </si>
  <si>
    <t>(v)</t>
  </si>
  <si>
    <t>World Television Rights (excluding US Network).</t>
  </si>
  <si>
    <t>World Theatrical Rights (limited to 4 years in North America after which residuals will be paid)</t>
  </si>
  <si>
    <t>World Ancillary Rights (as defined) (limited to 4 years in North America after which residuals will be paid)</t>
  </si>
  <si>
    <t>Australian Ancillary Rights</t>
  </si>
  <si>
    <t>The following table is useful for calculating cast rates including the appropriate rights under the Actors Feature Film Agreement, which covers short film production.  Instructions follow:
Make sure Award minimums are up-to-date for when you plan to shoot XXLINK
Changing the personal margin is only relevant if you negotiate to pay fees above the Award.  For most short films, actors will be paid at the Award Minimum due to budget constraints.  If you agree to pay more, then you can work out what the breakdown of payments is by playing around with the personal margin line, or by using the Goal Seek... function (under tools).
Rights are paid for all performance days - shoot days plus, for example, preshoot stills and video to be included in the finished film. Payment for non-performance days such as rehearsal, wardrobe fittings or publicity are at the Basic Negotiated Fee (BNF) plus Annual Leave.</t>
  </si>
  <si>
    <t>B.N.F. Daily</t>
  </si>
  <si>
    <t>No. Days</t>
  </si>
  <si>
    <t>ie Class 2 @ 10hrs</t>
  </si>
  <si>
    <t>ie Class 1 @ 10hrs</t>
  </si>
  <si>
    <t>Pre+Shoot</t>
  </si>
  <si>
    <t>CAST</t>
  </si>
  <si>
    <t>DOUBLE/STAND IN</t>
  </si>
  <si>
    <t>ie Stunt Double @ 10hrs</t>
  </si>
  <si>
    <t>Payroll Tax*</t>
  </si>
  <si>
    <t>* Payroll Tax is calculated on the total of fees (incl. Holiday Pay), Overtime and Super. Most short film productions won't have a payroll tax liability unless they are produced through an</t>
  </si>
  <si>
    <t xml:space="preserve">  existing company that has used part or all of the threshold. If payroll tax applies, enter the formula in the first row of the payroll tax column and fill down ie/ =(L12+M12)*N$8</t>
  </si>
  <si>
    <t>WARDROBE (min 2.5 hr)</t>
  </si>
  <si>
    <t>CHILDREN</t>
  </si>
  <si>
    <r>
      <t xml:space="preserve">                                ↑ </t>
    </r>
    <r>
      <rPr>
        <sz val="9"/>
        <rFont val="Arial Narrow"/>
        <family val="2"/>
      </rPr>
      <t xml:space="preserve">
you must complete this box for number of shoot days &amp; then it will auto populate in the budget:   
1=5 days/ .8=4days/ .6=3days/ .4=2days/ .2=1day.  Ie: a 6 day shoot should be represented as 1.2</t>
    </r>
  </si>
  <si>
    <t>SHORT FICTION FILM</t>
  </si>
  <si>
    <t>SHOOT Script Draft No.        Date:</t>
  </si>
  <si>
    <t>You must get itemised quotes for all post and  allow no more than 8 hrs for a grade</t>
  </si>
  <si>
    <t>Always ask  to include a tech check in your itemised post quote</t>
  </si>
  <si>
    <t>Be realistic about time required &amp; discuss when you are getting the itemised quote</t>
  </si>
  <si>
    <t>Original music is more cost effective but negotiate itemised quote with composer</t>
  </si>
  <si>
    <t>TOTAL</t>
  </si>
  <si>
    <t>1. PUBLICITY MATERIALS</t>
  </si>
  <si>
    <t>Stills Cameraperson (if required)</t>
  </si>
  <si>
    <t>Stock &amp; Processing</t>
  </si>
  <si>
    <t>Transparencies</t>
  </si>
  <si>
    <t>Prints</t>
  </si>
  <si>
    <t>Artwork</t>
  </si>
  <si>
    <t>Printing</t>
  </si>
  <si>
    <t>Copies</t>
  </si>
  <si>
    <t>a. Stills</t>
  </si>
  <si>
    <t>b. Promotional Materials</t>
  </si>
  <si>
    <t>c. DVDs</t>
  </si>
  <si>
    <t>d. Screenings</t>
  </si>
  <si>
    <t>2. FESTIVALS &amp; OVERSEAS MARKETING</t>
  </si>
  <si>
    <t xml:space="preserve">Publicity &amp; Stills - Shoot &amp; Post-prodn </t>
  </si>
  <si>
    <t xml:space="preserve">4.          MARKETING - Post production (if not incl. In Delivery Requirements)     </t>
  </si>
  <si>
    <t>a. Festival Entry Fees</t>
  </si>
  <si>
    <t>b. Freight</t>
  </si>
  <si>
    <t>QTY</t>
  </si>
  <si>
    <t>Cast &amp; Crew</t>
  </si>
  <si>
    <t>Cannes</t>
  </si>
  <si>
    <t>Berlin</t>
  </si>
  <si>
    <t>eg.</t>
  </si>
  <si>
    <t>MIFF</t>
  </si>
  <si>
    <t>Sydney Film Fest</t>
  </si>
  <si>
    <t>AACTA</t>
  </si>
  <si>
    <t>Venice</t>
  </si>
  <si>
    <t>Clermont-Ferrand</t>
  </si>
  <si>
    <t>Sundance</t>
  </si>
  <si>
    <t>2nd tier festivals</t>
  </si>
  <si>
    <t>3rd tier festivals</t>
  </si>
  <si>
    <t>Generally up to 3% of budget ie a max of $2100
Allow for accurate script timing.  The script should only be max 7 minutes in duration (8 mins w/ credits)</t>
  </si>
  <si>
    <t>Generally up to 3% of budget ie a max of $2100</t>
  </si>
  <si>
    <t>Hourly Rate</t>
  </si>
  <si>
    <t xml:space="preserve">25% loading </t>
  </si>
  <si>
    <t>50% loading</t>
  </si>
  <si>
    <t>25% loading</t>
  </si>
  <si>
    <t>Double time rate per hour</t>
  </si>
  <si>
    <t>Triple time rate per hour</t>
  </si>
  <si>
    <t>= 1 hour of double time</t>
  </si>
  <si>
    <t>= 1 hour of triple time</t>
  </si>
  <si>
    <t>Saturday (as a 5th day) Loading</t>
  </si>
  <si>
    <t>Night Loading at 25%</t>
  </si>
  <si>
    <t>Night Loading at 50%</t>
  </si>
  <si>
    <t>Saturday day time</t>
  </si>
  <si>
    <t>Saturday as the sixth working day</t>
  </si>
  <si>
    <t>Shooting/working on a Public Holiday</t>
  </si>
  <si>
    <t>Overtime rates</t>
  </si>
  <si>
    <t>Double time&amp;half</t>
  </si>
  <si>
    <t>BIT PLAYER</t>
  </si>
  <si>
    <t>Hourly</t>
  </si>
  <si>
    <t>4 hr Min</t>
  </si>
  <si>
    <t>Daily</t>
  </si>
  <si>
    <t>All up fee</t>
  </si>
  <si>
    <t>Weekend nights (incl 12-6am Sat)</t>
  </si>
  <si>
    <t>*Saturday (as a 6th Day) Loading</t>
  </si>
  <si>
    <t>*Public Holiday Loading</t>
  </si>
  <si>
    <t>* These calculations are for the overtime or penalty only. The 10 hour day worked should be included in the main body of the budget.</t>
  </si>
  <si>
    <t>Penalty or Loading</t>
  </si>
  <si>
    <t>When it occurs</t>
  </si>
  <si>
    <t>Penalty/Loading rate</t>
  </si>
  <si>
    <t>(2hr x 1.5t) + (8hr x 2t) - 11hrs</t>
  </si>
  <si>
    <t>(10hr x 2.5t) - 11 hrs</t>
  </si>
  <si>
    <t>(NOT MORE THAN 2 LINES)</t>
  </si>
  <si>
    <t xml:space="preserve">Use the double time and triple time rates as a guide to what overtime will cost.  </t>
  </si>
  <si>
    <t>EXTRA</t>
  </si>
  <si>
    <t xml:space="preserve"> (4hrs)</t>
  </si>
  <si>
    <t>(less than 16 years of age) are to be paid not less than 50% of the  adult rate.</t>
  </si>
  <si>
    <t>hourly rate</t>
  </si>
  <si>
    <t>total for call</t>
  </si>
  <si>
    <t>min call</t>
  </si>
  <si>
    <t>Weeknights (8pm- midnight Friday)</t>
  </si>
  <si>
    <t>STUNT DOUBLES</t>
  </si>
  <si>
    <t xml:space="preserve">See Screen Australia's marketing guide for more information on marketing your film &amp; festival strategy
http://www.screenaustralia.gov.au/getmedia/4d718be3-e4c9-4f1a-aebf-e3a0e39f6e6b/Short_Film_Marketing_Guide.pdf </t>
  </si>
  <si>
    <t xml:space="preserve">You only pay  the BNF(Basic Negotiated Fee) for rehearsals &amp; costume fittings - see http://www.alliance.org.au/equity-summaries </t>
  </si>
  <si>
    <t xml:space="preserve">Refer to the AFFA agreement http://www.alliance.org.au/equity-summaries </t>
  </si>
  <si>
    <r>
      <t>Payroll Tax</t>
    </r>
    <r>
      <rPr>
        <sz val="8"/>
        <rFont val="Arial Narrow"/>
        <family val="2"/>
      </rPr>
      <t xml:space="preserve"> - rate &amp; inclusions vary from state to state.  Make sure you find out if it is applicable to you.  Seek advice from http://www.payrolltax.gov.au/legislation</t>
    </r>
  </si>
  <si>
    <t>For Short Animation: Please add lines as necessary to your project</t>
  </si>
  <si>
    <t>call Program Operations on 1800 507 901 if you get stuck</t>
  </si>
  <si>
    <t>Hold-over Days - 40%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</si>
</sst>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8" formatCode="&quot;$&quot;#,##0.00;[Red]\-&quot;$&quot;#,##0.00"/>
    <numFmt numFmtId="43" formatCode="_-* #,##0.00_-;\-* #,##0.00_-;_-* &quot;-&quot;??_-;_-@_-"/>
    <numFmt numFmtId="164" formatCode="[$-C09]dd\-mmm\-yy;@"/>
    <numFmt numFmtId="165" formatCode="[$-C09]d\ mmmm\ yyyy;@"/>
    <numFmt numFmtId="166" formatCode="#,##0_ ;[Red]\-#,##0\ "/>
    <numFmt numFmtId="167" formatCode="d/mm/yy;@"/>
  </numFmts>
  <fonts count="83">
    <font>
      <sz val="10"/>
      <name val="Geneva"/>
    </font>
    <font>
      <sz val="10"/>
      <name val="Geneva"/>
    </font>
    <font>
      <b/>
      <sz val="9"/>
      <name val="Arial Narrow"/>
      <family val="2"/>
    </font>
    <font>
      <sz val="9"/>
      <name val="Arial Narrow"/>
      <family val="2"/>
    </font>
    <font>
      <i/>
      <sz val="9"/>
      <name val="Arial Narrow"/>
      <family val="2"/>
    </font>
    <font>
      <b/>
      <i/>
      <sz val="9"/>
      <name val="Arial Narrow"/>
      <family val="2"/>
    </font>
    <font>
      <sz val="10"/>
      <name val="Arial Narrow"/>
      <family val="2"/>
    </font>
    <font>
      <b/>
      <sz val="10"/>
      <name val="Arial Narrow"/>
      <family val="2"/>
    </font>
    <font>
      <b/>
      <sz val="12"/>
      <name val="Arial Narrow"/>
    </font>
    <font>
      <sz val="12"/>
      <name val="Arial Narrow"/>
      <family val="2"/>
    </font>
    <font>
      <i/>
      <sz val="10"/>
      <name val="Arial Narrow"/>
      <family val="2"/>
    </font>
    <font>
      <b/>
      <sz val="14"/>
      <name val="Arial Narrow"/>
      <family val="2"/>
    </font>
    <font>
      <i/>
      <sz val="8"/>
      <name val="Arial Narrow"/>
      <family val="2"/>
    </font>
    <font>
      <sz val="8"/>
      <name val="Arial Narrow"/>
      <family val="2"/>
    </font>
    <font>
      <b/>
      <sz val="8"/>
      <name val="Arial Narrow"/>
      <family val="2"/>
    </font>
    <font>
      <b/>
      <sz val="9"/>
      <color indexed="48"/>
      <name val="Arial Narrow"/>
      <family val="2"/>
    </font>
    <font>
      <b/>
      <sz val="9"/>
      <color indexed="40"/>
      <name val="Arial Narrow"/>
      <family val="2"/>
    </font>
    <font>
      <i/>
      <sz val="12"/>
      <name val="Arial Narrow"/>
      <family val="2"/>
    </font>
    <font>
      <b/>
      <sz val="9"/>
      <color indexed="61"/>
      <name val="Arial Narrow"/>
      <family val="2"/>
    </font>
    <font>
      <b/>
      <sz val="9"/>
      <color indexed="14"/>
      <name val="Arial Narrow"/>
      <family val="2"/>
    </font>
    <font>
      <sz val="9"/>
      <color indexed="10"/>
      <name val="Arial Narrow"/>
      <family val="2"/>
    </font>
    <font>
      <b/>
      <sz val="9"/>
      <color indexed="10"/>
      <name val="Arial Narrow"/>
      <family val="2"/>
    </font>
    <font>
      <b/>
      <i/>
      <sz val="10"/>
      <name val="Arial Narrow"/>
      <family val="2"/>
    </font>
    <font>
      <b/>
      <sz val="9"/>
      <color indexed="12"/>
      <name val="Arial Narrow"/>
      <family val="2"/>
    </font>
    <font>
      <sz val="9"/>
      <color indexed="12"/>
      <name val="Arial Narrow"/>
      <family val="2"/>
    </font>
    <font>
      <b/>
      <sz val="9"/>
      <color indexed="17"/>
      <name val="Arial Narrow"/>
      <family val="2"/>
    </font>
    <font>
      <b/>
      <sz val="9"/>
      <color indexed="53"/>
      <name val="Arial Narrow"/>
      <family val="2"/>
    </font>
    <font>
      <b/>
      <sz val="9"/>
      <color indexed="11"/>
      <name val="Arial Narrow"/>
      <family val="2"/>
    </font>
    <font>
      <sz val="9"/>
      <color indexed="40"/>
      <name val="Arial Narrow"/>
      <family val="2"/>
    </font>
    <font>
      <b/>
      <i/>
      <u/>
      <sz val="9"/>
      <name val="Arial Narrow"/>
      <family val="2"/>
    </font>
    <font>
      <b/>
      <u/>
      <sz val="9"/>
      <name val="Arial Narrow"/>
      <family val="2"/>
    </font>
    <font>
      <b/>
      <sz val="9"/>
      <color indexed="52"/>
      <name val="Arial Narrow"/>
      <family val="2"/>
    </font>
    <font>
      <sz val="9"/>
      <color indexed="52"/>
      <name val="Arial Narrow"/>
      <family val="2"/>
    </font>
    <font>
      <b/>
      <sz val="9"/>
      <color indexed="18"/>
      <name val="Arial Narrow"/>
      <family val="2"/>
    </font>
    <font>
      <sz val="11"/>
      <name val="Arial Narrow"/>
      <family val="2"/>
    </font>
    <font>
      <b/>
      <sz val="11"/>
      <name val="Arial Narrow"/>
      <family val="2"/>
    </font>
    <font>
      <i/>
      <sz val="11"/>
      <name val="Arial Narrow"/>
      <family val="2"/>
    </font>
    <font>
      <b/>
      <u/>
      <sz val="11"/>
      <name val="Arial Narrow"/>
      <family val="2"/>
    </font>
    <font>
      <b/>
      <u/>
      <sz val="14"/>
      <name val="Arial Narrow"/>
      <family val="2"/>
    </font>
    <font>
      <sz val="14"/>
      <name val="Arial Narrow"/>
      <family val="2"/>
    </font>
    <font>
      <i/>
      <sz val="14"/>
      <name val="Arial Narrow"/>
      <family val="2"/>
    </font>
    <font>
      <b/>
      <sz val="11"/>
      <color indexed="17"/>
      <name val="Arial Narrow"/>
      <family val="2"/>
    </font>
    <font>
      <b/>
      <u/>
      <sz val="10"/>
      <color indexed="18"/>
      <name val="Arial Narrow"/>
      <family val="2"/>
    </font>
    <font>
      <sz val="9"/>
      <name val="Arial Narrow"/>
      <family val="2"/>
    </font>
    <font>
      <b/>
      <sz val="9"/>
      <name val="Arial Narrow"/>
      <family val="2"/>
    </font>
    <font>
      <sz val="8"/>
      <name val="Arial Narrow"/>
      <family val="2"/>
    </font>
    <font>
      <i/>
      <sz val="9"/>
      <name val="Arial Narrow"/>
      <family val="2"/>
    </font>
    <font>
      <b/>
      <i/>
      <sz val="9"/>
      <name val="Arial Narrow"/>
      <family val="2"/>
    </font>
    <font>
      <u/>
      <sz val="9"/>
      <name val="Arial Narrow"/>
      <family val="2"/>
    </font>
    <font>
      <sz val="10"/>
      <name val="Arial Narrow"/>
      <family val="2"/>
    </font>
    <font>
      <sz val="12"/>
      <name val="Arial Narrow"/>
      <family val="2"/>
    </font>
    <font>
      <b/>
      <u/>
      <sz val="12"/>
      <name val="Arial Narrow"/>
      <family val="2"/>
    </font>
    <font>
      <i/>
      <sz val="8"/>
      <name val="Arial Narrow"/>
      <family val="2"/>
    </font>
    <font>
      <b/>
      <sz val="14"/>
      <name val="Arial Narrow"/>
      <family val="2"/>
    </font>
    <font>
      <b/>
      <sz val="9"/>
      <color indexed="52"/>
      <name val="Arial Narrow"/>
      <family val="2"/>
    </font>
    <font>
      <b/>
      <u/>
      <sz val="10"/>
      <name val="Arial Narrow"/>
      <family val="2"/>
    </font>
    <font>
      <u/>
      <sz val="10"/>
      <name val="Arial Narrow"/>
      <family val="2"/>
    </font>
    <font>
      <sz val="9"/>
      <color indexed="8"/>
      <name val="Arial Narrow"/>
      <family val="2"/>
    </font>
    <font>
      <b/>
      <sz val="10"/>
      <name val="Arial Narrow"/>
      <family val="2"/>
    </font>
    <font>
      <b/>
      <i/>
      <sz val="10"/>
      <name val="Arial Narrow"/>
      <family val="2"/>
    </font>
    <font>
      <i/>
      <sz val="10"/>
      <name val="Arial Narrow"/>
      <family val="2"/>
    </font>
    <font>
      <b/>
      <i/>
      <u/>
      <sz val="10"/>
      <name val="Arial Narrow"/>
      <family val="2"/>
    </font>
    <font>
      <i/>
      <sz val="10"/>
      <color indexed="12"/>
      <name val="Arial Narrow"/>
      <family val="2"/>
    </font>
    <font>
      <sz val="10"/>
      <color indexed="12"/>
      <name val="Arial Narrow"/>
      <family val="2"/>
    </font>
    <font>
      <b/>
      <i/>
      <sz val="14"/>
      <name val="Arial Narrow"/>
    </font>
    <font>
      <b/>
      <i/>
      <sz val="12"/>
      <name val="Arial Narrow"/>
      <family val="2"/>
    </font>
    <font>
      <b/>
      <sz val="8"/>
      <color rgb="FFFF0000"/>
      <name val="Arial Narrow"/>
      <family val="2"/>
    </font>
    <font>
      <b/>
      <sz val="9"/>
      <color rgb="FFFF0000"/>
      <name val="Arial Narrow"/>
      <family val="2"/>
    </font>
    <font>
      <sz val="9"/>
      <color rgb="FFFF0000"/>
      <name val="Arial Narrow"/>
      <family val="2"/>
    </font>
    <font>
      <b/>
      <sz val="12"/>
      <name val="Arial Narrow"/>
      <family val="2"/>
    </font>
    <font>
      <b/>
      <u/>
      <sz val="8"/>
      <name val="Arial Narrow"/>
      <family val="2"/>
    </font>
    <font>
      <b/>
      <sz val="8"/>
      <color indexed="12"/>
      <name val="Arial Narrow"/>
      <family val="2"/>
    </font>
    <font>
      <sz val="8"/>
      <color theme="1"/>
      <name val="Arial Narrow"/>
      <family val="2"/>
    </font>
    <font>
      <b/>
      <sz val="8"/>
      <color indexed="11"/>
      <name val="Arial Narrow"/>
      <family val="2"/>
    </font>
    <font>
      <b/>
      <sz val="8"/>
      <color indexed="40"/>
      <name val="Arial Narrow"/>
      <family val="2"/>
    </font>
    <font>
      <b/>
      <sz val="8"/>
      <color indexed="17"/>
      <name val="Arial Narrow"/>
      <family val="2"/>
    </font>
    <font>
      <b/>
      <i/>
      <sz val="8"/>
      <color indexed="10"/>
      <name val="Arial Narrow"/>
      <family val="2"/>
    </font>
    <font>
      <sz val="8"/>
      <color indexed="10"/>
      <name val="Arial Narrow"/>
      <family val="2"/>
    </font>
    <font>
      <b/>
      <sz val="8"/>
      <color indexed="52"/>
      <name val="Arial Narrow"/>
      <family val="2"/>
    </font>
    <font>
      <sz val="8"/>
      <color indexed="52"/>
      <name val="Arial Narrow"/>
      <family val="2"/>
    </font>
    <font>
      <sz val="10"/>
      <name val="Geneva"/>
      <family val="2"/>
    </font>
    <font>
      <sz val="10"/>
      <name val="Arial"/>
      <family val="2"/>
    </font>
    <font>
      <sz val="10"/>
      <color theme="1"/>
      <name val="Arial Narrow"/>
      <family val="2"/>
    </font>
  </fonts>
  <fills count="21">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3"/>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51"/>
        <bgColor indexed="64"/>
      </patternFill>
    </fill>
    <fill>
      <patternFill patternType="solid">
        <fgColor rgb="FF99FFCC"/>
        <bgColor indexed="64"/>
      </patternFill>
    </fill>
    <fill>
      <patternFill patternType="solid">
        <fgColor rgb="FFFFC000"/>
        <bgColor indexed="64"/>
      </patternFill>
    </fill>
    <fill>
      <patternFill patternType="solid">
        <fgColor rgb="FFFFFF99"/>
        <bgColor indexed="64"/>
      </patternFill>
    </fill>
    <fill>
      <patternFill patternType="solid">
        <fgColor rgb="FFFFFF00"/>
        <bgColor indexed="64"/>
      </patternFill>
    </fill>
    <fill>
      <patternFill patternType="solid">
        <fgColor rgb="FF00F67B"/>
        <bgColor indexed="64"/>
      </patternFill>
    </fill>
    <fill>
      <patternFill patternType="solid">
        <fgColor rgb="FFFFFFCC"/>
        <bgColor indexed="64"/>
      </patternFill>
    </fill>
    <fill>
      <patternFill patternType="solid">
        <fgColor rgb="FFFFFF66"/>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10">
    <xf numFmtId="0" fontId="0" fillId="0" borderId="0"/>
    <xf numFmtId="4" fontId="1" fillId="0" borderId="0" applyFont="0" applyFill="0" applyBorder="0" applyAlignment="0" applyProtection="0"/>
    <xf numFmtId="8" fontId="1" fillId="0" borderId="0" applyFont="0" applyFill="0" applyBorder="0" applyAlignment="0" applyProtection="0"/>
    <xf numFmtId="9" fontId="1" fillId="0" borderId="0" applyFont="0" applyFill="0" applyBorder="0" applyAlignment="0" applyProtection="0"/>
    <xf numFmtId="4" fontId="80" fillId="0" borderId="0" applyFont="0" applyFill="0" applyBorder="0" applyAlignment="0" applyProtection="0"/>
    <xf numFmtId="43" fontId="81" fillId="0" borderId="0" applyFont="0" applyFill="0" applyBorder="0" applyAlignment="0" applyProtection="0"/>
    <xf numFmtId="0" fontId="81" fillId="0" borderId="0"/>
    <xf numFmtId="0" fontId="81" fillId="0" borderId="0"/>
    <xf numFmtId="0" fontId="81" fillId="0" borderId="0"/>
    <xf numFmtId="9" fontId="80" fillId="0" borderId="0" applyFont="0" applyFill="0" applyBorder="0" applyAlignment="0" applyProtection="0"/>
  </cellStyleXfs>
  <cellXfs count="661">
    <xf numFmtId="0" fontId="0" fillId="0" borderId="0" xfId="0"/>
    <xf numFmtId="3" fontId="2" fillId="0" borderId="0" xfId="0" applyNumberFormat="1" applyFont="1"/>
    <xf numFmtId="3" fontId="2" fillId="0" borderId="0" xfId="0" applyNumberFormat="1" applyFont="1" applyAlignment="1">
      <alignment horizontal="center"/>
    </xf>
    <xf numFmtId="0" fontId="2" fillId="0" borderId="0" xfId="0" applyFont="1" applyBorder="1"/>
    <xf numFmtId="0" fontId="3" fillId="0" borderId="0" xfId="0" applyFont="1" applyBorder="1"/>
    <xf numFmtId="3" fontId="3" fillId="0" borderId="0" xfId="0" applyNumberFormat="1" applyFont="1" applyBorder="1"/>
    <xf numFmtId="0" fontId="3" fillId="0" borderId="0" xfId="0" applyFont="1"/>
    <xf numFmtId="3" fontId="3" fillId="0" borderId="0" xfId="0" applyNumberFormat="1" applyFont="1"/>
    <xf numFmtId="0" fontId="4" fillId="0" borderId="0" xfId="0" applyFont="1"/>
    <xf numFmtId="3" fontId="4" fillId="0" borderId="0" xfId="0" applyNumberFormat="1" applyFont="1"/>
    <xf numFmtId="3" fontId="5" fillId="0" borderId="0" xfId="0" applyNumberFormat="1" applyFont="1"/>
    <xf numFmtId="0" fontId="4" fillId="0" borderId="0" xfId="0" applyFont="1" applyBorder="1"/>
    <xf numFmtId="3" fontId="4" fillId="0" borderId="0" xfId="0" applyNumberFormat="1" applyFont="1" applyBorder="1"/>
    <xf numFmtId="3" fontId="4" fillId="0" borderId="0" xfId="0" applyNumberFormat="1" applyFont="1" applyBorder="1" applyAlignment="1">
      <alignment horizontal="right"/>
    </xf>
    <xf numFmtId="0" fontId="6" fillId="0" borderId="0" xfId="0" applyFont="1"/>
    <xf numFmtId="0" fontId="7" fillId="0" borderId="0" xfId="0" applyFont="1"/>
    <xf numFmtId="0" fontId="8" fillId="0" borderId="0" xfId="0" applyFont="1"/>
    <xf numFmtId="0" fontId="9" fillId="0" borderId="0" xfId="0" applyFont="1"/>
    <xf numFmtId="0" fontId="6" fillId="0" borderId="0" xfId="0" applyFont="1" applyBorder="1"/>
    <xf numFmtId="0" fontId="8" fillId="0" borderId="0" xfId="0" applyFont="1" applyAlignment="1">
      <alignment horizontal="left"/>
    </xf>
    <xf numFmtId="3" fontId="9" fillId="0" borderId="0" xfId="0" applyNumberFormat="1" applyFont="1"/>
    <xf numFmtId="3" fontId="8" fillId="0" borderId="2" xfId="0" applyNumberFormat="1" applyFont="1" applyBorder="1"/>
    <xf numFmtId="1" fontId="2" fillId="0" borderId="0" xfId="0" applyNumberFormat="1" applyFont="1" applyAlignment="1">
      <alignment horizontal="center"/>
    </xf>
    <xf numFmtId="1" fontId="3" fillId="0" borderId="0" xfId="0" applyNumberFormat="1" applyFont="1"/>
    <xf numFmtId="0" fontId="2" fillId="0" borderId="0" xfId="0" applyFont="1" applyBorder="1" applyAlignment="1">
      <alignment horizontal="center"/>
    </xf>
    <xf numFmtId="4" fontId="2" fillId="0" borderId="0" xfId="0" applyNumberFormat="1" applyFont="1"/>
    <xf numFmtId="4" fontId="3" fillId="0" borderId="0" xfId="0" applyNumberFormat="1" applyFont="1"/>
    <xf numFmtId="4" fontId="4" fillId="0" borderId="0" xfId="0" applyNumberFormat="1" applyFont="1"/>
    <xf numFmtId="4" fontId="3" fillId="0" borderId="1" xfId="0" applyNumberFormat="1" applyFont="1" applyBorder="1"/>
    <xf numFmtId="4" fontId="3" fillId="0" borderId="0" xfId="0" applyNumberFormat="1" applyFont="1" applyAlignment="1">
      <alignment horizontal="center"/>
    </xf>
    <xf numFmtId="4" fontId="5" fillId="0" borderId="0" xfId="0" applyNumberFormat="1" applyFont="1" applyAlignment="1">
      <alignment horizontal="center"/>
    </xf>
    <xf numFmtId="4" fontId="13" fillId="0" borderId="0" xfId="0" applyNumberFormat="1" applyFont="1"/>
    <xf numFmtId="4" fontId="14" fillId="0" borderId="0" xfId="0" applyNumberFormat="1" applyFont="1"/>
    <xf numFmtId="4" fontId="14" fillId="0" borderId="0" xfId="0" applyNumberFormat="1" applyFont="1" applyBorder="1"/>
    <xf numFmtId="4" fontId="9" fillId="0" borderId="0" xfId="0" applyNumberFormat="1" applyFont="1"/>
    <xf numFmtId="3" fontId="8" fillId="0" borderId="0" xfId="0" applyNumberFormat="1" applyFont="1" applyBorder="1"/>
    <xf numFmtId="3" fontId="3" fillId="0" borderId="0" xfId="0" applyNumberFormat="1" applyFont="1" applyAlignment="1">
      <alignment horizontal="center"/>
    </xf>
    <xf numFmtId="4" fontId="16" fillId="0" borderId="0" xfId="1" applyFont="1"/>
    <xf numFmtId="166" fontId="20" fillId="0" borderId="0" xfId="0" applyNumberFormat="1" applyFont="1"/>
    <xf numFmtId="0" fontId="10" fillId="0" borderId="0" xfId="0" applyFont="1"/>
    <xf numFmtId="0" fontId="22" fillId="0" borderId="0" xfId="0" applyFont="1"/>
    <xf numFmtId="0" fontId="6" fillId="0" borderId="3" xfId="0" applyFont="1" applyFill="1" applyBorder="1"/>
    <xf numFmtId="0" fontId="6" fillId="0" borderId="0" xfId="0" applyFont="1" applyFill="1" applyBorder="1"/>
    <xf numFmtId="2" fontId="6" fillId="0" borderId="0" xfId="0" applyNumberFormat="1" applyFont="1" applyFill="1" applyBorder="1"/>
    <xf numFmtId="0" fontId="8" fillId="0" borderId="0" xfId="0" applyFont="1" applyFill="1" applyBorder="1"/>
    <xf numFmtId="0" fontId="7" fillId="0" borderId="0" xfId="0" applyFont="1" applyFill="1" applyBorder="1"/>
    <xf numFmtId="0" fontId="6" fillId="0" borderId="0" xfId="0" applyFont="1" applyFill="1" applyBorder="1" applyAlignment="1">
      <alignment horizontal="center"/>
    </xf>
    <xf numFmtId="164" fontId="6" fillId="0" borderId="0" xfId="0" applyNumberFormat="1" applyFont="1" applyFill="1" applyBorder="1"/>
    <xf numFmtId="0" fontId="6" fillId="2" borderId="0" xfId="0" applyFont="1" applyFill="1"/>
    <xf numFmtId="0" fontId="6" fillId="2" borderId="0" xfId="0" applyFont="1" applyFill="1" applyBorder="1"/>
    <xf numFmtId="0" fontId="8" fillId="2" borderId="0" xfId="0" applyFont="1" applyFill="1"/>
    <xf numFmtId="0" fontId="6" fillId="2" borderId="0" xfId="0" applyFont="1" applyFill="1" applyAlignment="1">
      <alignment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0" xfId="0" applyFont="1" applyAlignment="1">
      <alignment vertical="center"/>
    </xf>
    <xf numFmtId="1" fontId="3" fillId="0" borderId="0" xfId="0" applyNumberFormat="1" applyFont="1" applyAlignment="1"/>
    <xf numFmtId="3" fontId="3" fillId="0" borderId="0" xfId="0" applyNumberFormat="1" applyFont="1" applyAlignment="1"/>
    <xf numFmtId="0" fontId="3" fillId="0" borderId="0" xfId="0" applyFont="1" applyBorder="1" applyAlignment="1"/>
    <xf numFmtId="0" fontId="23" fillId="0" borderId="0" xfId="0" applyFont="1"/>
    <xf numFmtId="0" fontId="24" fillId="0" borderId="0" xfId="0" applyFont="1" applyBorder="1"/>
    <xf numFmtId="3" fontId="23" fillId="0" borderId="0" xfId="0" applyNumberFormat="1" applyFont="1" applyBorder="1"/>
    <xf numFmtId="3" fontId="25" fillId="0" borderId="0" xfId="0" applyNumberFormat="1" applyFont="1"/>
    <xf numFmtId="0" fontId="25" fillId="0" borderId="0" xfId="0" applyFont="1"/>
    <xf numFmtId="0" fontId="29" fillId="0" borderId="0" xfId="0" applyFont="1" applyBorder="1"/>
    <xf numFmtId="0" fontId="30" fillId="0" borderId="0" xfId="0" applyFont="1" applyBorder="1"/>
    <xf numFmtId="0" fontId="33" fillId="0" borderId="0" xfId="0" applyFont="1"/>
    <xf numFmtId="3" fontId="33" fillId="0" borderId="0" xfId="0" applyNumberFormat="1" applyFont="1" applyBorder="1"/>
    <xf numFmtId="0" fontId="36" fillId="0" borderId="0" xfId="0" applyFont="1"/>
    <xf numFmtId="0" fontId="34" fillId="0" borderId="0" xfId="0" applyFont="1"/>
    <xf numFmtId="0" fontId="35" fillId="0" borderId="0" xfId="0" applyFont="1" applyAlignment="1">
      <alignment horizontal="left"/>
    </xf>
    <xf numFmtId="0" fontId="35" fillId="0" borderId="0" xfId="0" applyFont="1"/>
    <xf numFmtId="3" fontId="34" fillId="0" borderId="0" xfId="0" applyNumberFormat="1" applyFont="1"/>
    <xf numFmtId="3" fontId="35" fillId="0" borderId="0" xfId="0" applyNumberFormat="1" applyFont="1"/>
    <xf numFmtId="0" fontId="34" fillId="0" borderId="0" xfId="0" applyFont="1" applyAlignment="1">
      <alignment horizontal="center"/>
    </xf>
    <xf numFmtId="3" fontId="34" fillId="0" borderId="0" xfId="0" applyNumberFormat="1" applyFont="1" applyBorder="1"/>
    <xf numFmtId="3" fontId="34" fillId="0" borderId="1" xfId="0" applyNumberFormat="1" applyFont="1" applyBorder="1"/>
    <xf numFmtId="3" fontId="35" fillId="0" borderId="0" xfId="0" applyNumberFormat="1" applyFont="1" applyBorder="1"/>
    <xf numFmtId="0" fontId="35" fillId="0" borderId="1" xfId="0" applyFont="1" applyBorder="1"/>
    <xf numFmtId="0" fontId="34" fillId="0" borderId="1" xfId="0" applyFont="1" applyBorder="1"/>
    <xf numFmtId="3" fontId="35" fillId="0" borderId="2" xfId="0" applyNumberFormat="1" applyFont="1" applyBorder="1"/>
    <xf numFmtId="0" fontId="35" fillId="0" borderId="0" xfId="0" applyFont="1" applyAlignment="1">
      <alignment horizontal="center"/>
    </xf>
    <xf numFmtId="3" fontId="35" fillId="0" borderId="1" xfId="0" applyNumberFormat="1" applyFont="1" applyBorder="1"/>
    <xf numFmtId="3" fontId="35" fillId="0" borderId="5" xfId="0" applyNumberFormat="1" applyFont="1" applyBorder="1"/>
    <xf numFmtId="0" fontId="34" fillId="0" borderId="0" xfId="0" applyFont="1" applyAlignment="1">
      <alignment horizontal="right"/>
    </xf>
    <xf numFmtId="0" fontId="34" fillId="0" borderId="1" xfId="0" applyFont="1" applyBorder="1" applyAlignment="1">
      <alignment horizontal="right"/>
    </xf>
    <xf numFmtId="0" fontId="35" fillId="0" borderId="1" xfId="0" applyFont="1" applyBorder="1" applyAlignment="1">
      <alignment horizontal="center"/>
    </xf>
    <xf numFmtId="0" fontId="37" fillId="0" borderId="0" xfId="0" applyFont="1" applyAlignment="1">
      <alignment horizontal="left"/>
    </xf>
    <xf numFmtId="0" fontId="35" fillId="0" borderId="0" xfId="0" applyFont="1" applyBorder="1"/>
    <xf numFmtId="0" fontId="37" fillId="0" borderId="0" xfId="0" applyFont="1" applyBorder="1" applyAlignment="1">
      <alignment horizontal="left"/>
    </xf>
    <xf numFmtId="0" fontId="38" fillId="0" borderId="1" xfId="0" applyFont="1" applyBorder="1" applyAlignment="1">
      <alignment horizontal="left"/>
    </xf>
    <xf numFmtId="0" fontId="39" fillId="0" borderId="1" xfId="0" applyFont="1" applyBorder="1"/>
    <xf numFmtId="3" fontId="39" fillId="0" borderId="0" xfId="0" applyNumberFormat="1" applyFont="1"/>
    <xf numFmtId="0" fontId="40" fillId="0" borderId="0" xfId="0" applyFont="1"/>
    <xf numFmtId="0" fontId="39" fillId="0" borderId="0" xfId="0" applyFont="1"/>
    <xf numFmtId="0" fontId="41" fillId="0" borderId="0" xfId="0" quotePrefix="1" applyFont="1"/>
    <xf numFmtId="0" fontId="42" fillId="0" borderId="0" xfId="0" applyFont="1"/>
    <xf numFmtId="3" fontId="3" fillId="0" borderId="2" xfId="0" applyNumberFormat="1" applyFont="1" applyBorder="1"/>
    <xf numFmtId="1" fontId="6" fillId="0" borderId="0" xfId="0" applyNumberFormat="1" applyFont="1"/>
    <xf numFmtId="3" fontId="6" fillId="0" borderId="0" xfId="0" applyNumberFormat="1" applyFont="1"/>
    <xf numFmtId="3" fontId="7" fillId="0" borderId="0" xfId="0" applyNumberFormat="1" applyFont="1"/>
    <xf numFmtId="1" fontId="34" fillId="0" borderId="0" xfId="0" applyNumberFormat="1" applyFont="1"/>
    <xf numFmtId="0" fontId="34" fillId="0" borderId="0" xfId="0" applyFont="1" applyBorder="1"/>
    <xf numFmtId="0" fontId="10" fillId="0" borderId="0" xfId="0" applyFont="1" applyFill="1" applyBorder="1" applyAlignment="1">
      <alignment vertical="center"/>
    </xf>
    <xf numFmtId="9" fontId="13" fillId="5" borderId="0" xfId="0" applyNumberFormat="1" applyFont="1" applyFill="1" applyBorder="1"/>
    <xf numFmtId="9" fontId="13" fillId="5" borderId="1" xfId="0" applyNumberFormat="1" applyFont="1" applyFill="1" applyBorder="1"/>
    <xf numFmtId="0" fontId="36" fillId="0" borderId="1" xfId="0" applyFont="1" applyBorder="1" applyAlignment="1">
      <alignment horizontal="left"/>
    </xf>
    <xf numFmtId="0" fontId="43" fillId="0" borderId="0" xfId="0" applyFont="1"/>
    <xf numFmtId="4" fontId="43" fillId="0" borderId="0" xfId="0" applyNumberFormat="1" applyFont="1"/>
    <xf numFmtId="0" fontId="43" fillId="0" borderId="0" xfId="0" applyFont="1" applyBorder="1"/>
    <xf numFmtId="0" fontId="44" fillId="0" borderId="0" xfId="0" applyFont="1"/>
    <xf numFmtId="4" fontId="8" fillId="0" borderId="0" xfId="0" applyNumberFormat="1" applyFont="1"/>
    <xf numFmtId="9" fontId="21" fillId="0" borderId="0" xfId="0" applyNumberFormat="1" applyFont="1" applyBorder="1" applyAlignment="1">
      <alignment horizontal="center"/>
    </xf>
    <xf numFmtId="166" fontId="3" fillId="0" borderId="0" xfId="0" applyNumberFormat="1" applyFont="1"/>
    <xf numFmtId="4" fontId="43" fillId="0" borderId="0" xfId="0" applyNumberFormat="1" applyFont="1" applyAlignment="1">
      <alignment horizontal="center" vertical="center" wrapText="1"/>
    </xf>
    <xf numFmtId="4" fontId="44" fillId="0" borderId="0" xfId="0" applyNumberFormat="1" applyFont="1"/>
    <xf numFmtId="4" fontId="46" fillId="0" borderId="0" xfId="0" applyNumberFormat="1" applyFont="1" applyAlignment="1">
      <alignment horizontal="center"/>
    </xf>
    <xf numFmtId="4" fontId="43" fillId="0" borderId="9" xfId="0" applyNumberFormat="1" applyFont="1" applyBorder="1"/>
    <xf numFmtId="3" fontId="43" fillId="0" borderId="0" xfId="0" applyNumberFormat="1" applyFont="1" applyBorder="1"/>
    <xf numFmtId="4" fontId="44" fillId="0" borderId="0" xfId="0" applyNumberFormat="1" applyFont="1" applyBorder="1"/>
    <xf numFmtId="2" fontId="43" fillId="0" borderId="0" xfId="0" applyNumberFormat="1" applyFont="1" applyBorder="1"/>
    <xf numFmtId="4" fontId="46" fillId="0" borderId="0" xfId="0" applyNumberFormat="1" applyFont="1"/>
    <xf numFmtId="0" fontId="43" fillId="0" borderId="9" xfId="0" applyFont="1" applyBorder="1"/>
    <xf numFmtId="0" fontId="46" fillId="0" borderId="0" xfId="0" applyFont="1"/>
    <xf numFmtId="4" fontId="43" fillId="0" borderId="0" xfId="0" applyNumberFormat="1" applyFont="1" applyBorder="1"/>
    <xf numFmtId="2" fontId="43" fillId="0" borderId="1" xfId="0" applyNumberFormat="1" applyFont="1" applyBorder="1"/>
    <xf numFmtId="0" fontId="44" fillId="0" borderId="0" xfId="0" applyFont="1" applyBorder="1"/>
    <xf numFmtId="3" fontId="44" fillId="0" borderId="0" xfId="0" applyNumberFormat="1" applyFont="1"/>
    <xf numFmtId="1" fontId="44" fillId="0" borderId="0" xfId="0" applyNumberFormat="1" applyFont="1"/>
    <xf numFmtId="0" fontId="44" fillId="0" borderId="9" xfId="0" applyFont="1" applyBorder="1"/>
    <xf numFmtId="0" fontId="43" fillId="0" borderId="0" xfId="0" applyNumberFormat="1" applyFont="1"/>
    <xf numFmtId="3" fontId="43" fillId="0" borderId="0" xfId="0" applyNumberFormat="1" applyFont="1"/>
    <xf numFmtId="1" fontId="43" fillId="0" borderId="0" xfId="0" applyNumberFormat="1" applyFont="1"/>
    <xf numFmtId="4" fontId="43" fillId="0" borderId="0" xfId="0" applyNumberFormat="1" applyFont="1" applyAlignment="1">
      <alignment horizontal="center"/>
    </xf>
    <xf numFmtId="4" fontId="43" fillId="0" borderId="1" xfId="0" applyNumberFormat="1" applyFont="1" applyBorder="1" applyAlignment="1">
      <alignment horizontal="center"/>
    </xf>
    <xf numFmtId="4" fontId="43" fillId="0" borderId="0" xfId="0" applyNumberFormat="1" applyFont="1" applyAlignment="1">
      <alignment horizontal="center" wrapText="1"/>
    </xf>
    <xf numFmtId="0" fontId="43" fillId="0" borderId="0" xfId="0" applyNumberFormat="1" applyFont="1" applyAlignment="1">
      <alignment horizontal="center" wrapText="1"/>
    </xf>
    <xf numFmtId="4" fontId="47" fillId="0" borderId="0" xfId="0" applyNumberFormat="1" applyFont="1"/>
    <xf numFmtId="4" fontId="43" fillId="0" borderId="10" xfId="0" applyNumberFormat="1" applyFont="1" applyBorder="1" applyAlignment="1">
      <alignment horizontal="center" wrapText="1"/>
    </xf>
    <xf numFmtId="4" fontId="43" fillId="0" borderId="10" xfId="0" applyNumberFormat="1" applyFont="1" applyBorder="1"/>
    <xf numFmtId="0" fontId="49" fillId="0" borderId="0" xfId="0" applyFont="1" applyFill="1" applyBorder="1"/>
    <xf numFmtId="0" fontId="49" fillId="0" borderId="0" xfId="0" applyFont="1"/>
    <xf numFmtId="4" fontId="3" fillId="0" borderId="9" xfId="0" applyNumberFormat="1" applyFont="1" applyBorder="1"/>
    <xf numFmtId="4" fontId="3" fillId="0" borderId="11" xfId="0" applyNumberFormat="1" applyFont="1" applyBorder="1"/>
    <xf numFmtId="4" fontId="3" fillId="0" borderId="10" xfId="0" applyNumberFormat="1" applyFont="1" applyBorder="1"/>
    <xf numFmtId="0" fontId="3" fillId="0" borderId="10" xfId="0" applyNumberFormat="1" applyFont="1" applyBorder="1"/>
    <xf numFmtId="4" fontId="3" fillId="0" borderId="12" xfId="0" applyNumberFormat="1" applyFont="1" applyBorder="1"/>
    <xf numFmtId="0" fontId="4" fillId="0" borderId="0" xfId="0" applyFont="1" applyFill="1" applyBorder="1"/>
    <xf numFmtId="3" fontId="3" fillId="0" borderId="0" xfId="0" applyNumberFormat="1" applyFont="1" applyFill="1" applyBorder="1"/>
    <xf numFmtId="0" fontId="3" fillId="0" borderId="0" xfId="0" applyFont="1" applyFill="1" applyBorder="1"/>
    <xf numFmtId="4" fontId="3" fillId="0" borderId="0" xfId="1" applyFont="1"/>
    <xf numFmtId="4" fontId="28" fillId="0" borderId="0" xfId="1" applyFont="1"/>
    <xf numFmtId="0" fontId="13" fillId="0" borderId="0" xfId="0" applyFont="1" applyBorder="1"/>
    <xf numFmtId="0" fontId="43" fillId="0" borderId="0" xfId="0" applyFont="1" applyFill="1" applyBorder="1"/>
    <xf numFmtId="0" fontId="9" fillId="2" borderId="0" xfId="0" applyFont="1" applyFill="1"/>
    <xf numFmtId="0" fontId="9" fillId="0" borderId="3" xfId="0" applyFont="1" applyFill="1" applyBorder="1"/>
    <xf numFmtId="0" fontId="17" fillId="0" borderId="0" xfId="0" applyFont="1"/>
    <xf numFmtId="4" fontId="3" fillId="7" borderId="7" xfId="0" applyNumberFormat="1" applyFont="1" applyFill="1" applyBorder="1" applyAlignment="1">
      <alignment horizontal="left"/>
    </xf>
    <xf numFmtId="4" fontId="51" fillId="0" borderId="0" xfId="0" applyNumberFormat="1" applyFont="1"/>
    <xf numFmtId="4" fontId="3" fillId="0" borderId="0" xfId="0" applyNumberFormat="1" applyFont="1" applyBorder="1"/>
    <xf numFmtId="4" fontId="8" fillId="0" borderId="13" xfId="0" applyNumberFormat="1" applyFont="1" applyBorder="1"/>
    <xf numFmtId="4" fontId="13" fillId="0" borderId="0" xfId="0" applyNumberFormat="1" applyFont="1" applyAlignment="1">
      <alignment wrapText="1"/>
    </xf>
    <xf numFmtId="4" fontId="43" fillId="0" borderId="0" xfId="0" applyNumberFormat="1" applyFont="1" applyAlignment="1">
      <alignment horizontal="right"/>
    </xf>
    <xf numFmtId="4" fontId="43" fillId="0" borderId="5" xfId="0" applyNumberFormat="1" applyFont="1" applyBorder="1"/>
    <xf numFmtId="4" fontId="43" fillId="0" borderId="14" xfId="0" applyNumberFormat="1" applyFont="1" applyBorder="1"/>
    <xf numFmtId="4" fontId="45" fillId="0" borderId="0" xfId="0" applyNumberFormat="1" applyFont="1"/>
    <xf numFmtId="4" fontId="43" fillId="0" borderId="0" xfId="0" applyNumberFormat="1" applyFont="1" applyFill="1"/>
    <xf numFmtId="4" fontId="48" fillId="3" borderId="2" xfId="0" applyNumberFormat="1" applyFont="1" applyFill="1" applyBorder="1" applyAlignment="1">
      <alignment horizontal="center" vertical="center" wrapText="1"/>
    </xf>
    <xf numFmtId="0" fontId="43" fillId="0" borderId="5" xfId="0" applyNumberFormat="1" applyFont="1" applyBorder="1" applyAlignment="1">
      <alignment horizontal="center" vertical="center" wrapText="1"/>
    </xf>
    <xf numFmtId="4" fontId="8" fillId="0" borderId="1" xfId="0" applyNumberFormat="1" applyFont="1" applyFill="1" applyBorder="1" applyAlignment="1">
      <alignment horizontal="center"/>
    </xf>
    <xf numFmtId="4" fontId="8" fillId="0" borderId="0" xfId="0" applyNumberFormat="1" applyFont="1" applyFill="1" applyBorder="1" applyAlignment="1">
      <alignment horizontal="center"/>
    </xf>
    <xf numFmtId="4" fontId="43" fillId="0" borderId="1" xfId="0" applyNumberFormat="1" applyFont="1" applyFill="1" applyBorder="1" applyAlignment="1"/>
    <xf numFmtId="4" fontId="43" fillId="0" borderId="0" xfId="0" applyNumberFormat="1" applyFont="1" applyFill="1" applyBorder="1" applyAlignment="1"/>
    <xf numFmtId="0" fontId="43" fillId="0" borderId="0" xfId="0" applyNumberFormat="1" applyFont="1" applyFill="1"/>
    <xf numFmtId="0" fontId="43" fillId="0" borderId="0" xfId="0" applyNumberFormat="1" applyFont="1" applyFill="1" applyBorder="1"/>
    <xf numFmtId="4" fontId="43" fillId="0" borderId="0" xfId="0" applyNumberFormat="1" applyFont="1" applyFill="1" applyBorder="1"/>
    <xf numFmtId="4" fontId="3" fillId="7" borderId="15" xfId="0" applyNumberFormat="1" applyFont="1" applyFill="1" applyBorder="1"/>
    <xf numFmtId="0" fontId="52" fillId="0" borderId="0" xfId="0" applyNumberFormat="1" applyFont="1" applyBorder="1" applyAlignment="1">
      <alignment horizontal="center"/>
    </xf>
    <xf numFmtId="4" fontId="8" fillId="0" borderId="0" xfId="0" applyNumberFormat="1" applyFont="1" applyBorder="1"/>
    <xf numFmtId="4" fontId="3" fillId="0" borderId="10" xfId="0" applyNumberFormat="1" applyFont="1" applyBorder="1" applyAlignment="1">
      <alignment horizontal="center"/>
    </xf>
    <xf numFmtId="4" fontId="3" fillId="0" borderId="9" xfId="0" applyNumberFormat="1" applyFont="1" applyBorder="1" applyAlignment="1">
      <alignment horizontal="center"/>
    </xf>
    <xf numFmtId="0" fontId="3" fillId="0" borderId="9" xfId="0" applyNumberFormat="1" applyFont="1" applyBorder="1"/>
    <xf numFmtId="4" fontId="3" fillId="0" borderId="0" xfId="0" applyNumberFormat="1" applyFont="1" applyFill="1"/>
    <xf numFmtId="4" fontId="4" fillId="0" borderId="0" xfId="0" applyNumberFormat="1" applyFont="1" applyFill="1"/>
    <xf numFmtId="4" fontId="43" fillId="7" borderId="4" xfId="0" applyNumberFormat="1" applyFont="1" applyFill="1" applyBorder="1"/>
    <xf numFmtId="4" fontId="44" fillId="7" borderId="5" xfId="0" applyNumberFormat="1" applyFont="1" applyFill="1" applyBorder="1"/>
    <xf numFmtId="4" fontId="44" fillId="6" borderId="5" xfId="0" applyNumberFormat="1" applyFont="1" applyFill="1" applyBorder="1"/>
    <xf numFmtId="4" fontId="8" fillId="6" borderId="14" xfId="0" applyNumberFormat="1" applyFont="1" applyFill="1" applyBorder="1" applyAlignment="1">
      <alignment horizontal="center"/>
    </xf>
    <xf numFmtId="0" fontId="49" fillId="0" borderId="0" xfId="0" applyFont="1" applyFill="1" applyBorder="1" applyAlignment="1">
      <alignment horizontal="left"/>
    </xf>
    <xf numFmtId="0" fontId="6" fillId="0" borderId="0" xfId="0" applyFont="1" applyFill="1" applyBorder="1" applyAlignment="1">
      <alignment horizontal="left"/>
    </xf>
    <xf numFmtId="0" fontId="34" fillId="0" borderId="0" xfId="0" applyFont="1" applyFill="1" applyBorder="1"/>
    <xf numFmtId="0" fontId="55" fillId="0" borderId="0" xfId="0" applyFont="1" applyFill="1" applyBorder="1"/>
    <xf numFmtId="3" fontId="2" fillId="0" borderId="7" xfId="0" applyNumberFormat="1" applyFont="1" applyBorder="1" applyAlignment="1">
      <alignment horizontal="center"/>
    </xf>
    <xf numFmtId="3" fontId="3" fillId="0" borderId="15" xfId="0" applyNumberFormat="1" applyFont="1" applyBorder="1"/>
    <xf numFmtId="3" fontId="3" fillId="0" borderId="8" xfId="0" applyNumberFormat="1" applyFont="1" applyBorder="1"/>
    <xf numFmtId="3" fontId="3" fillId="0" borderId="7" xfId="0" applyNumberFormat="1" applyFont="1" applyBorder="1"/>
    <xf numFmtId="0" fontId="3" fillId="0" borderId="0" xfId="0" applyFont="1" applyBorder="1" applyAlignment="1">
      <alignment horizontal="center"/>
    </xf>
    <xf numFmtId="3" fontId="43" fillId="0" borderId="0" xfId="0" applyNumberFormat="1" applyFont="1" applyFill="1"/>
    <xf numFmtId="0" fontId="60" fillId="0" borderId="0" xfId="0" applyFont="1"/>
    <xf numFmtId="0" fontId="49" fillId="0" borderId="0" xfId="0" applyFont="1" applyBorder="1"/>
    <xf numFmtId="4" fontId="3" fillId="8" borderId="0" xfId="0" applyNumberFormat="1" applyFont="1" applyFill="1"/>
    <xf numFmtId="3" fontId="3" fillId="0" borderId="0" xfId="0" applyNumberFormat="1" applyFont="1" applyFill="1"/>
    <xf numFmtId="4" fontId="3" fillId="0" borderId="9" xfId="0" applyNumberFormat="1" applyFont="1" applyFill="1" applyBorder="1"/>
    <xf numFmtId="4" fontId="3" fillId="0" borderId="10" xfId="0" applyNumberFormat="1" applyFont="1" applyFill="1" applyBorder="1"/>
    <xf numFmtId="0" fontId="58" fillId="0" borderId="0" xfId="0" applyFont="1"/>
    <xf numFmtId="4" fontId="43" fillId="0" borderId="5" xfId="0" applyNumberFormat="1" applyFont="1" applyBorder="1" applyAlignment="1">
      <alignment horizontal="center" vertical="center" wrapText="1"/>
    </xf>
    <xf numFmtId="3" fontId="4" fillId="0" borderId="0" xfId="0" applyNumberFormat="1" applyFont="1" applyFill="1" applyBorder="1"/>
    <xf numFmtId="3" fontId="26" fillId="0" borderId="0" xfId="0" applyNumberFormat="1" applyFont="1"/>
    <xf numFmtId="3" fontId="18" fillId="0" borderId="0" xfId="0" applyNumberFormat="1" applyFont="1"/>
    <xf numFmtId="3" fontId="54" fillId="0" borderId="0" xfId="0" applyNumberFormat="1" applyFont="1"/>
    <xf numFmtId="3" fontId="19" fillId="0" borderId="0" xfId="0" applyNumberFormat="1" applyFont="1"/>
    <xf numFmtId="3" fontId="32" fillId="0" borderId="0" xfId="0" applyNumberFormat="1" applyFont="1"/>
    <xf numFmtId="3" fontId="24" fillId="0" borderId="0" xfId="0" applyNumberFormat="1" applyFont="1"/>
    <xf numFmtId="10" fontId="3" fillId="0" borderId="0" xfId="0" applyNumberFormat="1" applyFont="1"/>
    <xf numFmtId="10" fontId="3" fillId="0" borderId="0" xfId="0" applyNumberFormat="1" applyFont="1" applyFill="1"/>
    <xf numFmtId="10" fontId="49" fillId="0" borderId="0" xfId="0" applyNumberFormat="1" applyFont="1" applyFill="1"/>
    <xf numFmtId="10" fontId="57" fillId="0" borderId="0" xfId="0" applyNumberFormat="1" applyFont="1" applyFill="1"/>
    <xf numFmtId="10" fontId="28" fillId="0" borderId="0" xfId="0" applyNumberFormat="1" applyFont="1" applyFill="1"/>
    <xf numFmtId="10" fontId="25" fillId="0" borderId="0" xfId="0" applyNumberFormat="1" applyFont="1" applyFill="1"/>
    <xf numFmtId="10" fontId="27" fillId="0" borderId="0" xfId="0" applyNumberFormat="1" applyFont="1" applyFill="1"/>
    <xf numFmtId="0" fontId="6" fillId="0" borderId="16" xfId="0" applyFont="1" applyFill="1" applyBorder="1" applyAlignment="1">
      <alignment horizontal="center" vertical="center"/>
    </xf>
    <xf numFmtId="0" fontId="6" fillId="0" borderId="16" xfId="0" applyFont="1" applyFill="1" applyBorder="1" applyAlignment="1">
      <alignment horizontal="center"/>
    </xf>
    <xf numFmtId="0" fontId="7" fillId="0" borderId="16" xfId="0" applyFont="1" applyFill="1" applyBorder="1" applyAlignment="1">
      <alignment horizontal="center"/>
    </xf>
    <xf numFmtId="0" fontId="6" fillId="0" borderId="16" xfId="0" applyNumberFormat="1" applyFont="1" applyFill="1" applyBorder="1" applyAlignment="1">
      <alignment horizontal="center"/>
    </xf>
    <xf numFmtId="0" fontId="6" fillId="0" borderId="0" xfId="0" applyFont="1" applyAlignment="1">
      <alignment horizontal="center"/>
    </xf>
    <xf numFmtId="2" fontId="6" fillId="0" borderId="0" xfId="0" applyNumberFormat="1" applyFont="1" applyFill="1" applyBorder="1" applyAlignment="1">
      <alignment horizontal="center" vertical="center"/>
    </xf>
    <xf numFmtId="2" fontId="6" fillId="0" borderId="0" xfId="0" applyNumberFormat="1" applyFont="1" applyFill="1" applyBorder="1" applyAlignment="1">
      <alignment horizontal="center"/>
    </xf>
    <xf numFmtId="0" fontId="49" fillId="2" borderId="0" xfId="0" applyFont="1" applyFill="1"/>
    <xf numFmtId="2" fontId="49" fillId="2" borderId="0" xfId="0" applyNumberFormat="1" applyFont="1" applyFill="1" applyAlignment="1">
      <alignment horizontal="center"/>
    </xf>
    <xf numFmtId="0" fontId="49" fillId="2" borderId="0" xfId="0" applyFont="1" applyFill="1" applyAlignment="1">
      <alignment horizontal="center"/>
    </xf>
    <xf numFmtId="0" fontId="6" fillId="2" borderId="0" xfId="0" applyFont="1" applyFill="1" applyBorder="1" applyAlignment="1">
      <alignment vertical="center"/>
    </xf>
    <xf numFmtId="0" fontId="64" fillId="0" borderId="0" xfId="0" applyFont="1" applyFill="1" applyBorder="1" applyAlignment="1">
      <alignment vertical="center"/>
    </xf>
    <xf numFmtId="0" fontId="49" fillId="2" borderId="0" xfId="0" applyFont="1" applyFill="1" applyBorder="1" applyAlignment="1">
      <alignment vertical="center"/>
    </xf>
    <xf numFmtId="0" fontId="60" fillId="0" borderId="0" xfId="0" applyFont="1" applyFill="1" applyBorder="1" applyAlignment="1">
      <alignment vertical="center"/>
    </xf>
    <xf numFmtId="2" fontId="49" fillId="0" borderId="0" xfId="0" applyNumberFormat="1" applyFont="1" applyFill="1" applyBorder="1" applyAlignment="1">
      <alignment horizontal="center"/>
    </xf>
    <xf numFmtId="0" fontId="49" fillId="0" borderId="16" xfId="0" applyFont="1" applyFill="1" applyBorder="1" applyAlignment="1">
      <alignment horizontal="center"/>
    </xf>
    <xf numFmtId="0" fontId="49" fillId="2" borderId="0" xfId="0" applyFont="1" applyFill="1" applyBorder="1"/>
    <xf numFmtId="0" fontId="50" fillId="0" borderId="0" xfId="0" applyFont="1"/>
    <xf numFmtId="0" fontId="9" fillId="2" borderId="0" xfId="0" applyFont="1" applyFill="1" applyBorder="1"/>
    <xf numFmtId="0" fontId="50" fillId="2" borderId="0" xfId="0" applyFont="1" applyFill="1"/>
    <xf numFmtId="0" fontId="50" fillId="0" borderId="3" xfId="0" applyFont="1" applyFill="1" applyBorder="1"/>
    <xf numFmtId="0" fontId="58" fillId="0" borderId="0" xfId="0" applyFont="1" applyFill="1" applyBorder="1"/>
    <xf numFmtId="0" fontId="50" fillId="2" borderId="0" xfId="0" applyFont="1" applyFill="1" applyBorder="1"/>
    <xf numFmtId="0" fontId="49" fillId="0" borderId="3" xfId="0" applyFont="1" applyFill="1" applyBorder="1"/>
    <xf numFmtId="0" fontId="58" fillId="2" borderId="0" xfId="0" applyFont="1" applyFill="1"/>
    <xf numFmtId="0" fontId="58" fillId="0" borderId="3" xfId="0" applyFont="1" applyFill="1" applyBorder="1"/>
    <xf numFmtId="0" fontId="7" fillId="2" borderId="0" xfId="0" applyFont="1" applyFill="1" applyBorder="1"/>
    <xf numFmtId="164" fontId="49" fillId="0" borderId="0" xfId="0" applyNumberFormat="1" applyFont="1" applyFill="1" applyBorder="1"/>
    <xf numFmtId="0" fontId="49" fillId="0" borderId="0" xfId="0" applyNumberFormat="1" applyFont="1" applyFill="1" applyBorder="1" applyAlignment="1">
      <alignment horizontal="center"/>
    </xf>
    <xf numFmtId="0" fontId="49" fillId="0" borderId="16" xfId="0" applyNumberFormat="1" applyFont="1" applyFill="1" applyBorder="1" applyAlignment="1">
      <alignment horizontal="center"/>
    </xf>
    <xf numFmtId="2" fontId="49" fillId="0" borderId="0" xfId="0" applyNumberFormat="1" applyFont="1" applyAlignment="1">
      <alignment horizontal="center"/>
    </xf>
    <xf numFmtId="0" fontId="49" fillId="0" borderId="0" xfId="0" applyFont="1" applyAlignment="1">
      <alignment horizontal="center"/>
    </xf>
    <xf numFmtId="0" fontId="44" fillId="0" borderId="1" xfId="0" applyFont="1" applyBorder="1"/>
    <xf numFmtId="3" fontId="44" fillId="0" borderId="1" xfId="0" applyNumberFormat="1" applyFont="1" applyBorder="1"/>
    <xf numFmtId="3" fontId="44" fillId="0" borderId="1" xfId="0" applyNumberFormat="1" applyFont="1" applyBorder="1" applyAlignment="1">
      <alignment horizontal="center"/>
    </xf>
    <xf numFmtId="3" fontId="44" fillId="0" borderId="17" xfId="0" applyNumberFormat="1" applyFont="1" applyBorder="1" applyAlignment="1">
      <alignment horizontal="center"/>
    </xf>
    <xf numFmtId="3" fontId="44" fillId="0" borderId="0" xfId="0" applyNumberFormat="1" applyFont="1" applyBorder="1" applyAlignment="1">
      <alignment horizontal="center"/>
    </xf>
    <xf numFmtId="1" fontId="44" fillId="0" borderId="0" xfId="0" applyNumberFormat="1" applyFont="1" applyAlignment="1">
      <alignment horizontal="center"/>
    </xf>
    <xf numFmtId="0" fontId="44" fillId="0" borderId="0" xfId="0" applyFont="1" applyAlignment="1">
      <alignment horizontal="left"/>
    </xf>
    <xf numFmtId="0" fontId="44" fillId="0" borderId="0" xfId="0" applyFont="1" applyFill="1" applyAlignment="1">
      <alignment horizontal="left"/>
    </xf>
    <xf numFmtId="3" fontId="44" fillId="0" borderId="0" xfId="0" applyNumberFormat="1" applyFont="1" applyBorder="1"/>
    <xf numFmtId="3" fontId="44" fillId="0" borderId="5" xfId="0" applyNumberFormat="1" applyFont="1" applyBorder="1"/>
    <xf numFmtId="3" fontId="46" fillId="0" borderId="0" xfId="0" applyNumberFormat="1" applyFont="1" applyBorder="1" applyAlignment="1">
      <alignment horizontal="right"/>
    </xf>
    <xf numFmtId="3" fontId="44" fillId="0" borderId="6" xfId="0" applyNumberFormat="1" applyFont="1" applyBorder="1"/>
    <xf numFmtId="3" fontId="44" fillId="0" borderId="13" xfId="0" applyNumberFormat="1" applyFont="1" applyBorder="1"/>
    <xf numFmtId="3" fontId="44" fillId="5" borderId="6" xfId="0" applyNumberFormat="1" applyFont="1" applyFill="1" applyBorder="1"/>
    <xf numFmtId="0" fontId="44" fillId="5" borderId="6" xfId="0" applyFont="1" applyFill="1" applyBorder="1"/>
    <xf numFmtId="3" fontId="44" fillId="5" borderId="18" xfId="0" applyNumberFormat="1" applyFont="1" applyFill="1" applyBorder="1"/>
    <xf numFmtId="3" fontId="44" fillId="5" borderId="10" xfId="0" applyNumberFormat="1" applyFont="1" applyFill="1" applyBorder="1"/>
    <xf numFmtId="3" fontId="44" fillId="5" borderId="12" xfId="0" applyNumberFormat="1" applyFont="1" applyFill="1" applyBorder="1"/>
    <xf numFmtId="3" fontId="43" fillId="6" borderId="5" xfId="0" applyNumberFormat="1" applyFont="1" applyFill="1" applyBorder="1"/>
    <xf numFmtId="0" fontId="43" fillId="6" borderId="5" xfId="0" applyFont="1" applyFill="1" applyBorder="1"/>
    <xf numFmtId="3" fontId="43" fillId="6" borderId="2" xfId="0" applyNumberFormat="1" applyFont="1" applyFill="1" applyBorder="1"/>
    <xf numFmtId="3" fontId="43" fillId="6" borderId="1" xfId="0" applyNumberFormat="1" applyFont="1" applyFill="1" applyBorder="1"/>
    <xf numFmtId="3" fontId="43" fillId="0" borderId="0" xfId="0" applyNumberFormat="1" applyFont="1" applyFill="1" applyBorder="1"/>
    <xf numFmtId="4" fontId="44" fillId="0" borderId="0" xfId="1" applyFont="1"/>
    <xf numFmtId="4" fontId="43" fillId="0" borderId="0" xfId="1" applyFont="1"/>
    <xf numFmtId="10" fontId="43" fillId="0" borderId="0" xfId="0" applyNumberFormat="1" applyFont="1"/>
    <xf numFmtId="10" fontId="43" fillId="0" borderId="0" xfId="0" applyNumberFormat="1" applyFont="1" applyFill="1"/>
    <xf numFmtId="0" fontId="45" fillId="0" borderId="0" xfId="0" applyFont="1" applyBorder="1"/>
    <xf numFmtId="3" fontId="44" fillId="0" borderId="0" xfId="0" applyNumberFormat="1" applyFont="1" applyAlignment="1">
      <alignment horizontal="center"/>
    </xf>
    <xf numFmtId="0" fontId="6" fillId="0" borderId="0" xfId="0" applyFont="1" applyFill="1"/>
    <xf numFmtId="0" fontId="44" fillId="0" borderId="0" xfId="0" applyFont="1" applyBorder="1" applyAlignment="1">
      <alignment horizontal="center"/>
    </xf>
    <xf numFmtId="0" fontId="44" fillId="0" borderId="0" xfId="0" applyFont="1" applyAlignment="1"/>
    <xf numFmtId="0" fontId="43" fillId="0" borderId="0" xfId="0" applyFont="1" applyBorder="1" applyAlignment="1"/>
    <xf numFmtId="0" fontId="43" fillId="0" borderId="0" xfId="0" applyFont="1" applyAlignment="1"/>
    <xf numFmtId="166" fontId="44" fillId="0" borderId="5" xfId="0" applyNumberFormat="1" applyFont="1" applyBorder="1"/>
    <xf numFmtId="3" fontId="49" fillId="0" borderId="0" xfId="0" applyNumberFormat="1" applyFont="1"/>
    <xf numFmtId="0" fontId="46" fillId="0" borderId="0" xfId="0" applyFont="1" applyBorder="1"/>
    <xf numFmtId="0" fontId="53" fillId="0" borderId="1" xfId="0" applyFont="1" applyBorder="1"/>
    <xf numFmtId="3" fontId="53" fillId="0" borderId="13" xfId="0" applyNumberFormat="1" applyFont="1" applyBorder="1"/>
    <xf numFmtId="0" fontId="50" fillId="0" borderId="0" xfId="0" applyFont="1" applyAlignment="1">
      <alignment horizontal="center"/>
    </xf>
    <xf numFmtId="4" fontId="4" fillId="0" borderId="0" xfId="0" applyNumberFormat="1" applyFont="1" applyAlignment="1">
      <alignment horizontal="center"/>
    </xf>
    <xf numFmtId="4" fontId="44" fillId="0" borderId="0" xfId="0" applyNumberFormat="1" applyFont="1" applyAlignment="1">
      <alignment horizontal="center"/>
    </xf>
    <xf numFmtId="4" fontId="3" fillId="0" borderId="0" xfId="0" applyNumberFormat="1" applyFont="1" applyAlignment="1">
      <alignment horizontal="left"/>
    </xf>
    <xf numFmtId="0" fontId="5" fillId="0" borderId="2" xfId="0" applyNumberFormat="1" applyFont="1" applyBorder="1" applyAlignment="1">
      <alignment horizontal="center"/>
    </xf>
    <xf numFmtId="0" fontId="3" fillId="0" borderId="0" xfId="0" applyNumberFormat="1" applyFont="1" applyBorder="1" applyAlignment="1">
      <alignment horizontal="center"/>
    </xf>
    <xf numFmtId="0" fontId="12" fillId="0" borderId="0" xfId="0" applyNumberFormat="1" applyFont="1" applyBorder="1" applyAlignment="1">
      <alignment horizontal="center"/>
    </xf>
    <xf numFmtId="0" fontId="43" fillId="0" borderId="9" xfId="0" applyNumberFormat="1" applyFont="1" applyBorder="1"/>
    <xf numFmtId="0" fontId="43" fillId="0" borderId="10" xfId="0" applyNumberFormat="1" applyFont="1" applyBorder="1"/>
    <xf numFmtId="0" fontId="49" fillId="4" borderId="0" xfId="0" applyFont="1" applyFill="1" applyAlignment="1"/>
    <xf numFmtId="4" fontId="43" fillId="0" borderId="0" xfId="0" applyNumberFormat="1" applyFont="1" applyFill="1" applyAlignment="1">
      <alignment wrapText="1"/>
    </xf>
    <xf numFmtId="0" fontId="49" fillId="0" borderId="0" xfId="0" applyFont="1" applyFill="1" applyAlignment="1"/>
    <xf numFmtId="4" fontId="43" fillId="0" borderId="2" xfId="0" applyNumberFormat="1" applyFont="1" applyBorder="1"/>
    <xf numFmtId="4" fontId="43" fillId="0" borderId="8" xfId="0" applyNumberFormat="1" applyFont="1" applyBorder="1"/>
    <xf numFmtId="0" fontId="6" fillId="0" borderId="0" xfId="0" applyFont="1" applyFill="1" applyBorder="1" applyAlignment="1"/>
    <xf numFmtId="0" fontId="6" fillId="0" borderId="0" xfId="0" applyFont="1" applyFill="1" applyAlignment="1"/>
    <xf numFmtId="4" fontId="44" fillId="0" borderId="0" xfId="0" applyNumberFormat="1" applyFont="1" applyAlignment="1">
      <alignment horizontal="right"/>
    </xf>
    <xf numFmtId="4" fontId="3" fillId="0" borderId="1" xfId="0" applyNumberFormat="1" applyFont="1" applyBorder="1" applyAlignment="1">
      <alignment horizontal="center" vertical="center" wrapText="1"/>
    </xf>
    <xf numFmtId="4" fontId="3" fillId="3" borderId="2" xfId="0" applyNumberFormat="1" applyFont="1" applyFill="1" applyBorder="1" applyAlignment="1">
      <alignment horizontal="center" vertical="center" wrapText="1"/>
    </xf>
    <xf numFmtId="4" fontId="3" fillId="0" borderId="0" xfId="0" applyNumberFormat="1" applyFont="1" applyAlignment="1">
      <alignment horizontal="center" wrapText="1"/>
    </xf>
    <xf numFmtId="4" fontId="3" fillId="0" borderId="0" xfId="0" applyNumberFormat="1" applyFont="1" applyAlignment="1">
      <alignment wrapText="1"/>
    </xf>
    <xf numFmtId="0" fontId="3" fillId="0" borderId="0" xfId="0" applyNumberFormat="1" applyFont="1" applyAlignment="1">
      <alignment wrapText="1"/>
    </xf>
    <xf numFmtId="4" fontId="3" fillId="0" borderId="0" xfId="0" applyNumberFormat="1" applyFont="1" applyBorder="1" applyAlignment="1">
      <alignment wrapText="1"/>
    </xf>
    <xf numFmtId="4" fontId="50" fillId="0" borderId="0" xfId="0" applyNumberFormat="1" applyFont="1"/>
    <xf numFmtId="4" fontId="3" fillId="6" borderId="5" xfId="0" applyNumberFormat="1" applyFont="1" applyFill="1" applyBorder="1"/>
    <xf numFmtId="4" fontId="3" fillId="4" borderId="5" xfId="0" applyNumberFormat="1" applyFont="1" applyFill="1" applyBorder="1"/>
    <xf numFmtId="0" fontId="3" fillId="4" borderId="5" xfId="0" applyNumberFormat="1" applyFont="1" applyFill="1" applyBorder="1"/>
    <xf numFmtId="4" fontId="3" fillId="4" borderId="14" xfId="0" applyNumberFormat="1" applyFont="1" applyFill="1" applyBorder="1"/>
    <xf numFmtId="0" fontId="3" fillId="0" borderId="0" xfId="0" applyNumberFormat="1" applyFont="1"/>
    <xf numFmtId="2" fontId="44" fillId="0" borderId="0" xfId="0" applyNumberFormat="1" applyFont="1" applyBorder="1" applyAlignment="1">
      <alignment horizontal="right"/>
    </xf>
    <xf numFmtId="2" fontId="44" fillId="0" borderId="10" xfId="0" applyNumberFormat="1" applyFont="1" applyBorder="1" applyAlignment="1">
      <alignment horizontal="right"/>
    </xf>
    <xf numFmtId="2" fontId="43" fillId="0" borderId="0" xfId="0" applyNumberFormat="1" applyFont="1" applyBorder="1" applyAlignment="1">
      <alignment horizontal="right"/>
    </xf>
    <xf numFmtId="2" fontId="43" fillId="0" borderId="10" xfId="0" applyNumberFormat="1" applyFont="1" applyBorder="1" applyAlignment="1">
      <alignment horizontal="right"/>
    </xf>
    <xf numFmtId="2" fontId="43" fillId="6" borderId="0" xfId="0" applyNumberFormat="1" applyFont="1" applyFill="1" applyBorder="1" applyAlignment="1">
      <alignment horizontal="right"/>
    </xf>
    <xf numFmtId="2" fontId="43" fillId="0" borderId="10" xfId="0" applyNumberFormat="1" applyFont="1" applyBorder="1"/>
    <xf numFmtId="0" fontId="43" fillId="0" borderId="11" xfId="0" applyFont="1" applyBorder="1"/>
    <xf numFmtId="4" fontId="43" fillId="0" borderId="1" xfId="0" applyNumberFormat="1" applyFont="1" applyBorder="1"/>
    <xf numFmtId="2" fontId="43" fillId="0" borderId="1" xfId="0" applyNumberFormat="1" applyFont="1" applyBorder="1" applyAlignment="1">
      <alignment horizontal="right"/>
    </xf>
    <xf numFmtId="2" fontId="43" fillId="0" borderId="12" xfId="0" applyNumberFormat="1" applyFont="1" applyBorder="1"/>
    <xf numFmtId="0" fontId="45" fillId="0" borderId="0" xfId="0" applyNumberFormat="1" applyFont="1"/>
    <xf numFmtId="4" fontId="43" fillId="0" borderId="12" xfId="0" applyNumberFormat="1" applyFont="1" applyBorder="1"/>
    <xf numFmtId="4" fontId="3" fillId="4" borderId="4" xfId="0" applyNumberFormat="1" applyFont="1" applyFill="1" applyBorder="1" applyAlignment="1">
      <alignment horizontal="left"/>
    </xf>
    <xf numFmtId="4" fontId="3" fillId="4" borderId="5" xfId="0" applyNumberFormat="1" applyFont="1" applyFill="1" applyBorder="1" applyAlignment="1">
      <alignment horizontal="left"/>
    </xf>
    <xf numFmtId="4" fontId="6" fillId="0" borderId="0" xfId="0" applyNumberFormat="1" applyFont="1" applyBorder="1" applyAlignment="1">
      <alignment horizontal="left"/>
    </xf>
    <xf numFmtId="49" fontId="6" fillId="0" borderId="0" xfId="0" applyNumberFormat="1" applyFont="1" applyFill="1" applyBorder="1" applyAlignment="1">
      <alignment horizontal="left"/>
    </xf>
    <xf numFmtId="3" fontId="2" fillId="0" borderId="0" xfId="0" applyNumberFormat="1" applyFont="1" applyAlignment="1">
      <alignment horizontal="left"/>
    </xf>
    <xf numFmtId="10" fontId="44" fillId="4" borderId="14" xfId="0" applyNumberFormat="1" applyFont="1" applyFill="1" applyBorder="1" applyAlignment="1">
      <alignment horizontal="center" wrapText="1"/>
    </xf>
    <xf numFmtId="10" fontId="44" fillId="4" borderId="2" xfId="0" applyNumberFormat="1" applyFont="1" applyFill="1" applyBorder="1" applyAlignment="1">
      <alignment horizontal="center" wrapText="1"/>
    </xf>
    <xf numFmtId="0" fontId="58" fillId="0" borderId="0" xfId="0" applyFont="1" applyFill="1" applyAlignment="1">
      <alignment horizontal="left"/>
    </xf>
    <xf numFmtId="0" fontId="59" fillId="0" borderId="4" xfId="0" applyFont="1" applyFill="1" applyBorder="1" applyAlignment="1">
      <alignment horizontal="right"/>
    </xf>
    <xf numFmtId="0" fontId="49" fillId="0" borderId="0" xfId="0" applyFont="1" applyFill="1"/>
    <xf numFmtId="0" fontId="60" fillId="0" borderId="0" xfId="0" applyFont="1" applyFill="1"/>
    <xf numFmtId="0" fontId="58" fillId="0" borderId="0" xfId="0" applyFont="1" applyFill="1"/>
    <xf numFmtId="0" fontId="61" fillId="0" borderId="19" xfId="0" applyFont="1" applyFill="1" applyBorder="1"/>
    <xf numFmtId="0" fontId="59" fillId="0" borderId="9" xfId="0" applyFont="1" applyFill="1" applyBorder="1"/>
    <xf numFmtId="0" fontId="59" fillId="0" borderId="11" xfId="0" applyFont="1" applyFill="1" applyBorder="1"/>
    <xf numFmtId="0" fontId="60" fillId="0" borderId="0" xfId="0" applyFont="1" applyFill="1" applyBorder="1"/>
    <xf numFmtId="4" fontId="58" fillId="0" borderId="0" xfId="1" applyFont="1" applyFill="1"/>
    <xf numFmtId="4" fontId="58" fillId="0" borderId="4" xfId="1" applyFont="1" applyFill="1" applyBorder="1"/>
    <xf numFmtId="4" fontId="49" fillId="0" borderId="0" xfId="1" applyFont="1" applyFill="1"/>
    <xf numFmtId="4" fontId="6" fillId="0" borderId="0" xfId="1" applyFont="1" applyFill="1"/>
    <xf numFmtId="0" fontId="10" fillId="0" borderId="0" xfId="0" applyFont="1" applyFill="1"/>
    <xf numFmtId="0" fontId="56" fillId="0" borderId="0" xfId="0" applyFont="1" applyFill="1" applyBorder="1"/>
    <xf numFmtId="0" fontId="55" fillId="0" borderId="0" xfId="0" applyFont="1" applyFill="1"/>
    <xf numFmtId="0" fontId="62" fillId="0" borderId="0" xfId="0" applyFont="1" applyFill="1"/>
    <xf numFmtId="0" fontId="49" fillId="0" borderId="4" xfId="0" applyFont="1" applyFill="1" applyBorder="1" applyAlignment="1">
      <alignment horizontal="left"/>
    </xf>
    <xf numFmtId="0" fontId="63" fillId="0" borderId="0" xfId="0" applyFont="1" applyFill="1"/>
    <xf numFmtId="3" fontId="3" fillId="0" borderId="2" xfId="0" applyNumberFormat="1" applyFont="1" applyFill="1" applyBorder="1"/>
    <xf numFmtId="3" fontId="44" fillId="0" borderId="5" xfId="0" applyNumberFormat="1" applyFont="1" applyFill="1" applyBorder="1"/>
    <xf numFmtId="6" fontId="49" fillId="9" borderId="2" xfId="2" applyNumberFormat="1" applyFont="1" applyFill="1" applyBorder="1" applyAlignment="1">
      <alignment horizontal="left"/>
    </xf>
    <xf numFmtId="10" fontId="49" fillId="9" borderId="2" xfId="0" applyNumberFormat="1" applyFont="1" applyFill="1" applyBorder="1" applyAlignment="1">
      <alignment horizontal="left"/>
    </xf>
    <xf numFmtId="9" fontId="6" fillId="9" borderId="2" xfId="0" applyNumberFormat="1" applyFont="1" applyFill="1" applyBorder="1" applyAlignment="1">
      <alignment horizontal="left"/>
    </xf>
    <xf numFmtId="10" fontId="3" fillId="9" borderId="2" xfId="0" applyNumberFormat="1" applyFont="1" applyFill="1" applyBorder="1"/>
    <xf numFmtId="10" fontId="3" fillId="9" borderId="8" xfId="0" applyNumberFormat="1" applyFont="1" applyFill="1" applyBorder="1"/>
    <xf numFmtId="3" fontId="3" fillId="9" borderId="2" xfId="0" applyNumberFormat="1" applyFont="1" applyFill="1" applyBorder="1"/>
    <xf numFmtId="4" fontId="3" fillId="9" borderId="2" xfId="0" applyNumberFormat="1" applyFont="1" applyFill="1" applyBorder="1"/>
    <xf numFmtId="9" fontId="3" fillId="9" borderId="2" xfId="0" applyNumberFormat="1" applyFont="1" applyFill="1" applyBorder="1" applyAlignment="1">
      <alignment horizontal="right"/>
    </xf>
    <xf numFmtId="9" fontId="49" fillId="9" borderId="2" xfId="0" applyNumberFormat="1" applyFont="1" applyFill="1" applyBorder="1" applyAlignment="1">
      <alignment horizontal="left"/>
    </xf>
    <xf numFmtId="0" fontId="9" fillId="10" borderId="21" xfId="0" applyFont="1" applyFill="1" applyBorder="1"/>
    <xf numFmtId="0" fontId="49" fillId="10" borderId="22" xfId="0" applyFont="1" applyFill="1" applyBorder="1"/>
    <xf numFmtId="0" fontId="49" fillId="10" borderId="21" xfId="0" applyFont="1" applyFill="1" applyBorder="1"/>
    <xf numFmtId="2" fontId="49" fillId="10" borderId="22" xfId="0" applyNumberFormat="1" applyFont="1" applyFill="1" applyBorder="1" applyAlignment="1">
      <alignment horizontal="center"/>
    </xf>
    <xf numFmtId="0" fontId="6" fillId="10" borderId="0" xfId="0" applyFont="1" applyFill="1"/>
    <xf numFmtId="0" fontId="6" fillId="10" borderId="2" xfId="0" applyNumberFormat="1" applyFont="1" applyFill="1" applyBorder="1" applyAlignment="1">
      <alignment horizontal="center"/>
    </xf>
    <xf numFmtId="164" fontId="6" fillId="10" borderId="2" xfId="0" applyNumberFormat="1" applyFont="1" applyFill="1" applyBorder="1"/>
    <xf numFmtId="0" fontId="6" fillId="10" borderId="2" xfId="0" applyFont="1" applyFill="1" applyBorder="1"/>
    <xf numFmtId="20" fontId="6" fillId="10" borderId="2" xfId="0" applyNumberFormat="1" applyFont="1" applyFill="1" applyBorder="1" applyAlignment="1">
      <alignment horizontal="left"/>
    </xf>
    <xf numFmtId="0" fontId="49" fillId="10" borderId="2" xfId="0" applyFont="1" applyFill="1" applyBorder="1"/>
    <xf numFmtId="3" fontId="4" fillId="11" borderId="5" xfId="0" applyNumberFormat="1" applyFont="1" applyFill="1" applyBorder="1" applyAlignment="1">
      <alignment horizontal="right"/>
    </xf>
    <xf numFmtId="4" fontId="59" fillId="9" borderId="2" xfId="0" applyNumberFormat="1" applyFont="1" applyFill="1" applyBorder="1" applyAlignment="1">
      <alignment horizontal="center"/>
    </xf>
    <xf numFmtId="0" fontId="11" fillId="0" borderId="0" xfId="0" applyFont="1" applyFill="1" applyBorder="1" applyAlignment="1">
      <alignment horizontal="right" vertical="center"/>
    </xf>
    <xf numFmtId="0" fontId="7" fillId="10" borderId="2" xfId="0" applyFont="1" applyFill="1" applyBorder="1"/>
    <xf numFmtId="0" fontId="49" fillId="10" borderId="2" xfId="0" applyFont="1" applyFill="1" applyBorder="1" applyAlignment="1">
      <alignment horizontal="left"/>
    </xf>
    <xf numFmtId="0" fontId="49" fillId="10" borderId="0" xfId="0" applyFont="1" applyFill="1"/>
    <xf numFmtId="0" fontId="13" fillId="10" borderId="0" xfId="0" applyFont="1" applyFill="1" applyBorder="1" applyAlignment="1">
      <alignment horizontal="left"/>
    </xf>
    <xf numFmtId="0" fontId="2" fillId="10" borderId="0" xfId="0" applyFont="1" applyFill="1"/>
    <xf numFmtId="0" fontId="13" fillId="10" borderId="0" xfId="0" applyFont="1" applyFill="1" applyBorder="1" applyAlignment="1">
      <alignment horizontal="left" wrapText="1"/>
    </xf>
    <xf numFmtId="3" fontId="7" fillId="0" borderId="0" xfId="0" applyNumberFormat="1" applyFont="1" applyFill="1" applyBorder="1" applyAlignment="1">
      <alignment horizontal="center"/>
    </xf>
    <xf numFmtId="0" fontId="58" fillId="0" borderId="4" xfId="0" applyFont="1" applyFill="1" applyBorder="1" applyAlignment="1">
      <alignment horizontal="left"/>
    </xf>
    <xf numFmtId="3" fontId="2" fillId="0" borderId="5" xfId="0" applyNumberFormat="1" applyFont="1" applyBorder="1" applyAlignment="1">
      <alignment horizontal="center"/>
    </xf>
    <xf numFmtId="0" fontId="2" fillId="0" borderId="5" xfId="0" applyFont="1" applyBorder="1" applyAlignment="1">
      <alignment horizontal="center"/>
    </xf>
    <xf numFmtId="3" fontId="2" fillId="0" borderId="14" xfId="0" applyNumberFormat="1" applyFont="1" applyBorder="1" applyAlignment="1">
      <alignment horizontal="center"/>
    </xf>
    <xf numFmtId="0" fontId="55" fillId="10" borderId="20" xfId="0" applyFont="1" applyFill="1" applyBorder="1"/>
    <xf numFmtId="0" fontId="6" fillId="10" borderId="7" xfId="0" applyNumberFormat="1" applyFont="1" applyFill="1" applyBorder="1" applyAlignment="1">
      <alignment horizontal="center"/>
    </xf>
    <xf numFmtId="0" fontId="49" fillId="10" borderId="4" xfId="0" applyFont="1" applyFill="1" applyBorder="1" applyAlignment="1">
      <alignment horizontal="left"/>
    </xf>
    <xf numFmtId="0" fontId="49" fillId="10" borderId="24" xfId="0" applyFont="1" applyFill="1" applyBorder="1" applyAlignment="1">
      <alignment horizontal="left"/>
    </xf>
    <xf numFmtId="0" fontId="49" fillId="10" borderId="25" xfId="0" applyFont="1" applyFill="1" applyBorder="1"/>
    <xf numFmtId="0" fontId="49" fillId="10" borderId="26" xfId="0" applyFont="1" applyFill="1" applyBorder="1"/>
    <xf numFmtId="2" fontId="49" fillId="10" borderId="26" xfId="0" applyNumberFormat="1" applyFont="1" applyFill="1" applyBorder="1" applyAlignment="1">
      <alignment horizontal="center"/>
    </xf>
    <xf numFmtId="0" fontId="49" fillId="10" borderId="20" xfId="0" applyFont="1" applyFill="1" applyBorder="1"/>
    <xf numFmtId="0" fontId="50" fillId="10" borderId="22" xfId="0" applyFont="1" applyFill="1" applyBorder="1"/>
    <xf numFmtId="0" fontId="6" fillId="10" borderId="23" xfId="0" applyFont="1" applyFill="1" applyBorder="1" applyAlignment="1">
      <alignment horizontal="left"/>
    </xf>
    <xf numFmtId="0" fontId="6" fillId="10" borderId="20" xfId="0" applyFont="1" applyFill="1" applyBorder="1"/>
    <xf numFmtId="0" fontId="6" fillId="10" borderId="22" xfId="0" applyFont="1" applyFill="1" applyBorder="1"/>
    <xf numFmtId="2" fontId="6" fillId="10" borderId="23" xfId="0" applyNumberFormat="1" applyFont="1" applyFill="1" applyBorder="1" applyAlignment="1">
      <alignment horizontal="center"/>
    </xf>
    <xf numFmtId="0" fontId="49" fillId="10" borderId="7" xfId="0" applyFont="1" applyFill="1" applyBorder="1" applyAlignment="1">
      <alignment horizontal="left"/>
    </xf>
    <xf numFmtId="167" fontId="6" fillId="10" borderId="13" xfId="0" applyNumberFormat="1" applyFont="1" applyFill="1" applyBorder="1"/>
    <xf numFmtId="0" fontId="6" fillId="10" borderId="13" xfId="0" applyFont="1" applyFill="1" applyBorder="1"/>
    <xf numFmtId="0" fontId="49" fillId="10" borderId="13" xfId="0" applyFont="1" applyFill="1" applyBorder="1"/>
    <xf numFmtId="0" fontId="3" fillId="10" borderId="2" xfId="0" applyFont="1" applyFill="1" applyBorder="1" applyAlignment="1">
      <alignment horizontal="left"/>
    </xf>
    <xf numFmtId="0" fontId="6" fillId="0" borderId="0" xfId="0" applyFont="1" applyFill="1" applyBorder="1" applyAlignment="1">
      <alignment wrapText="1"/>
    </xf>
    <xf numFmtId="0" fontId="35" fillId="0" borderId="0" xfId="0" applyFont="1" applyFill="1" applyBorder="1"/>
    <xf numFmtId="0" fontId="41" fillId="0" borderId="0" xfId="0" applyFont="1" applyAlignment="1">
      <alignment horizontal="left"/>
    </xf>
    <xf numFmtId="3" fontId="4" fillId="11" borderId="4" xfId="0" applyNumberFormat="1" applyFont="1" applyFill="1" applyBorder="1" applyAlignment="1">
      <alignment horizontal="center"/>
    </xf>
    <xf numFmtId="3" fontId="5" fillId="0" borderId="6" xfId="0" applyNumberFormat="1" applyFont="1" applyFill="1" applyBorder="1"/>
    <xf numFmtId="3" fontId="5" fillId="0" borderId="0" xfId="0" applyNumberFormat="1" applyFont="1" applyFill="1" applyBorder="1"/>
    <xf numFmtId="3" fontId="5" fillId="0" borderId="1" xfId="0" applyNumberFormat="1" applyFont="1" applyFill="1" applyBorder="1"/>
    <xf numFmtId="3" fontId="4" fillId="0" borderId="5" xfId="0" applyNumberFormat="1" applyFont="1" applyFill="1" applyBorder="1"/>
    <xf numFmtId="3" fontId="4" fillId="0" borderId="1" xfId="0" applyNumberFormat="1" applyFont="1" applyFill="1" applyBorder="1"/>
    <xf numFmtId="0" fontId="5" fillId="0" borderId="6" xfId="0" applyFont="1" applyFill="1" applyBorder="1"/>
    <xf numFmtId="0" fontId="5" fillId="0" borderId="0" xfId="0" applyFont="1" applyFill="1" applyBorder="1"/>
    <xf numFmtId="0" fontId="5" fillId="0" borderId="1" xfId="0" applyFont="1" applyFill="1" applyBorder="1"/>
    <xf numFmtId="0" fontId="4" fillId="0" borderId="5" xfId="0" applyFont="1" applyFill="1" applyBorder="1"/>
    <xf numFmtId="0" fontId="4" fillId="0" borderId="1" xfId="0" applyFont="1" applyFill="1" applyBorder="1"/>
    <xf numFmtId="0" fontId="4" fillId="0" borderId="4" xfId="0" applyFont="1" applyFill="1" applyBorder="1"/>
    <xf numFmtId="9" fontId="5" fillId="10" borderId="0" xfId="0" applyNumberFormat="1" applyFont="1" applyFill="1" applyBorder="1" applyAlignment="1">
      <alignment horizontal="right"/>
    </xf>
    <xf numFmtId="9" fontId="5" fillId="10" borderId="1" xfId="0" applyNumberFormat="1" applyFont="1" applyFill="1" applyBorder="1" applyAlignment="1">
      <alignment horizontal="right"/>
    </xf>
    <xf numFmtId="3" fontId="3" fillId="10" borderId="0" xfId="0" applyNumberFormat="1" applyFont="1" applyFill="1"/>
    <xf numFmtId="3" fontId="15" fillId="10" borderId="0" xfId="0" applyNumberFormat="1" applyFont="1" applyFill="1"/>
    <xf numFmtId="0" fontId="43" fillId="10" borderId="0" xfId="0" applyFont="1" applyFill="1" applyBorder="1"/>
    <xf numFmtId="3" fontId="43" fillId="10" borderId="0" xfId="0" applyNumberFormat="1" applyFont="1" applyFill="1"/>
    <xf numFmtId="0" fontId="58" fillId="10" borderId="2" xfId="0" applyFont="1" applyFill="1" applyBorder="1"/>
    <xf numFmtId="0" fontId="49" fillId="10" borderId="0" xfId="0" applyFont="1" applyFill="1" applyAlignment="1"/>
    <xf numFmtId="4" fontId="44" fillId="10" borderId="0" xfId="0" applyNumberFormat="1" applyFont="1" applyFill="1"/>
    <xf numFmtId="0" fontId="13" fillId="10" borderId="0" xfId="0" applyFont="1" applyFill="1" applyBorder="1" applyAlignment="1">
      <alignment horizontal="left" vertical="top" wrapText="1"/>
    </xf>
    <xf numFmtId="4" fontId="28" fillId="10" borderId="14" xfId="1" applyFont="1" applyFill="1" applyBorder="1"/>
    <xf numFmtId="0" fontId="12" fillId="10" borderId="0" xfId="0" applyFont="1" applyFill="1" applyBorder="1" applyAlignment="1">
      <alignment horizontal="left" wrapText="1"/>
    </xf>
    <xf numFmtId="0" fontId="49" fillId="10" borderId="27" xfId="0" applyNumberFormat="1" applyFont="1" applyFill="1" applyBorder="1" applyAlignment="1">
      <alignment horizontal="center"/>
    </xf>
    <xf numFmtId="20" fontId="6" fillId="0" borderId="0" xfId="0" applyNumberFormat="1" applyFont="1" applyFill="1" applyBorder="1" applyAlignment="1">
      <alignment horizontal="left"/>
    </xf>
    <xf numFmtId="0" fontId="6" fillId="0" borderId="0" xfId="0" applyFont="1" applyFill="1" applyAlignment="1">
      <alignment vertical="center"/>
    </xf>
    <xf numFmtId="0" fontId="55" fillId="0" borderId="25" xfId="0" applyFont="1" applyFill="1" applyBorder="1"/>
    <xf numFmtId="0" fontId="9" fillId="0" borderId="25" xfId="0" applyFont="1" applyFill="1" applyBorder="1"/>
    <xf numFmtId="0" fontId="66" fillId="4" borderId="0" xfId="0" applyFont="1" applyFill="1" applyBorder="1" applyAlignment="1">
      <alignment horizontal="center" wrapText="1"/>
    </xf>
    <xf numFmtId="3" fontId="35" fillId="10" borderId="13" xfId="0" applyNumberFormat="1" applyFont="1" applyFill="1" applyBorder="1"/>
    <xf numFmtId="3" fontId="7" fillId="0" borderId="0" xfId="0" applyNumberFormat="1" applyFont="1" applyFill="1" applyBorder="1" applyAlignment="1">
      <alignment horizontal="center" vertical="center"/>
    </xf>
    <xf numFmtId="3" fontId="7" fillId="10" borderId="13" xfId="0" applyNumberFormat="1" applyFont="1" applyFill="1" applyBorder="1" applyAlignment="1">
      <alignment horizontal="center" vertical="center"/>
    </xf>
    <xf numFmtId="0" fontId="3" fillId="10" borderId="0" xfId="0" applyFont="1" applyFill="1" applyAlignment="1">
      <alignment vertical="top" wrapText="1"/>
    </xf>
    <xf numFmtId="0" fontId="13" fillId="4" borderId="0" xfId="0" applyFont="1" applyFill="1" applyBorder="1" applyAlignment="1">
      <alignment horizontal="left"/>
    </xf>
    <xf numFmtId="0" fontId="49" fillId="4" borderId="0" xfId="0" applyFont="1" applyFill="1" applyAlignment="1"/>
    <xf numFmtId="0" fontId="6" fillId="0" borderId="0" xfId="0" applyFont="1" applyFill="1" applyAlignment="1">
      <alignment horizontal="left"/>
    </xf>
    <xf numFmtId="0" fontId="58" fillId="10" borderId="4" xfId="0" applyFont="1" applyFill="1" applyBorder="1"/>
    <xf numFmtId="3" fontId="68" fillId="0" borderId="0" xfId="0" applyNumberFormat="1" applyFont="1"/>
    <xf numFmtId="0" fontId="2" fillId="0" borderId="0" xfId="0" applyFont="1"/>
    <xf numFmtId="165" fontId="36" fillId="10" borderId="0" xfId="0" applyNumberFormat="1" applyFont="1" applyFill="1"/>
    <xf numFmtId="0" fontId="53" fillId="0" borderId="28" xfId="0" applyFont="1" applyFill="1" applyBorder="1"/>
    <xf numFmtId="0" fontId="9" fillId="0" borderId="29" xfId="0" applyFont="1" applyFill="1" applyBorder="1"/>
    <xf numFmtId="0" fontId="11" fillId="0" borderId="31" xfId="0" applyFont="1" applyFill="1" applyBorder="1"/>
    <xf numFmtId="0" fontId="9" fillId="0" borderId="32" xfId="0" applyFont="1" applyFill="1" applyBorder="1"/>
    <xf numFmtId="0" fontId="8" fillId="0" borderId="25" xfId="0" applyFont="1" applyFill="1" applyBorder="1"/>
    <xf numFmtId="0" fontId="8" fillId="0" borderId="30" xfId="0" applyFont="1" applyFill="1" applyBorder="1"/>
    <xf numFmtId="0" fontId="8" fillId="0" borderId="33" xfId="0" applyFont="1" applyFill="1" applyBorder="1"/>
    <xf numFmtId="0" fontId="46" fillId="0" borderId="2" xfId="0" applyNumberFormat="1" applyFont="1" applyBorder="1" applyAlignment="1">
      <alignment horizontal="center"/>
    </xf>
    <xf numFmtId="4" fontId="3" fillId="4" borderId="0" xfId="0" applyNumberFormat="1" applyFont="1" applyFill="1" applyAlignment="1"/>
    <xf numFmtId="4" fontId="67" fillId="0" borderId="0" xfId="0" applyNumberFormat="1" applyFont="1"/>
    <xf numFmtId="4" fontId="43" fillId="12" borderId="0" xfId="0" applyNumberFormat="1" applyFont="1" applyFill="1"/>
    <xf numFmtId="4" fontId="44" fillId="12" borderId="0" xfId="0" applyNumberFormat="1" applyFont="1" applyFill="1"/>
    <xf numFmtId="4" fontId="3" fillId="12" borderId="0" xfId="0" applyNumberFormat="1" applyFont="1" applyFill="1"/>
    <xf numFmtId="0" fontId="3" fillId="12" borderId="0" xfId="0" applyNumberFormat="1" applyFont="1" applyFill="1"/>
    <xf numFmtId="4" fontId="3" fillId="12" borderId="0" xfId="0" applyNumberFormat="1" applyFont="1" applyFill="1" applyBorder="1"/>
    <xf numFmtId="0" fontId="43" fillId="12" borderId="0" xfId="0" applyNumberFormat="1" applyFont="1" applyFill="1"/>
    <xf numFmtId="4" fontId="43" fillId="12" borderId="0" xfId="0" applyNumberFormat="1" applyFont="1" applyFill="1" applyBorder="1"/>
    <xf numFmtId="4" fontId="43" fillId="0" borderId="2" xfId="0" applyNumberFormat="1" applyFont="1" applyBorder="1" applyAlignment="1">
      <alignment horizontal="center" vertical="center" wrapText="1"/>
    </xf>
    <xf numFmtId="0" fontId="3" fillId="0" borderId="9" xfId="0" applyFont="1" applyFill="1" applyBorder="1"/>
    <xf numFmtId="0" fontId="44" fillId="0" borderId="0" xfId="0" applyNumberFormat="1" applyFont="1" applyFill="1"/>
    <xf numFmtId="49" fontId="3" fillId="6" borderId="5" xfId="0" applyNumberFormat="1" applyFont="1" applyFill="1" applyBorder="1" applyAlignment="1">
      <alignment horizontal="center"/>
    </xf>
    <xf numFmtId="4" fontId="3" fillId="0" borderId="5" xfId="0" applyNumberFormat="1" applyFont="1" applyFill="1" applyBorder="1" applyAlignment="1">
      <alignment horizontal="center"/>
    </xf>
    <xf numFmtId="0" fontId="3" fillId="0" borderId="5" xfId="0" applyNumberFormat="1" applyFont="1" applyFill="1" applyBorder="1"/>
    <xf numFmtId="4" fontId="3" fillId="0" borderId="5" xfId="0" applyNumberFormat="1" applyFont="1" applyFill="1" applyBorder="1"/>
    <xf numFmtId="4" fontId="3" fillId="0" borderId="14" xfId="0" applyNumberFormat="1" applyFont="1" applyFill="1" applyBorder="1"/>
    <xf numFmtId="4" fontId="3" fillId="6" borderId="4" xfId="0" applyNumberFormat="1" applyFont="1" applyFill="1" applyBorder="1" applyAlignment="1">
      <alignment horizontal="left"/>
    </xf>
    <xf numFmtId="4" fontId="2" fillId="15" borderId="19" xfId="0" applyNumberFormat="1" applyFont="1" applyFill="1" applyBorder="1"/>
    <xf numFmtId="4" fontId="3" fillId="15" borderId="6" xfId="0" applyNumberFormat="1" applyFont="1" applyFill="1" applyBorder="1"/>
    <xf numFmtId="4" fontId="3" fillId="15" borderId="0" xfId="0" applyNumberFormat="1" applyFont="1" applyFill="1" applyBorder="1"/>
    <xf numFmtId="4" fontId="3" fillId="15" borderId="9" xfId="0" applyNumberFormat="1" applyFont="1" applyFill="1" applyBorder="1"/>
    <xf numFmtId="9" fontId="3" fillId="15" borderId="0" xfId="3" applyFont="1" applyFill="1" applyBorder="1" applyAlignment="1">
      <alignment horizontal="right"/>
    </xf>
    <xf numFmtId="9" fontId="3" fillId="15" borderId="10" xfId="3" applyFont="1" applyFill="1" applyBorder="1" applyAlignment="1">
      <alignment horizontal="right"/>
    </xf>
    <xf numFmtId="4" fontId="3" fillId="15" borderId="1" xfId="0" applyNumberFormat="1" applyFont="1" applyFill="1" applyBorder="1"/>
    <xf numFmtId="0" fontId="2" fillId="15" borderId="6" xfId="0" applyNumberFormat="1" applyFont="1" applyFill="1" applyBorder="1" applyAlignment="1">
      <alignment horizontal="right"/>
    </xf>
    <xf numFmtId="4" fontId="2" fillId="15" borderId="18" xfId="0" applyNumberFormat="1" applyFont="1" applyFill="1" applyBorder="1" applyAlignment="1">
      <alignment horizontal="right"/>
    </xf>
    <xf numFmtId="4" fontId="2" fillId="15" borderId="11" xfId="0" applyNumberFormat="1" applyFont="1" applyFill="1" applyBorder="1"/>
    <xf numFmtId="0" fontId="2" fillId="15" borderId="1" xfId="0" applyNumberFormat="1" applyFont="1" applyFill="1" applyBorder="1" applyAlignment="1">
      <alignment horizontal="right"/>
    </xf>
    <xf numFmtId="4" fontId="2" fillId="15" borderId="12" xfId="0" applyNumberFormat="1" applyFont="1" applyFill="1" applyBorder="1" applyAlignment="1">
      <alignment horizontal="right"/>
    </xf>
    <xf numFmtId="4" fontId="13" fillId="15" borderId="0" xfId="0" applyNumberFormat="1" applyFont="1" applyFill="1" applyBorder="1"/>
    <xf numFmtId="9" fontId="13" fillId="15" borderId="0" xfId="3" applyFont="1" applyFill="1" applyBorder="1"/>
    <xf numFmtId="9" fontId="13" fillId="15" borderId="10" xfId="3" applyFont="1" applyFill="1" applyBorder="1"/>
    <xf numFmtId="4" fontId="3" fillId="15" borderId="4" xfId="0" applyNumberFormat="1" applyFont="1" applyFill="1" applyBorder="1"/>
    <xf numFmtId="4" fontId="3" fillId="15" borderId="5" xfId="0" applyNumberFormat="1" applyFont="1" applyFill="1" applyBorder="1"/>
    <xf numFmtId="4" fontId="13" fillId="15" borderId="5" xfId="0" applyNumberFormat="1" applyFont="1" applyFill="1" applyBorder="1"/>
    <xf numFmtId="9" fontId="2" fillId="15" borderId="5" xfId="3" applyFont="1" applyFill="1" applyBorder="1" applyAlignment="1">
      <alignment horizontal="right"/>
    </xf>
    <xf numFmtId="9" fontId="2" fillId="15" borderId="14" xfId="3" applyFont="1" applyFill="1" applyBorder="1" applyAlignment="1">
      <alignment horizontal="right"/>
    </xf>
    <xf numFmtId="2" fontId="2" fillId="0" borderId="0" xfId="0" applyNumberFormat="1" applyFont="1" applyBorder="1" applyAlignment="1">
      <alignment horizontal="right"/>
    </xf>
    <xf numFmtId="0" fontId="43" fillId="10" borderId="0" xfId="0" applyNumberFormat="1" applyFont="1" applyFill="1"/>
    <xf numFmtId="4" fontId="43" fillId="10" borderId="0" xfId="0" applyNumberFormat="1" applyFont="1" applyFill="1"/>
    <xf numFmtId="4" fontId="43" fillId="10" borderId="0" xfId="0" applyNumberFormat="1" applyFont="1" applyFill="1" applyBorder="1"/>
    <xf numFmtId="0" fontId="43" fillId="10" borderId="0" xfId="0" applyNumberFormat="1" applyFont="1" applyFill="1" applyBorder="1"/>
    <xf numFmtId="4" fontId="3" fillId="0" borderId="5"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4" fontId="3" fillId="10" borderId="0" xfId="0" applyNumberFormat="1" applyFont="1" applyFill="1"/>
    <xf numFmtId="4" fontId="3" fillId="0" borderId="14"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4" fontId="2" fillId="0" borderId="0" xfId="0" applyNumberFormat="1" applyFont="1" applyAlignment="1">
      <alignment horizontal="right"/>
    </xf>
    <xf numFmtId="0" fontId="2" fillId="0" borderId="0" xfId="0" applyNumberFormat="1" applyFont="1"/>
    <xf numFmtId="4" fontId="2" fillId="0" borderId="5" xfId="0" applyNumberFormat="1" applyFont="1" applyBorder="1"/>
    <xf numFmtId="4" fontId="2" fillId="0" borderId="14" xfId="0" applyNumberFormat="1" applyFont="1" applyBorder="1"/>
    <xf numFmtId="2" fontId="3" fillId="0" borderId="0" xfId="0" applyNumberFormat="1" applyFont="1" applyBorder="1" applyAlignment="1">
      <alignment horizontal="left"/>
    </xf>
    <xf numFmtId="164" fontId="49" fillId="10" borderId="7" xfId="0" applyNumberFormat="1" applyFont="1" applyFill="1" applyBorder="1"/>
    <xf numFmtId="164" fontId="49" fillId="10" borderId="15" xfId="0" applyNumberFormat="1" applyFont="1" applyFill="1" applyBorder="1"/>
    <xf numFmtId="0" fontId="2" fillId="0" borderId="0" xfId="0" applyFont="1" applyFill="1" applyBorder="1"/>
    <xf numFmtId="3" fontId="3" fillId="11" borderId="2" xfId="0" applyNumberFormat="1" applyFont="1" applyFill="1" applyBorder="1"/>
    <xf numFmtId="0" fontId="70" fillId="4" borderId="0" xfId="0" applyFont="1" applyFill="1" applyBorder="1" applyAlignment="1">
      <alignment horizontal="center"/>
    </xf>
    <xf numFmtId="0" fontId="14" fillId="4" borderId="0" xfId="0" applyFont="1" applyFill="1" applyBorder="1" applyAlignment="1">
      <alignment horizontal="left"/>
    </xf>
    <xf numFmtId="0" fontId="66" fillId="4" borderId="7" xfId="0" applyFont="1" applyFill="1" applyBorder="1" applyAlignment="1">
      <alignment horizontal="center"/>
    </xf>
    <xf numFmtId="0" fontId="66" fillId="4" borderId="15" xfId="0" applyFont="1" applyFill="1" applyBorder="1" applyAlignment="1">
      <alignment horizontal="center"/>
    </xf>
    <xf numFmtId="0" fontId="66" fillId="4" borderId="8" xfId="0" applyFont="1" applyFill="1" applyBorder="1" applyAlignment="1">
      <alignment horizontal="center"/>
    </xf>
    <xf numFmtId="3" fontId="14" fillId="4" borderId="0" xfId="0" applyNumberFormat="1" applyFont="1" applyFill="1" applyBorder="1" applyAlignment="1">
      <alignment horizontal="left" wrapText="1"/>
    </xf>
    <xf numFmtId="3" fontId="13" fillId="4" borderId="0" xfId="0" applyNumberFormat="1" applyFont="1" applyFill="1" applyBorder="1" applyAlignment="1">
      <alignment horizontal="left"/>
    </xf>
    <xf numFmtId="0" fontId="66" fillId="4" borderId="0" xfId="0" applyFont="1" applyFill="1" applyBorder="1" applyAlignment="1">
      <alignment horizontal="center"/>
    </xf>
    <xf numFmtId="0" fontId="71" fillId="4" borderId="0" xfId="0" applyFont="1" applyFill="1"/>
    <xf numFmtId="0" fontId="71" fillId="4" borderId="0" xfId="0" applyFont="1" applyFill="1" applyBorder="1" applyAlignment="1">
      <alignment horizontal="left"/>
    </xf>
    <xf numFmtId="0" fontId="13" fillId="4" borderId="0" xfId="0" applyFont="1" applyFill="1" applyBorder="1" applyAlignment="1">
      <alignment horizontal="left" wrapText="1"/>
    </xf>
    <xf numFmtId="0" fontId="72" fillId="10" borderId="0" xfId="0" applyFont="1" applyFill="1" applyBorder="1" applyAlignment="1">
      <alignment horizontal="left" wrapText="1"/>
    </xf>
    <xf numFmtId="4" fontId="73" fillId="4" borderId="0" xfId="0" applyNumberFormat="1" applyFont="1" applyFill="1"/>
    <xf numFmtId="4" fontId="74" fillId="4" borderId="0" xfId="0" applyNumberFormat="1" applyFont="1" applyFill="1"/>
    <xf numFmtId="4" fontId="75" fillId="4" borderId="0" xfId="0" applyNumberFormat="1" applyFont="1" applyFill="1"/>
    <xf numFmtId="0" fontId="13" fillId="4" borderId="0" xfId="0" applyFont="1" applyFill="1"/>
    <xf numFmtId="0" fontId="14" fillId="10" borderId="0" xfId="0" applyFont="1" applyFill="1" applyBorder="1" applyAlignment="1">
      <alignment horizontal="left" wrapText="1"/>
    </xf>
    <xf numFmtId="0" fontId="14" fillId="12" borderId="0" xfId="0" applyFont="1" applyFill="1" applyBorder="1" applyAlignment="1">
      <alignment horizontal="left"/>
    </xf>
    <xf numFmtId="0" fontId="13" fillId="12" borderId="0" xfId="0" applyFont="1" applyFill="1" applyBorder="1" applyAlignment="1">
      <alignment horizontal="left"/>
    </xf>
    <xf numFmtId="0" fontId="76" fillId="12" borderId="0" xfId="0" applyFont="1" applyFill="1" applyBorder="1" applyAlignment="1">
      <alignment horizontal="left"/>
    </xf>
    <xf numFmtId="0" fontId="77" fillId="4" borderId="0" xfId="0" applyFont="1" applyFill="1" applyBorder="1" applyAlignment="1">
      <alignment horizontal="left"/>
    </xf>
    <xf numFmtId="0" fontId="78" fillId="4" borderId="0" xfId="0" applyFont="1" applyFill="1" applyBorder="1" applyAlignment="1">
      <alignment horizontal="left"/>
    </xf>
    <xf numFmtId="0" fontId="79" fillId="4" borderId="0" xfId="0" applyFont="1" applyFill="1" applyBorder="1" applyAlignment="1">
      <alignment horizontal="left"/>
    </xf>
    <xf numFmtId="0" fontId="13" fillId="10" borderId="0" xfId="0" applyFont="1" applyFill="1" applyBorder="1" applyAlignment="1">
      <alignment horizontal="left" vertical="top"/>
    </xf>
    <xf numFmtId="0" fontId="14" fillId="0" borderId="0" xfId="0" applyFont="1" applyFill="1" applyBorder="1" applyAlignment="1">
      <alignment horizontal="left"/>
    </xf>
    <xf numFmtId="0" fontId="13" fillId="0" borderId="0" xfId="0" applyFont="1" applyFill="1" applyBorder="1" applyAlignment="1">
      <alignment horizontal="left"/>
    </xf>
    <xf numFmtId="0" fontId="0" fillId="0" borderId="0" xfId="0"/>
    <xf numFmtId="0" fontId="2" fillId="0" borderId="0" xfId="0" applyFont="1" applyAlignment="1">
      <alignment horizontal="left"/>
    </xf>
    <xf numFmtId="0" fontId="2" fillId="0" borderId="0" xfId="0" applyFont="1"/>
    <xf numFmtId="0" fontId="3" fillId="0" borderId="0" xfId="0" applyFont="1"/>
    <xf numFmtId="0" fontId="7" fillId="0" borderId="0" xfId="0" applyFont="1"/>
    <xf numFmtId="0" fontId="3" fillId="0" borderId="0" xfId="0" applyFont="1" applyAlignment="1">
      <alignment horizontal="right"/>
    </xf>
    <xf numFmtId="4" fontId="2" fillId="0" borderId="5" xfId="0" applyNumberFormat="1" applyFont="1" applyBorder="1"/>
    <xf numFmtId="0" fontId="2" fillId="0" borderId="0" xfId="0" applyFont="1" applyAlignment="1">
      <alignment horizontal="center" wrapText="1"/>
    </xf>
    <xf numFmtId="0" fontId="2" fillId="0" borderId="0" xfId="0" applyFont="1" applyAlignment="1">
      <alignment horizontal="right"/>
    </xf>
    <xf numFmtId="4" fontId="2" fillId="0" borderId="0" xfId="0" applyNumberFormat="1" applyFont="1" applyBorder="1"/>
    <xf numFmtId="0" fontId="7" fillId="0" borderId="0" xfId="0" applyFont="1" applyAlignment="1">
      <alignment horizontal="right"/>
    </xf>
    <xf numFmtId="4" fontId="7" fillId="0" borderId="0" xfId="0" applyNumberFormat="1" applyFont="1"/>
    <xf numFmtId="4" fontId="7" fillId="0" borderId="34" xfId="0" applyNumberFormat="1" applyFont="1" applyBorder="1"/>
    <xf numFmtId="0" fontId="2" fillId="0" borderId="5" xfId="0" applyFont="1" applyBorder="1" applyAlignment="1">
      <alignment horizontal="center" wrapText="1"/>
    </xf>
    <xf numFmtId="4" fontId="2" fillId="0" borderId="5" xfId="0" applyNumberFormat="1" applyFont="1" applyBorder="1" applyAlignment="1">
      <alignment horizontal="center" wrapText="1"/>
    </xf>
    <xf numFmtId="0" fontId="2" fillId="0" borderId="0" xfId="0" applyFont="1" applyBorder="1" applyAlignment="1">
      <alignment horizontal="center" wrapText="1"/>
    </xf>
    <xf numFmtId="4" fontId="2" fillId="0" borderId="0" xfId="0" applyNumberFormat="1" applyFont="1" applyBorder="1" applyAlignment="1">
      <alignment horizontal="center" wrapText="1"/>
    </xf>
    <xf numFmtId="0" fontId="0" fillId="0" borderId="0" xfId="0" applyAlignment="1">
      <alignment horizontal="right"/>
    </xf>
    <xf numFmtId="0" fontId="3" fillId="10" borderId="0" xfId="0" applyFont="1" applyFill="1" applyAlignment="1">
      <alignment wrapText="1"/>
    </xf>
    <xf numFmtId="4" fontId="43" fillId="0" borderId="0" xfId="0" applyNumberFormat="1" applyFont="1" applyBorder="1" applyAlignment="1">
      <alignment horizontal="center"/>
    </xf>
    <xf numFmtId="4" fontId="3" fillId="6" borderId="7" xfId="0" applyNumberFormat="1" applyFont="1" applyFill="1" applyBorder="1" applyAlignment="1">
      <alignment horizontal="center"/>
    </xf>
    <xf numFmtId="4" fontId="3" fillId="6" borderId="8" xfId="0" applyNumberFormat="1" applyFont="1" applyFill="1" applyBorder="1" applyAlignment="1">
      <alignment horizontal="center"/>
    </xf>
    <xf numFmtId="4" fontId="3" fillId="6" borderId="8" xfId="0" quotePrefix="1" applyNumberFormat="1" applyFont="1" applyFill="1" applyBorder="1" applyAlignment="1">
      <alignment horizontal="center"/>
    </xf>
    <xf numFmtId="2" fontId="3" fillId="0" borderId="0" xfId="0" applyNumberFormat="1" applyFont="1" applyBorder="1" applyAlignment="1">
      <alignment horizontal="right"/>
    </xf>
    <xf numFmtId="3" fontId="3" fillId="16" borderId="0" xfId="0" applyNumberFormat="1" applyFont="1" applyFill="1"/>
    <xf numFmtId="0" fontId="3" fillId="16" borderId="0" xfId="0" applyFont="1" applyFill="1" applyBorder="1"/>
    <xf numFmtId="3" fontId="44" fillId="16" borderId="5" xfId="0" applyNumberFormat="1" applyFont="1" applyFill="1" applyBorder="1"/>
    <xf numFmtId="2" fontId="2" fillId="0" borderId="10" xfId="0" applyNumberFormat="1" applyFont="1" applyBorder="1" applyAlignment="1">
      <alignment horizontal="right"/>
    </xf>
    <xf numFmtId="0" fontId="44" fillId="0" borderId="9" xfId="0" applyFont="1" applyFill="1" applyBorder="1"/>
    <xf numFmtId="4" fontId="3" fillId="0" borderId="0" xfId="0" applyNumberFormat="1" applyFont="1" applyFill="1" applyBorder="1"/>
    <xf numFmtId="2" fontId="44" fillId="0" borderId="0" xfId="0" applyNumberFormat="1" applyFont="1" applyFill="1" applyBorder="1" applyAlignment="1">
      <alignment horizontal="right"/>
    </xf>
    <xf numFmtId="0" fontId="2" fillId="0" borderId="9" xfId="0" applyFont="1" applyFill="1" applyBorder="1"/>
    <xf numFmtId="2" fontId="43" fillId="0" borderId="0" xfId="0" applyNumberFormat="1" applyFont="1" applyFill="1" applyBorder="1" applyAlignment="1">
      <alignment horizontal="right"/>
    </xf>
    <xf numFmtId="0" fontId="43" fillId="0" borderId="9" xfId="0" applyFont="1" applyFill="1" applyBorder="1"/>
    <xf numFmtId="2" fontId="44" fillId="0" borderId="6" xfId="0" applyNumberFormat="1" applyFont="1" applyFill="1" applyBorder="1" applyAlignment="1">
      <alignment horizontal="right"/>
    </xf>
    <xf numFmtId="2" fontId="44" fillId="0" borderId="5" xfId="0" applyNumberFormat="1" applyFont="1" applyFill="1" applyBorder="1" applyAlignment="1">
      <alignment horizontal="right"/>
    </xf>
    <xf numFmtId="2" fontId="2" fillId="0" borderId="0" xfId="0" applyNumberFormat="1" applyFont="1" applyFill="1" applyBorder="1" applyAlignment="1">
      <alignment horizontal="right"/>
    </xf>
    <xf numFmtId="0" fontId="2" fillId="0" borderId="9" xfId="0" applyFont="1" applyFill="1" applyBorder="1" applyAlignment="1">
      <alignment wrapText="1"/>
    </xf>
    <xf numFmtId="2" fontId="43" fillId="0" borderId="9" xfId="0" applyNumberFormat="1" applyFont="1" applyBorder="1" applyAlignment="1">
      <alignment horizontal="right"/>
    </xf>
    <xf numFmtId="2" fontId="44" fillId="0" borderId="9" xfId="0" applyNumberFormat="1" applyFont="1" applyBorder="1" applyAlignment="1">
      <alignment horizontal="right"/>
    </xf>
    <xf numFmtId="2" fontId="44" fillId="0" borderId="9" xfId="0" applyNumberFormat="1" applyFont="1" applyFill="1" applyBorder="1" applyAlignment="1">
      <alignment horizontal="right"/>
    </xf>
    <xf numFmtId="2" fontId="44" fillId="0" borderId="10" xfId="0" applyNumberFormat="1" applyFont="1" applyFill="1" applyBorder="1" applyAlignment="1">
      <alignment horizontal="right"/>
    </xf>
    <xf numFmtId="2" fontId="3" fillId="0" borderId="9" xfId="0" applyNumberFormat="1" applyFont="1" applyBorder="1" applyAlignment="1">
      <alignment horizontal="right"/>
    </xf>
    <xf numFmtId="2" fontId="3" fillId="0" borderId="10" xfId="0" applyNumberFormat="1" applyFont="1" applyBorder="1" applyAlignment="1">
      <alignment horizontal="right"/>
    </xf>
    <xf numFmtId="2" fontId="43" fillId="0" borderId="11" xfId="0" applyNumberFormat="1" applyFont="1" applyBorder="1" applyAlignment="1">
      <alignment horizontal="right"/>
    </xf>
    <xf numFmtId="2" fontId="43" fillId="0" borderId="12" xfId="0" applyNumberFormat="1" applyFont="1" applyBorder="1" applyAlignment="1">
      <alignment horizontal="right"/>
    </xf>
    <xf numFmtId="2" fontId="2" fillId="0" borderId="9" xfId="0" applyNumberFormat="1" applyFont="1" applyFill="1" applyBorder="1" applyAlignment="1">
      <alignment horizontal="right"/>
    </xf>
    <xf numFmtId="2" fontId="3" fillId="0" borderId="0" xfId="0" applyNumberFormat="1" applyFont="1" applyBorder="1" applyAlignment="1"/>
    <xf numFmtId="2" fontId="43" fillId="0" borderId="0" xfId="0" applyNumberFormat="1" applyFont="1" applyBorder="1" applyAlignment="1"/>
    <xf numFmtId="4" fontId="3" fillId="0" borderId="0" xfId="0" applyNumberFormat="1" applyFont="1" applyBorder="1" applyAlignment="1">
      <alignment horizontal="right"/>
    </xf>
    <xf numFmtId="4" fontId="48" fillId="12" borderId="0" xfId="0" applyNumberFormat="1" applyFont="1" applyFill="1"/>
    <xf numFmtId="4" fontId="48" fillId="12" borderId="0" xfId="0" applyNumberFormat="1" applyFont="1" applyFill="1" applyAlignment="1">
      <alignment horizontal="center"/>
    </xf>
    <xf numFmtId="9" fontId="3" fillId="12" borderId="0" xfId="3" applyFont="1" applyFill="1" applyAlignment="1">
      <alignment horizontal="center"/>
    </xf>
    <xf numFmtId="4" fontId="43" fillId="12" borderId="2" xfId="0" applyNumberFormat="1" applyFont="1" applyFill="1" applyBorder="1"/>
    <xf numFmtId="4" fontId="4" fillId="12" borderId="0" xfId="0" applyNumberFormat="1" applyFont="1" applyFill="1" applyAlignment="1">
      <alignment horizontal="center"/>
    </xf>
    <xf numFmtId="4" fontId="4" fillId="12" borderId="0" xfId="0" applyNumberFormat="1" applyFont="1" applyFill="1"/>
    <xf numFmtId="4" fontId="3" fillId="12" borderId="0" xfId="0" applyNumberFormat="1" applyFont="1" applyFill="1" applyAlignment="1">
      <alignment horizontal="center"/>
    </xf>
    <xf numFmtId="4" fontId="3" fillId="12" borderId="0" xfId="0" quotePrefix="1" applyNumberFormat="1" applyFont="1" applyFill="1" applyAlignment="1">
      <alignment horizontal="left"/>
    </xf>
    <xf numFmtId="4" fontId="3" fillId="12" borderId="0" xfId="0" applyNumberFormat="1" applyFont="1" applyFill="1" applyAlignment="1">
      <alignment horizontal="left"/>
    </xf>
    <xf numFmtId="0" fontId="13" fillId="12" borderId="0" xfId="0" applyFont="1" applyFill="1" applyBorder="1" applyAlignment="1">
      <alignment horizontal="left" vertical="top" wrapText="1"/>
    </xf>
    <xf numFmtId="9" fontId="43" fillId="12" borderId="0" xfId="0" applyNumberFormat="1" applyFont="1" applyFill="1" applyBorder="1"/>
    <xf numFmtId="2" fontId="43" fillId="18" borderId="0" xfId="0" applyNumberFormat="1" applyFont="1" applyFill="1" applyBorder="1" applyAlignment="1">
      <alignment horizontal="right"/>
    </xf>
    <xf numFmtId="2" fontId="43" fillId="18" borderId="9" xfId="0" applyNumberFormat="1" applyFont="1" applyFill="1" applyBorder="1" applyAlignment="1">
      <alignment horizontal="right"/>
    </xf>
    <xf numFmtId="2" fontId="43" fillId="18" borderId="10" xfId="0" applyNumberFormat="1" applyFont="1" applyFill="1" applyBorder="1"/>
    <xf numFmtId="2" fontId="43" fillId="18" borderId="10" xfId="0" applyNumberFormat="1" applyFont="1" applyFill="1" applyBorder="1" applyAlignment="1">
      <alignment horizontal="right"/>
    </xf>
    <xf numFmtId="0" fontId="43" fillId="19" borderId="9" xfId="0" applyFont="1" applyFill="1" applyBorder="1"/>
    <xf numFmtId="4" fontId="43" fillId="19" borderId="0" xfId="0" applyNumberFormat="1" applyFont="1" applyFill="1" applyBorder="1"/>
    <xf numFmtId="2" fontId="43" fillId="19" borderId="0" xfId="0" applyNumberFormat="1" applyFont="1" applyFill="1" applyBorder="1" applyAlignment="1">
      <alignment horizontal="right"/>
    </xf>
    <xf numFmtId="0" fontId="2" fillId="17" borderId="0" xfId="0" applyFont="1" applyFill="1"/>
    <xf numFmtId="0" fontId="0" fillId="17" borderId="0" xfId="0" applyFill="1"/>
    <xf numFmtId="0" fontId="82" fillId="20" borderId="0" xfId="0" applyFont="1" applyFill="1"/>
    <xf numFmtId="0" fontId="65" fillId="10" borderId="19" xfId="0" applyFont="1" applyFill="1" applyBorder="1" applyAlignment="1">
      <alignment horizontal="center" vertical="center"/>
    </xf>
    <xf numFmtId="0" fontId="65" fillId="10" borderId="6" xfId="0" applyFont="1" applyFill="1" applyBorder="1" applyAlignment="1">
      <alignment horizontal="center" vertical="center"/>
    </xf>
    <xf numFmtId="0" fontId="65" fillId="10" borderId="18" xfId="0" applyFont="1" applyFill="1" applyBorder="1" applyAlignment="1">
      <alignment horizontal="center" vertical="center"/>
    </xf>
    <xf numFmtId="0" fontId="2" fillId="14" borderId="4" xfId="0" applyFont="1" applyFill="1" applyBorder="1" applyAlignment="1">
      <alignment horizontal="center" vertical="center" wrapText="1"/>
    </xf>
    <xf numFmtId="0" fontId="2" fillId="14" borderId="5" xfId="0" applyFont="1" applyFill="1" applyBorder="1" applyAlignment="1">
      <alignment horizontal="center" vertical="center" wrapText="1"/>
    </xf>
    <xf numFmtId="0" fontId="2" fillId="14" borderId="14" xfId="0" applyFont="1" applyFill="1" applyBorder="1" applyAlignment="1">
      <alignment horizontal="center" vertical="center" wrapText="1"/>
    </xf>
    <xf numFmtId="0" fontId="6" fillId="0" borderId="10" xfId="0" applyFont="1" applyFill="1" applyBorder="1" applyAlignment="1">
      <alignment horizontal="left" wrapText="1"/>
    </xf>
    <xf numFmtId="3" fontId="7" fillId="9" borderId="4" xfId="0" applyNumberFormat="1" applyFont="1" applyFill="1" applyBorder="1" applyAlignment="1">
      <alignment horizontal="center" vertical="center"/>
    </xf>
    <xf numFmtId="3" fontId="7" fillId="9" borderId="5" xfId="0" applyNumberFormat="1" applyFont="1" applyFill="1" applyBorder="1" applyAlignment="1">
      <alignment horizontal="center" vertical="center"/>
    </xf>
    <xf numFmtId="3" fontId="7" fillId="9" borderId="6" xfId="0" applyNumberFormat="1" applyFont="1" applyFill="1" applyBorder="1" applyAlignment="1">
      <alignment horizontal="center" vertical="center"/>
    </xf>
    <xf numFmtId="3" fontId="7" fillId="9" borderId="14" xfId="0" applyNumberFormat="1" applyFont="1" applyFill="1" applyBorder="1" applyAlignment="1">
      <alignment horizontal="center" vertical="center"/>
    </xf>
    <xf numFmtId="0" fontId="58" fillId="0" borderId="0" xfId="0" applyFont="1" applyFill="1"/>
    <xf numFmtId="3" fontId="3" fillId="8" borderId="5" xfId="0" applyNumberFormat="1" applyFont="1" applyFill="1" applyBorder="1" applyAlignment="1">
      <alignment horizontal="right"/>
    </xf>
    <xf numFmtId="3" fontId="3" fillId="8" borderId="14" xfId="0" applyNumberFormat="1" applyFont="1" applyFill="1" applyBorder="1" applyAlignment="1">
      <alignment horizontal="right"/>
    </xf>
    <xf numFmtId="0" fontId="34" fillId="0" borderId="0" xfId="0" applyFont="1" applyBorder="1" applyAlignment="1">
      <alignment horizontal="center"/>
    </xf>
    <xf numFmtId="0" fontId="7" fillId="13" borderId="4" xfId="0" applyFont="1" applyFill="1" applyBorder="1" applyAlignment="1">
      <alignment horizontal="center" wrapText="1"/>
    </xf>
    <xf numFmtId="0" fontId="7" fillId="13" borderId="5" xfId="0" applyFont="1" applyFill="1" applyBorder="1" applyAlignment="1">
      <alignment horizontal="center" wrapText="1"/>
    </xf>
    <xf numFmtId="0" fontId="7" fillId="13" borderId="14" xfId="0" applyFont="1" applyFill="1" applyBorder="1" applyAlignment="1">
      <alignment horizontal="center" wrapText="1"/>
    </xf>
    <xf numFmtId="3" fontId="8" fillId="0" borderId="20" xfId="0" applyNumberFormat="1" applyFont="1" applyFill="1" applyBorder="1" applyAlignment="1">
      <alignment horizontal="center"/>
    </xf>
    <xf numFmtId="3" fontId="8" fillId="0" borderId="23" xfId="0" applyNumberFormat="1" applyFont="1" applyFill="1" applyBorder="1" applyAlignment="1">
      <alignment horizontal="center"/>
    </xf>
    <xf numFmtId="4" fontId="21" fillId="8" borderId="0" xfId="0" applyNumberFormat="1" applyFont="1" applyFill="1" applyAlignment="1">
      <alignment vertical="top" wrapText="1"/>
    </xf>
    <xf numFmtId="0" fontId="49" fillId="0" borderId="0" xfId="0" applyFont="1" applyAlignment="1">
      <alignment wrapText="1"/>
    </xf>
    <xf numFmtId="4" fontId="8" fillId="4" borderId="1" xfId="0" applyNumberFormat="1" applyFont="1" applyFill="1" applyBorder="1" applyAlignment="1">
      <alignment horizontal="center"/>
    </xf>
    <xf numFmtId="0" fontId="49" fillId="0" borderId="1" xfId="0" applyFont="1" applyBorder="1" applyAlignment="1">
      <alignment horizontal="center"/>
    </xf>
    <xf numFmtId="0" fontId="49" fillId="0" borderId="12" xfId="0" applyFont="1" applyBorder="1" applyAlignment="1">
      <alignment horizontal="center"/>
    </xf>
    <xf numFmtId="4" fontId="3" fillId="4" borderId="0" xfId="0" applyNumberFormat="1" applyFont="1" applyFill="1" applyAlignment="1">
      <alignment wrapText="1"/>
    </xf>
    <xf numFmtId="0" fontId="49" fillId="4" borderId="0" xfId="0" applyFont="1" applyFill="1" applyAlignment="1"/>
    <xf numFmtId="4" fontId="43" fillId="4" borderId="0" xfId="0" applyNumberFormat="1" applyFont="1" applyFill="1" applyAlignment="1">
      <alignment wrapText="1"/>
    </xf>
    <xf numFmtId="0" fontId="2" fillId="0" borderId="19" xfId="0" applyFont="1" applyFill="1" applyBorder="1" applyAlignment="1">
      <alignment horizontal="center" wrapText="1"/>
    </xf>
    <xf numFmtId="0" fontId="2" fillId="0" borderId="18" xfId="0" applyFont="1" applyFill="1" applyBorder="1" applyAlignment="1">
      <alignment horizontal="center" wrapText="1"/>
    </xf>
    <xf numFmtId="2" fontId="2" fillId="0" borderId="19" xfId="0" applyNumberFormat="1" applyFont="1" applyBorder="1" applyAlignment="1">
      <alignment horizontal="center"/>
    </xf>
    <xf numFmtId="2" fontId="2" fillId="0" borderId="6" xfId="0" applyNumberFormat="1" applyFont="1" applyBorder="1" applyAlignment="1">
      <alignment horizontal="center"/>
    </xf>
    <xf numFmtId="2" fontId="2" fillId="0" borderId="18" xfId="0" applyNumberFormat="1" applyFont="1" applyBorder="1" applyAlignment="1">
      <alignment horizontal="center"/>
    </xf>
    <xf numFmtId="4" fontId="3" fillId="15" borderId="0" xfId="0" applyNumberFormat="1" applyFont="1" applyFill="1" applyBorder="1" applyAlignment="1">
      <alignment horizontal="left" wrapText="1"/>
    </xf>
    <xf numFmtId="4" fontId="69" fillId="4" borderId="4" xfId="0" applyNumberFormat="1" applyFont="1" applyFill="1" applyBorder="1" applyAlignment="1">
      <alignment horizontal="left"/>
    </xf>
    <xf numFmtId="0" fontId="49" fillId="0" borderId="5" xfId="0" applyFont="1" applyBorder="1" applyAlignment="1"/>
    <xf numFmtId="0" fontId="49" fillId="0" borderId="14" xfId="0" applyFont="1" applyBorder="1" applyAlignment="1"/>
    <xf numFmtId="4" fontId="43" fillId="0" borderId="4" xfId="0" applyNumberFormat="1" applyFont="1" applyBorder="1" applyAlignment="1">
      <alignment horizontal="center" vertical="center" wrapText="1"/>
    </xf>
    <xf numFmtId="4" fontId="43" fillId="0" borderId="5" xfId="0" applyNumberFormat="1" applyFont="1" applyBorder="1" applyAlignment="1">
      <alignment horizontal="center" vertical="center" wrapText="1"/>
    </xf>
    <xf numFmtId="4" fontId="43" fillId="0" borderId="14" xfId="0" applyNumberFormat="1" applyFont="1" applyBorder="1" applyAlignment="1">
      <alignment horizontal="center" vertical="center" wrapText="1"/>
    </xf>
    <xf numFmtId="4" fontId="8" fillId="4" borderId="0" xfId="0" applyNumberFormat="1" applyFont="1" applyFill="1" applyBorder="1" applyAlignment="1">
      <alignment horizontal="center"/>
    </xf>
    <xf numFmtId="0" fontId="49" fillId="0" borderId="0" xfId="0" applyFont="1" applyAlignment="1"/>
    <xf numFmtId="4" fontId="3" fillId="4" borderId="0" xfId="0" applyNumberFormat="1" applyFont="1" applyFill="1" applyBorder="1" applyAlignment="1">
      <alignment horizontal="left" wrapText="1"/>
    </xf>
    <xf numFmtId="0" fontId="69" fillId="4" borderId="1" xfId="0" applyFont="1" applyFill="1" applyBorder="1" applyAlignment="1">
      <alignment horizontal="center"/>
    </xf>
    <xf numFmtId="0" fontId="3" fillId="12" borderId="0" xfId="0" applyFont="1" applyFill="1" applyAlignment="1">
      <alignment horizontal="left" wrapText="1"/>
    </xf>
  </cellXfs>
  <cellStyles count="10">
    <cellStyle name="Comma" xfId="1" builtinId="3"/>
    <cellStyle name="Comma 2" xfId="5"/>
    <cellStyle name="Comma 3" xfId="4"/>
    <cellStyle name="Currency" xfId="2" builtinId="4"/>
    <cellStyle name="Normal" xfId="0" builtinId="0"/>
    <cellStyle name="Normal 2" xfId="6"/>
    <cellStyle name="Normal 2 2" xfId="7"/>
    <cellStyle name="Normal 3" xfId="8"/>
    <cellStyle name="Percent" xfId="3" builtinId="5"/>
    <cellStyle name="Percent 2"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99FFCC"/>
      <color rgb="FF00F6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2"/>
    <pageSetUpPr fitToPage="1"/>
  </sheetPr>
  <dimension ref="A1:Q53"/>
  <sheetViews>
    <sheetView tabSelected="1" zoomScale="160" zoomScaleNormal="160" workbookViewId="0">
      <selection activeCell="C2" sqref="C2"/>
    </sheetView>
  </sheetViews>
  <sheetFormatPr defaultColWidth="9.109375" defaultRowHeight="15.6"/>
  <cols>
    <col min="1" max="1" width="1.6640625" style="14" customWidth="1"/>
    <col min="2" max="2" width="1.109375" style="18" customWidth="1"/>
    <col min="3" max="3" width="24.109375" style="16" customWidth="1"/>
    <col min="4" max="4" width="20.5546875" style="16" customWidth="1"/>
    <col min="5" max="5" width="6.109375" style="140" customWidth="1"/>
    <col min="6" max="6" width="10.109375" style="140" customWidth="1"/>
    <col min="7" max="7" width="6.6640625" style="140" customWidth="1"/>
    <col min="8" max="8" width="8.6640625" style="140" customWidth="1"/>
    <col min="9" max="9" width="7.6640625" style="140" customWidth="1"/>
    <col min="10" max="10" width="9.88671875" style="249" bestFit="1" customWidth="1"/>
    <col min="11" max="12" width="10.33203125" style="140" customWidth="1"/>
    <col min="13" max="13" width="4.109375" style="250" customWidth="1"/>
    <col min="14" max="14" width="1.5546875" style="140" customWidth="1"/>
    <col min="15" max="15" width="5.6640625" style="197" customWidth="1"/>
    <col min="16" max="16" width="10" style="197" customWidth="1"/>
    <col min="17" max="17" width="5.44140625" style="14" customWidth="1"/>
    <col min="18" max="16384" width="9.109375" style="14"/>
  </cols>
  <sheetData>
    <row r="1" spans="1:17" ht="9" customHeight="1">
      <c r="A1" s="48"/>
      <c r="B1" s="49"/>
      <c r="C1" s="50"/>
      <c r="D1" s="50"/>
      <c r="E1" s="226"/>
      <c r="F1" s="226"/>
      <c r="G1" s="226"/>
      <c r="H1" s="226"/>
      <c r="I1" s="226"/>
      <c r="J1" s="227"/>
      <c r="K1" s="226"/>
      <c r="L1" s="226"/>
      <c r="M1" s="228"/>
      <c r="N1" s="226"/>
    </row>
    <row r="2" spans="1:17" s="54" customFormat="1" ht="27" customHeight="1" thickBot="1">
      <c r="A2" s="51"/>
      <c r="B2" s="52"/>
      <c r="C2" s="380"/>
      <c r="D2" s="616" t="s">
        <v>697</v>
      </c>
      <c r="E2" s="617"/>
      <c r="F2" s="618"/>
      <c r="G2" s="53"/>
      <c r="H2" s="53"/>
      <c r="I2" s="53"/>
      <c r="J2" s="224"/>
      <c r="K2" s="53"/>
      <c r="L2" s="53"/>
      <c r="M2" s="219"/>
      <c r="N2" s="229"/>
      <c r="O2" s="39"/>
      <c r="P2" s="102"/>
      <c r="Q2" s="230"/>
    </row>
    <row r="3" spans="1:17" s="54" customFormat="1" ht="19.5" customHeight="1" thickBot="1">
      <c r="A3" s="51"/>
      <c r="B3" s="52"/>
      <c r="C3" s="392" t="s">
        <v>753</v>
      </c>
      <c r="D3" s="368"/>
      <c r="E3" s="369"/>
      <c r="F3" s="370"/>
      <c r="G3" s="369"/>
      <c r="H3" s="369"/>
      <c r="I3" s="369"/>
      <c r="J3" s="371"/>
      <c r="K3" s="370"/>
      <c r="L3" s="139"/>
      <c r="M3" s="219"/>
      <c r="N3" s="231"/>
      <c r="O3" s="197"/>
      <c r="P3" s="232"/>
      <c r="Q3" s="230"/>
    </row>
    <row r="4" spans="1:17" s="439" customFormat="1" ht="8.25" customHeight="1">
      <c r="A4" s="51"/>
      <c r="B4" s="52"/>
      <c r="C4" s="440"/>
      <c r="D4" s="441"/>
      <c r="E4" s="139"/>
      <c r="F4" s="139"/>
      <c r="G4" s="139"/>
      <c r="H4" s="139"/>
      <c r="I4" s="139"/>
      <c r="J4" s="233"/>
      <c r="K4" s="139"/>
      <c r="L4" s="139"/>
      <c r="M4" s="219"/>
      <c r="N4" s="231"/>
      <c r="O4" s="341"/>
      <c r="P4" s="232"/>
      <c r="Q4" s="230"/>
    </row>
    <row r="5" spans="1:17" ht="20.100000000000001" customHeight="1">
      <c r="A5" s="48"/>
      <c r="B5" s="41"/>
      <c r="C5" s="45" t="s">
        <v>251</v>
      </c>
      <c r="D5" s="411" t="s">
        <v>841</v>
      </c>
      <c r="E5" s="139"/>
      <c r="F5" s="139"/>
      <c r="G5" s="139"/>
      <c r="H5" s="139"/>
      <c r="I5" s="139"/>
      <c r="J5" s="233"/>
      <c r="K5" s="139"/>
      <c r="L5" s="139"/>
      <c r="M5" s="234"/>
      <c r="N5" s="235"/>
    </row>
    <row r="6" spans="1:17" ht="17.25" customHeight="1" thickBot="1">
      <c r="A6" s="48"/>
      <c r="B6" s="41"/>
      <c r="C6" s="45" t="s">
        <v>701</v>
      </c>
      <c r="D6" s="381"/>
      <c r="E6" s="139"/>
      <c r="F6" s="139"/>
      <c r="G6" s="139"/>
      <c r="H6" s="139"/>
      <c r="I6" s="139"/>
      <c r="J6" s="233"/>
      <c r="K6" s="139"/>
      <c r="L6" s="139"/>
      <c r="M6" s="234"/>
      <c r="N6" s="235"/>
    </row>
    <row r="7" spans="1:17" ht="18.75" customHeight="1" thickBot="1">
      <c r="A7" s="48"/>
      <c r="B7" s="41"/>
      <c r="C7" s="45" t="s">
        <v>15</v>
      </c>
      <c r="D7" s="394"/>
      <c r="E7" s="395" t="s">
        <v>16</v>
      </c>
      <c r="F7" s="396"/>
      <c r="G7" s="397"/>
      <c r="H7" s="395" t="s">
        <v>248</v>
      </c>
      <c r="I7" s="396"/>
      <c r="J7" s="398"/>
      <c r="K7" s="139"/>
      <c r="L7" s="139"/>
      <c r="M7" s="234"/>
      <c r="N7" s="235"/>
    </row>
    <row r="8" spans="1:17" s="236" customFormat="1" ht="16.2" thickBot="1">
      <c r="A8" s="153"/>
      <c r="B8" s="154"/>
      <c r="C8" s="17"/>
      <c r="D8" s="187"/>
      <c r="E8" s="399" t="s">
        <v>507</v>
      </c>
      <c r="F8" s="400"/>
      <c r="G8" s="401"/>
      <c r="H8" s="402" t="s">
        <v>714</v>
      </c>
      <c r="I8" s="403"/>
      <c r="J8" s="404"/>
      <c r="K8" s="42"/>
      <c r="L8" s="42"/>
      <c r="M8" s="220"/>
      <c r="N8" s="237"/>
      <c r="O8" s="155"/>
      <c r="P8" s="155"/>
    </row>
    <row r="9" spans="1:17" s="236" customFormat="1" ht="17.25" customHeight="1">
      <c r="A9" s="153"/>
      <c r="B9" s="154"/>
      <c r="C9" s="45" t="s">
        <v>741</v>
      </c>
      <c r="D9" s="359">
        <f>Budget!M5</f>
        <v>0</v>
      </c>
      <c r="E9" s="148" t="s">
        <v>742</v>
      </c>
      <c r="G9" s="188"/>
      <c r="H9" s="42"/>
      <c r="I9" s="42"/>
      <c r="J9" s="225"/>
      <c r="K9" s="42"/>
      <c r="L9" s="42"/>
      <c r="M9" s="220"/>
      <c r="N9" s="237"/>
      <c r="O9" s="155"/>
      <c r="P9" s="155"/>
    </row>
    <row r="10" spans="1:17" s="236" customFormat="1" ht="6.75" customHeight="1">
      <c r="A10" s="238"/>
      <c r="B10" s="239"/>
      <c r="C10" s="240"/>
      <c r="D10" s="188"/>
      <c r="E10" s="42"/>
      <c r="F10" s="17"/>
      <c r="G10" s="17"/>
      <c r="H10" s="17"/>
      <c r="I10" s="17"/>
      <c r="J10" s="233"/>
      <c r="K10" s="139"/>
      <c r="L10" s="139"/>
      <c r="M10" s="234"/>
      <c r="N10" s="241"/>
      <c r="O10" s="155"/>
      <c r="P10" s="155"/>
    </row>
    <row r="11" spans="1:17" ht="13.8">
      <c r="A11" s="48"/>
      <c r="B11" s="41"/>
      <c r="C11" s="45" t="s">
        <v>17</v>
      </c>
      <c r="D11" s="382"/>
      <c r="E11" s="139"/>
      <c r="F11" s="139"/>
      <c r="G11" s="139"/>
      <c r="H11" s="139"/>
      <c r="I11" s="139"/>
      <c r="J11" s="233"/>
      <c r="K11" s="139"/>
      <c r="L11" s="139"/>
      <c r="M11" s="234"/>
      <c r="N11" s="235"/>
    </row>
    <row r="12" spans="1:17" ht="13.8">
      <c r="A12" s="48"/>
      <c r="B12" s="41"/>
      <c r="C12" s="45" t="s">
        <v>18</v>
      </c>
      <c r="D12" s="382"/>
      <c r="E12" s="139"/>
      <c r="F12" s="139"/>
      <c r="G12" s="139"/>
      <c r="H12" s="139"/>
      <c r="I12" s="139"/>
      <c r="J12" s="233"/>
      <c r="K12" s="139"/>
      <c r="L12" s="139"/>
      <c r="M12" s="234"/>
      <c r="N12" s="235"/>
    </row>
    <row r="13" spans="1:17" ht="14.4" thickBot="1">
      <c r="A13" s="48"/>
      <c r="B13" s="41"/>
      <c r="C13" s="45" t="s">
        <v>698</v>
      </c>
      <c r="D13" s="405"/>
      <c r="E13" s="139"/>
      <c r="F13" s="139"/>
      <c r="G13" s="139"/>
      <c r="H13" s="139"/>
      <c r="I13" s="139"/>
      <c r="J13" s="233"/>
      <c r="K13" s="139"/>
      <c r="L13" s="139"/>
      <c r="M13" s="234"/>
      <c r="N13" s="235"/>
    </row>
    <row r="14" spans="1:17" s="140" customFormat="1" ht="14.4" thickBot="1">
      <c r="A14" s="48"/>
      <c r="B14" s="41"/>
      <c r="C14" s="148" t="s">
        <v>748</v>
      </c>
      <c r="D14" s="406" t="s">
        <v>700</v>
      </c>
      <c r="E14" s="42" t="s">
        <v>245</v>
      </c>
      <c r="F14" s="14"/>
      <c r="G14" s="42"/>
      <c r="H14" s="42" t="s">
        <v>153</v>
      </c>
      <c r="I14" s="406" t="s">
        <v>700</v>
      </c>
      <c r="J14" s="225" t="s">
        <v>702</v>
      </c>
      <c r="K14" s="407"/>
      <c r="L14" s="42"/>
      <c r="M14" s="220"/>
      <c r="N14" s="49"/>
      <c r="O14" s="39"/>
      <c r="P14" s="39"/>
    </row>
    <row r="15" spans="1:17" ht="14.4" thickBot="1">
      <c r="A15" s="226"/>
      <c r="B15" s="242"/>
      <c r="C15" s="148" t="s">
        <v>703</v>
      </c>
      <c r="D15" s="406" t="s">
        <v>700</v>
      </c>
      <c r="E15" s="139" t="s">
        <v>246</v>
      </c>
      <c r="G15" s="139"/>
      <c r="H15" s="139" t="s">
        <v>153</v>
      </c>
      <c r="I15" s="406" t="s">
        <v>700</v>
      </c>
      <c r="J15" s="225" t="s">
        <v>702</v>
      </c>
      <c r="K15" s="408"/>
      <c r="L15" s="139"/>
      <c r="M15" s="234"/>
      <c r="N15" s="235"/>
    </row>
    <row r="16" spans="1:17" s="140" customFormat="1" ht="14.4" thickBot="1">
      <c r="A16" s="48"/>
      <c r="B16" s="41"/>
      <c r="C16" s="148" t="s">
        <v>842</v>
      </c>
      <c r="D16" s="406" t="s">
        <v>700</v>
      </c>
      <c r="E16" s="42" t="s">
        <v>247</v>
      </c>
      <c r="F16" s="14"/>
      <c r="G16" s="42"/>
      <c r="H16" s="42" t="s">
        <v>153</v>
      </c>
      <c r="I16" s="406" t="s">
        <v>700</v>
      </c>
      <c r="J16" s="225" t="s">
        <v>702</v>
      </c>
      <c r="K16" s="407"/>
      <c r="L16" s="42"/>
      <c r="M16" s="220"/>
      <c r="N16" s="49"/>
      <c r="O16" s="39"/>
      <c r="P16" s="39"/>
    </row>
    <row r="17" spans="1:16" ht="13.8">
      <c r="A17" s="226"/>
      <c r="B17" s="242"/>
      <c r="C17" s="139"/>
      <c r="D17" s="139"/>
      <c r="E17" s="139"/>
      <c r="F17" s="139"/>
      <c r="G17" s="139"/>
      <c r="H17" s="139"/>
      <c r="I17" s="139"/>
      <c r="J17" s="233"/>
      <c r="K17" s="139"/>
      <c r="L17" s="139"/>
      <c r="M17" s="234"/>
      <c r="N17" s="235"/>
    </row>
    <row r="18" spans="1:16" s="203" customFormat="1" ht="17.100000000000001" customHeight="1">
      <c r="A18" s="243"/>
      <c r="B18" s="244"/>
      <c r="C18" s="42" t="s">
        <v>562</v>
      </c>
      <c r="D18" s="409" t="s">
        <v>754</v>
      </c>
      <c r="E18" s="42" t="s">
        <v>563</v>
      </c>
      <c r="F18" s="42"/>
      <c r="G18" s="14" t="s">
        <v>564</v>
      </c>
      <c r="H18" s="42"/>
      <c r="I18" s="43" t="s">
        <v>565</v>
      </c>
      <c r="J18" s="223"/>
      <c r="K18" s="376"/>
      <c r="L18" s="438"/>
      <c r="M18" s="221"/>
      <c r="N18" s="245"/>
      <c r="O18" s="40"/>
      <c r="P18" s="40"/>
    </row>
    <row r="19" spans="1:16" s="203" customFormat="1" ht="13.8">
      <c r="A19" s="243"/>
      <c r="B19" s="244"/>
      <c r="C19" s="42"/>
      <c r="D19" s="46"/>
      <c r="E19" s="42"/>
      <c r="F19" s="42"/>
      <c r="G19" s="42"/>
      <c r="H19" s="42"/>
      <c r="I19" s="42"/>
      <c r="J19" s="225"/>
      <c r="K19" s="42"/>
      <c r="L19" s="42"/>
      <c r="M19" s="221"/>
      <c r="N19" s="245"/>
      <c r="O19" s="40"/>
      <c r="P19" s="40"/>
    </row>
    <row r="20" spans="1:16" s="140" customFormat="1" ht="14.4" thickBot="1">
      <c r="A20" s="48"/>
      <c r="B20" s="41"/>
      <c r="D20" s="42" t="s">
        <v>399</v>
      </c>
      <c r="E20" s="42" t="s">
        <v>220</v>
      </c>
      <c r="F20" s="375"/>
      <c r="G20" s="42" t="s">
        <v>221</v>
      </c>
      <c r="H20" s="374"/>
      <c r="I20" s="42"/>
      <c r="J20" s="393"/>
      <c r="K20" s="42" t="s">
        <v>740</v>
      </c>
      <c r="L20" s="42"/>
      <c r="M20" s="222"/>
      <c r="N20" s="49"/>
      <c r="O20" s="39"/>
      <c r="P20" s="39"/>
    </row>
    <row r="21" spans="1:16">
      <c r="A21" s="226"/>
      <c r="B21" s="242"/>
      <c r="D21" s="139" t="s">
        <v>400</v>
      </c>
      <c r="E21" s="139" t="s">
        <v>220</v>
      </c>
      <c r="F21" s="515"/>
      <c r="G21" s="139" t="s">
        <v>221</v>
      </c>
      <c r="H21" s="516"/>
      <c r="I21" s="139"/>
      <c r="J21" s="437"/>
      <c r="K21" s="42" t="s">
        <v>740</v>
      </c>
      <c r="L21" s="139"/>
      <c r="M21" s="248"/>
      <c r="N21" s="235"/>
    </row>
    <row r="22" spans="1:16" ht="43.5" customHeight="1">
      <c r="A22" s="226"/>
      <c r="B22" s="242"/>
      <c r="D22" s="139"/>
      <c r="E22" s="139"/>
      <c r="F22" s="619" t="s">
        <v>840</v>
      </c>
      <c r="G22" s="620"/>
      <c r="H22" s="620"/>
      <c r="I22" s="620"/>
      <c r="J22" s="620"/>
      <c r="K22" s="620"/>
      <c r="L22" s="621"/>
      <c r="M22" s="248"/>
      <c r="N22" s="235"/>
    </row>
    <row r="23" spans="1:16" ht="13.8">
      <c r="A23" s="48"/>
      <c r="B23" s="41"/>
      <c r="C23" s="42" t="s">
        <v>594</v>
      </c>
      <c r="D23" s="45"/>
      <c r="E23" s="139"/>
      <c r="F23" s="246"/>
      <c r="G23" s="139"/>
      <c r="H23" s="246"/>
      <c r="I23" s="139"/>
      <c r="J23" s="247"/>
      <c r="K23" s="139"/>
      <c r="L23" s="139"/>
      <c r="M23" s="248"/>
      <c r="N23" s="235"/>
    </row>
    <row r="24" spans="1:16" ht="13.8">
      <c r="A24" s="48"/>
      <c r="B24" s="41"/>
      <c r="C24" s="42" t="s">
        <v>352</v>
      </c>
      <c r="D24" s="45"/>
      <c r="E24" s="139"/>
      <c r="F24" s="246"/>
      <c r="G24" s="139"/>
      <c r="H24" s="246"/>
      <c r="I24" s="139"/>
      <c r="J24" s="247"/>
      <c r="K24" s="139"/>
      <c r="L24" s="139"/>
      <c r="M24" s="248"/>
      <c r="N24" s="235"/>
    </row>
    <row r="25" spans="1:16" s="140" customFormat="1" ht="13.8">
      <c r="A25" s="48"/>
      <c r="B25" s="41"/>
      <c r="D25" s="42" t="s">
        <v>712</v>
      </c>
      <c r="E25" s="42" t="s">
        <v>220</v>
      </c>
      <c r="F25" s="375"/>
      <c r="G25" s="42" t="s">
        <v>221</v>
      </c>
      <c r="H25" s="374"/>
      <c r="I25" s="42" t="s">
        <v>459</v>
      </c>
      <c r="J25" s="373"/>
      <c r="K25" s="42" t="s">
        <v>590</v>
      </c>
      <c r="L25" s="42"/>
      <c r="M25" s="220"/>
      <c r="N25" s="49"/>
      <c r="O25" s="39"/>
      <c r="P25" s="39"/>
    </row>
    <row r="26" spans="1:16" s="140" customFormat="1" ht="9" customHeight="1">
      <c r="A26" s="226"/>
      <c r="B26" s="242"/>
      <c r="C26" s="139"/>
      <c r="D26" s="240"/>
      <c r="E26" s="42"/>
      <c r="F26" s="47"/>
      <c r="G26" s="42"/>
      <c r="H26" s="47"/>
      <c r="I26" s="42"/>
      <c r="J26" s="225"/>
      <c r="K26" s="42"/>
      <c r="L26" s="42"/>
      <c r="M26" s="220"/>
      <c r="N26" s="49"/>
      <c r="O26" s="39"/>
      <c r="P26" s="39"/>
    </row>
    <row r="27" spans="1:16" ht="13.8">
      <c r="A27" s="226"/>
      <c r="B27" s="242"/>
      <c r="C27" s="139" t="s">
        <v>595</v>
      </c>
      <c r="D27" s="377"/>
      <c r="E27" s="139"/>
      <c r="F27" s="246"/>
      <c r="G27" s="139"/>
      <c r="H27" s="246"/>
      <c r="I27" s="139"/>
      <c r="J27" s="233"/>
      <c r="K27" s="139"/>
      <c r="L27" s="139"/>
      <c r="M27" s="234"/>
      <c r="N27" s="235"/>
    </row>
    <row r="28" spans="1:16" ht="8.25" customHeight="1">
      <c r="A28" s="48"/>
      <c r="B28" s="41"/>
      <c r="E28" s="139"/>
      <c r="F28" s="246"/>
      <c r="G28" s="139"/>
      <c r="H28" s="246"/>
      <c r="I28" s="139"/>
      <c r="J28" s="233"/>
      <c r="K28" s="139"/>
      <c r="L28" s="139"/>
      <c r="M28" s="234"/>
      <c r="N28" s="235"/>
    </row>
    <row r="29" spans="1:16" s="140" customFormat="1" ht="13.8">
      <c r="A29" s="48"/>
      <c r="B29" s="41"/>
      <c r="C29" s="42" t="s">
        <v>596</v>
      </c>
      <c r="D29" s="375"/>
      <c r="E29" s="42"/>
      <c r="F29" s="47"/>
      <c r="G29" s="42"/>
      <c r="H29" s="47"/>
      <c r="I29" s="42"/>
      <c r="J29" s="225"/>
      <c r="K29" s="42"/>
      <c r="L29" s="42"/>
      <c r="M29" s="220"/>
      <c r="N29" s="49"/>
      <c r="O29" s="39"/>
      <c r="P29" s="39"/>
    </row>
    <row r="30" spans="1:16" s="140" customFormat="1" ht="9" customHeight="1">
      <c r="A30" s="226"/>
      <c r="B30" s="242"/>
      <c r="C30" s="240"/>
      <c r="D30" s="240"/>
      <c r="E30" s="42"/>
      <c r="F30" s="42"/>
      <c r="G30" s="42"/>
      <c r="H30" s="42"/>
      <c r="I30" s="42"/>
      <c r="J30" s="225"/>
      <c r="K30" s="42"/>
      <c r="L30" s="42"/>
      <c r="M30" s="220"/>
      <c r="N30" s="49"/>
      <c r="O30" s="39"/>
      <c r="P30" s="39"/>
    </row>
    <row r="31" spans="1:16" s="140" customFormat="1" ht="16.5" customHeight="1">
      <c r="A31" s="226"/>
      <c r="B31" s="242"/>
      <c r="C31" s="190" t="s">
        <v>592</v>
      </c>
      <c r="D31" s="240"/>
      <c r="E31" s="42" t="s">
        <v>743</v>
      </c>
      <c r="F31" s="42"/>
      <c r="G31" s="42"/>
      <c r="H31" s="42"/>
      <c r="I31" s="42"/>
      <c r="J31" s="225"/>
      <c r="K31" s="42"/>
      <c r="L31" s="42"/>
      <c r="M31" s="220"/>
      <c r="N31" s="49"/>
      <c r="O31" s="39"/>
      <c r="P31" s="39"/>
    </row>
    <row r="32" spans="1:16" ht="13.8">
      <c r="A32" s="226"/>
      <c r="B32" s="242"/>
      <c r="C32" s="139" t="s">
        <v>597</v>
      </c>
      <c r="D32" s="42" t="s">
        <v>757</v>
      </c>
      <c r="E32" s="360">
        <v>9.5000000000000001E-2</v>
      </c>
      <c r="F32" s="139"/>
      <c r="G32" s="139"/>
      <c r="H32" s="139"/>
      <c r="I32" s="139"/>
      <c r="J32" s="233"/>
      <c r="K32" s="139"/>
      <c r="L32" s="139"/>
      <c r="M32" s="234"/>
      <c r="N32" s="235"/>
    </row>
    <row r="33" spans="1:16" s="140" customFormat="1" ht="13.8">
      <c r="A33" s="48"/>
      <c r="B33" s="41"/>
      <c r="C33" s="42" t="s">
        <v>607</v>
      </c>
      <c r="D33" s="42" t="s">
        <v>608</v>
      </c>
      <c r="E33" s="361">
        <v>0.1</v>
      </c>
      <c r="F33" s="42"/>
      <c r="G33" s="42"/>
      <c r="H33" s="42"/>
      <c r="I33" s="42"/>
      <c r="J33" s="225"/>
      <c r="K33" s="42"/>
      <c r="L33" s="42"/>
      <c r="M33" s="220"/>
      <c r="N33" s="49"/>
      <c r="O33" s="39"/>
      <c r="P33" s="39"/>
    </row>
    <row r="34" spans="1:16" s="140" customFormat="1" ht="27.6">
      <c r="A34" s="226"/>
      <c r="B34" s="242"/>
      <c r="C34" s="410" t="s">
        <v>759</v>
      </c>
      <c r="D34" s="42" t="s">
        <v>417</v>
      </c>
      <c r="E34" s="360">
        <v>0.01</v>
      </c>
      <c r="F34" s="197" t="s">
        <v>471</v>
      </c>
      <c r="G34" s="14"/>
      <c r="H34" s="42"/>
      <c r="I34" s="42"/>
      <c r="J34" s="225"/>
      <c r="K34" s="42"/>
      <c r="L34" s="42"/>
      <c r="M34" s="220"/>
      <c r="N34" s="49"/>
      <c r="O34" s="39"/>
      <c r="P34" s="39"/>
    </row>
    <row r="35" spans="1:16" s="140" customFormat="1" ht="13.8">
      <c r="A35" s="226"/>
      <c r="B35" s="242"/>
      <c r="C35" s="139" t="s">
        <v>609</v>
      </c>
      <c r="D35" s="139"/>
      <c r="E35" s="360">
        <v>8.3299999999999999E-2</v>
      </c>
      <c r="F35" s="197" t="s">
        <v>475</v>
      </c>
      <c r="G35" s="14"/>
      <c r="H35" s="42"/>
      <c r="I35" s="42"/>
      <c r="J35" s="225"/>
      <c r="K35" s="42"/>
      <c r="L35" s="42"/>
      <c r="M35" s="220"/>
      <c r="N35" s="49"/>
      <c r="O35" s="39"/>
      <c r="P35" s="39"/>
    </row>
    <row r="36" spans="1:16" ht="13.8">
      <c r="A36" s="226"/>
      <c r="B36" s="242"/>
      <c r="C36" s="140" t="s">
        <v>610</v>
      </c>
      <c r="D36" s="139" t="s">
        <v>611</v>
      </c>
      <c r="E36" s="367">
        <v>0</v>
      </c>
      <c r="F36" s="139"/>
      <c r="G36" s="139"/>
      <c r="H36" s="139"/>
      <c r="I36" s="139"/>
      <c r="J36" s="233"/>
      <c r="K36" s="139"/>
      <c r="L36" s="139"/>
      <c r="M36" s="234"/>
      <c r="N36" s="235"/>
    </row>
    <row r="37" spans="1:16">
      <c r="A37" s="48"/>
      <c r="B37" s="41"/>
      <c r="C37" s="42" t="s">
        <v>484</v>
      </c>
      <c r="G37" s="139"/>
      <c r="H37" s="139"/>
      <c r="I37" s="139"/>
      <c r="J37" s="233"/>
      <c r="K37" s="139"/>
      <c r="L37" s="139"/>
      <c r="M37" s="234"/>
      <c r="N37" s="235"/>
    </row>
    <row r="38" spans="1:16" s="140" customFormat="1" ht="8.25" customHeight="1">
      <c r="A38" s="48"/>
      <c r="B38" s="41"/>
      <c r="C38" s="16"/>
      <c r="D38" s="16"/>
      <c r="G38" s="148"/>
      <c r="H38" s="42"/>
      <c r="I38" s="42"/>
      <c r="J38" s="225"/>
      <c r="K38" s="42"/>
      <c r="L38" s="42"/>
      <c r="M38" s="220"/>
      <c r="N38" s="49"/>
      <c r="O38" s="39"/>
      <c r="P38" s="39"/>
    </row>
    <row r="39" spans="1:16" s="140" customFormat="1" ht="13.8">
      <c r="A39" s="226"/>
      <c r="B39" s="242"/>
      <c r="C39" s="139" t="s">
        <v>418</v>
      </c>
      <c r="D39" s="139" t="s">
        <v>419</v>
      </c>
      <c r="E39" s="139"/>
      <c r="F39" s="139" t="s">
        <v>485</v>
      </c>
      <c r="G39" s="148"/>
      <c r="H39" s="42"/>
      <c r="I39" s="42"/>
      <c r="J39" s="225"/>
      <c r="K39" s="42"/>
      <c r="L39" s="42"/>
      <c r="M39" s="220"/>
      <c r="N39" s="49"/>
      <c r="O39" s="39"/>
      <c r="P39" s="39"/>
    </row>
    <row r="40" spans="1:16" s="140" customFormat="1">
      <c r="A40" s="226"/>
      <c r="B40" s="242"/>
      <c r="C40" s="236"/>
      <c r="D40" s="42" t="s">
        <v>486</v>
      </c>
      <c r="E40" s="42"/>
      <c r="F40" s="14" t="s">
        <v>487</v>
      </c>
      <c r="G40" s="42"/>
      <c r="H40" s="42"/>
      <c r="I40" s="42"/>
      <c r="J40" s="225"/>
      <c r="K40" s="42"/>
      <c r="L40" s="42"/>
      <c r="M40" s="220"/>
      <c r="N40" s="49"/>
      <c r="O40" s="39"/>
      <c r="P40" s="39"/>
    </row>
    <row r="41" spans="1:16" s="140" customFormat="1" ht="8.25" customHeight="1">
      <c r="A41" s="226"/>
      <c r="B41" s="242"/>
      <c r="C41" s="240"/>
      <c r="D41" s="240"/>
      <c r="E41" s="42"/>
      <c r="F41" s="42"/>
      <c r="G41" s="42"/>
      <c r="H41" s="42"/>
      <c r="I41" s="42"/>
      <c r="J41" s="225"/>
      <c r="K41" s="42"/>
      <c r="L41" s="42"/>
      <c r="M41" s="220"/>
      <c r="N41" s="49"/>
      <c r="O41" s="39"/>
      <c r="P41" s="39"/>
    </row>
    <row r="42" spans="1:16" s="140" customFormat="1" ht="13.8">
      <c r="A42" s="226"/>
      <c r="B42" s="242"/>
      <c r="C42" s="333" t="s">
        <v>616</v>
      </c>
      <c r="D42" s="334" t="s">
        <v>618</v>
      </c>
      <c r="E42" s="42"/>
      <c r="F42" s="42"/>
      <c r="G42" s="42"/>
      <c r="H42" s="42"/>
      <c r="I42" s="42"/>
      <c r="J42" s="225"/>
      <c r="K42" s="42"/>
      <c r="L42" s="42"/>
      <c r="M42" s="220"/>
      <c r="N42" s="49"/>
      <c r="O42" s="39"/>
      <c r="P42" s="39"/>
    </row>
    <row r="43" spans="1:16" s="140" customFormat="1" ht="13.8">
      <c r="A43" s="226"/>
      <c r="B43" s="242"/>
      <c r="C43" s="42" t="s">
        <v>642</v>
      </c>
      <c r="D43" s="42" t="s">
        <v>643</v>
      </c>
      <c r="E43" s="42"/>
      <c r="F43" s="42"/>
      <c r="G43" s="42"/>
      <c r="H43" s="42"/>
      <c r="I43" s="42"/>
      <c r="J43" s="225"/>
      <c r="K43" s="42"/>
      <c r="L43" s="42"/>
      <c r="M43" s="220"/>
      <c r="N43" s="49"/>
      <c r="O43" s="39"/>
      <c r="P43" s="39"/>
    </row>
    <row r="44" spans="1:16" s="140" customFormat="1" ht="13.8">
      <c r="A44" s="226"/>
      <c r="B44" s="242"/>
      <c r="C44" s="42" t="s">
        <v>672</v>
      </c>
      <c r="D44" s="42"/>
      <c r="E44" s="361">
        <v>0.4</v>
      </c>
      <c r="F44" s="42"/>
      <c r="G44" s="42"/>
      <c r="H44" s="42"/>
      <c r="I44" s="42"/>
      <c r="J44" s="225"/>
      <c r="K44" s="42"/>
      <c r="L44" s="42"/>
      <c r="M44" s="220"/>
      <c r="N44" s="49"/>
      <c r="O44" s="39"/>
      <c r="P44" s="39"/>
    </row>
    <row r="45" spans="1:16" s="140" customFormat="1" ht="13.8">
      <c r="A45" s="226"/>
      <c r="B45" s="242"/>
      <c r="C45" s="240"/>
      <c r="D45" s="240"/>
      <c r="E45" s="42"/>
      <c r="F45" s="42"/>
      <c r="G45" s="42"/>
      <c r="H45" s="42"/>
      <c r="I45" s="42"/>
      <c r="J45" s="225"/>
      <c r="K45" s="42"/>
      <c r="L45" s="42"/>
      <c r="M45" s="220"/>
      <c r="N45" s="49"/>
      <c r="O45" s="39"/>
      <c r="P45" s="39"/>
    </row>
    <row r="46" spans="1:16" s="140" customFormat="1" ht="12.75" customHeight="1">
      <c r="A46" s="226"/>
      <c r="B46" s="242"/>
      <c r="C46" s="139" t="s">
        <v>488</v>
      </c>
      <c r="D46" s="44"/>
      <c r="E46" s="361">
        <v>0.1</v>
      </c>
      <c r="F46" s="42" t="s">
        <v>361</v>
      </c>
      <c r="G46" s="14"/>
      <c r="H46" s="42"/>
      <c r="I46" s="42"/>
      <c r="J46" s="225"/>
      <c r="K46" s="42"/>
      <c r="L46" s="42"/>
      <c r="M46" s="220"/>
      <c r="N46" s="49"/>
      <c r="O46" s="39"/>
      <c r="P46" s="39"/>
    </row>
    <row r="47" spans="1:16" s="140" customFormat="1" ht="12.75" customHeight="1">
      <c r="A47" s="226"/>
      <c r="B47" s="242"/>
      <c r="C47" s="45" t="s">
        <v>755</v>
      </c>
      <c r="D47" s="45"/>
      <c r="E47" s="42"/>
      <c r="F47" s="42"/>
      <c r="G47" s="42"/>
      <c r="H47" s="42"/>
      <c r="I47" s="42"/>
      <c r="J47" s="225"/>
      <c r="K47" s="42"/>
      <c r="L47" s="42"/>
      <c r="M47" s="220"/>
      <c r="N47" s="49"/>
      <c r="O47" s="39"/>
      <c r="P47" s="39"/>
    </row>
    <row r="48" spans="1:16" ht="13.8">
      <c r="A48" s="226"/>
      <c r="B48" s="242"/>
      <c r="C48" s="622" t="s">
        <v>756</v>
      </c>
      <c r="D48" s="377"/>
      <c r="E48" s="139"/>
      <c r="F48" s="139"/>
      <c r="G48" s="139"/>
      <c r="H48" s="139"/>
      <c r="I48" s="139"/>
      <c r="J48" s="233"/>
      <c r="K48" s="139"/>
      <c r="L48" s="139"/>
      <c r="M48" s="234"/>
      <c r="N48" s="235"/>
    </row>
    <row r="49" spans="1:16" ht="13.8">
      <c r="A49" s="48"/>
      <c r="B49" s="41"/>
      <c r="C49" s="622"/>
      <c r="D49" s="377"/>
      <c r="E49" s="139"/>
      <c r="F49" s="139"/>
      <c r="G49" s="139"/>
      <c r="H49" s="139"/>
      <c r="I49" s="139"/>
      <c r="J49" s="233"/>
      <c r="K49" s="139"/>
      <c r="L49" s="139"/>
      <c r="M49" s="234"/>
      <c r="N49" s="235"/>
    </row>
    <row r="50" spans="1:16" ht="13.8">
      <c r="A50" s="48"/>
      <c r="B50" s="41"/>
      <c r="C50" s="622"/>
      <c r="D50" s="377"/>
      <c r="E50" s="139"/>
      <c r="F50" s="139"/>
      <c r="G50" s="139"/>
      <c r="H50" s="139"/>
      <c r="I50" s="139"/>
      <c r="J50" s="233"/>
      <c r="K50" s="139"/>
      <c r="L50" s="139"/>
      <c r="M50" s="234"/>
      <c r="N50" s="235"/>
    </row>
    <row r="51" spans="1:16" ht="7.5" customHeight="1" thickBot="1">
      <c r="A51" s="48"/>
      <c r="B51" s="41"/>
      <c r="C51" s="45"/>
      <c r="D51" s="45"/>
      <c r="E51" s="139"/>
      <c r="F51" s="139"/>
      <c r="G51" s="139"/>
      <c r="H51" s="139"/>
      <c r="I51" s="139"/>
      <c r="J51" s="233"/>
      <c r="K51" s="139"/>
      <c r="L51" s="139"/>
      <c r="M51" s="234"/>
      <c r="N51" s="235"/>
    </row>
    <row r="52" spans="1:16" s="140" customFormat="1" ht="14.4" thickBot="1">
      <c r="A52" s="48"/>
      <c r="B52" s="41"/>
      <c r="C52" s="42" t="s">
        <v>630</v>
      </c>
      <c r="D52" s="375"/>
      <c r="E52" s="42"/>
      <c r="F52" s="42" t="s">
        <v>699</v>
      </c>
      <c r="G52" s="375" t="s">
        <v>713</v>
      </c>
      <c r="H52" s="225" t="s">
        <v>702</v>
      </c>
      <c r="I52" s="407"/>
      <c r="J52" s="225"/>
      <c r="K52" s="42"/>
      <c r="L52" s="42"/>
      <c r="M52" s="220"/>
      <c r="N52" s="49"/>
      <c r="O52" s="39"/>
      <c r="P52" s="39"/>
    </row>
    <row r="53" spans="1:16" ht="9" customHeight="1">
      <c r="A53" s="226"/>
      <c r="B53" s="235"/>
      <c r="C53" s="50"/>
      <c r="D53" s="50"/>
      <c r="E53" s="226"/>
      <c r="F53" s="226"/>
      <c r="G53" s="226"/>
      <c r="H53" s="226"/>
      <c r="I53" s="226"/>
      <c r="J53" s="227"/>
      <c r="K53" s="226"/>
      <c r="L53" s="226"/>
      <c r="M53" s="228"/>
      <c r="N53" s="226"/>
    </row>
  </sheetData>
  <customSheetViews>
    <customSheetView guid="{3735B9A6-6827-11D7-ABFD-003065B590BA}" printArea="1" showRuler="0">
      <selection activeCell="L26" sqref="L26"/>
      <pageMargins left="0.15748031496062992" right="0.15748031496062992" top="0.39370078740157483" bottom="0.98425196850393704" header="0.51181102362204722" footer="7.874015748031496E-2"/>
      <pageSetup paperSize="9" scale="80" orientation="portrait"/>
      <headerFooter alignWithMargins="0">
        <oddFooter>&amp;L&amp;"Geneva,Italic"&amp;8Moneypenny AFC Budget-&amp;F-Production Summary
&amp;R&amp;"Geneva,Italic"Printed: &amp;D &amp;T</oddFooter>
      </headerFooter>
    </customSheetView>
  </customSheetViews>
  <mergeCells count="3">
    <mergeCell ref="D2:F2"/>
    <mergeCell ref="F22:L22"/>
    <mergeCell ref="C48:C50"/>
  </mergeCells>
  <phoneticPr fontId="0" type="noConversion"/>
  <pageMargins left="0.36" right="0.15748031496062992" top="0.89166666666666672" bottom="0.56000000000000005" header="0.51181102362204722" footer="7.874015748031496E-2"/>
  <pageSetup paperSize="9" scale="67" orientation="portrait" r:id="rId1"/>
  <headerFooter alignWithMargins="0">
    <oddFooter>&amp;L&amp;"Geneva,Italic"&amp;9&amp;F-Production Summary
&amp;C&amp;R&amp;"Geneva,Italic"Printed: &amp;D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pageSetUpPr fitToPage="1"/>
  </sheetPr>
  <dimension ref="A1:BT582"/>
  <sheetViews>
    <sheetView topLeftCell="B1" zoomScale="140" zoomScaleNormal="140" workbookViewId="0">
      <pane ySplit="5" topLeftCell="A6" activePane="bottomLeft" state="frozen"/>
      <selection pane="bottomLeft" activeCell="B1" sqref="B1:E1"/>
    </sheetView>
  </sheetViews>
  <sheetFormatPr defaultColWidth="11.44140625" defaultRowHeight="13.8"/>
  <cols>
    <col min="1" max="1" width="3.5546875" style="131" customWidth="1"/>
    <col min="2" max="2" width="4.33203125" style="106" customWidth="1"/>
    <col min="3" max="3" width="1.88671875" style="106" customWidth="1"/>
    <col min="4" max="4" width="24" style="340" customWidth="1"/>
    <col min="5" max="5" width="7" style="7" customWidth="1"/>
    <col min="6" max="6" width="3.33203125" style="4" customWidth="1"/>
    <col min="7" max="7" width="9.5546875" style="7" customWidth="1"/>
    <col min="8" max="8" width="3.5546875" style="4" customWidth="1"/>
    <col min="9" max="9" width="10.33203125" style="7" customWidth="1"/>
    <col min="10" max="10" width="2.88671875" style="4" customWidth="1"/>
    <col min="11" max="11" width="10.6640625" style="7" customWidth="1"/>
    <col min="12" max="12" width="10.33203125" style="7" customWidth="1"/>
    <col min="13" max="13" width="11.5546875" style="7" customWidth="1"/>
    <col min="14" max="14" width="42.88671875" style="544" customWidth="1"/>
    <col min="15" max="18" width="11.44140625" style="4"/>
    <col min="19" max="19" width="11.88671875" style="4" customWidth="1"/>
    <col min="20" max="72" width="11.44140625" style="4"/>
    <col min="73" max="16384" width="11.44140625" style="6"/>
  </cols>
  <sheetData>
    <row r="1" spans="1:72" s="109" customFormat="1" ht="14.4" thickBot="1">
      <c r="A1" s="22"/>
      <c r="B1" s="623" t="str">
        <f>Cover!D2</f>
        <v xml:space="preserve"> 'HOT SHOTS BUDGET TEMPLATE'</v>
      </c>
      <c r="C1" s="624"/>
      <c r="D1" s="625"/>
      <c r="E1" s="626"/>
      <c r="F1" s="251" t="s">
        <v>301</v>
      </c>
      <c r="G1" s="252"/>
      <c r="H1" s="251" t="s">
        <v>302</v>
      </c>
      <c r="I1" s="252"/>
      <c r="J1" s="251" t="s">
        <v>303</v>
      </c>
      <c r="K1" s="252"/>
      <c r="L1" s="253" t="s">
        <v>304</v>
      </c>
      <c r="M1" s="254" t="s">
        <v>305</v>
      </c>
      <c r="N1" s="519" t="s">
        <v>657</v>
      </c>
      <c r="O1" s="125"/>
      <c r="P1" s="4"/>
      <c r="Q1" s="4"/>
      <c r="R1" s="5"/>
      <c r="S1" s="25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row>
    <row r="2" spans="1:72" s="109" customFormat="1" ht="15" thickTop="1" thickBot="1">
      <c r="A2" s="22"/>
      <c r="B2" s="444"/>
      <c r="C2" s="444"/>
      <c r="D2" s="445">
        <f>Cover!D6</f>
        <v>0</v>
      </c>
      <c r="E2" s="444"/>
      <c r="F2" s="125"/>
      <c r="G2" s="259"/>
      <c r="H2" s="125"/>
      <c r="I2" s="259"/>
      <c r="J2" s="125"/>
      <c r="K2" s="259"/>
      <c r="L2" s="255"/>
      <c r="M2" s="255"/>
      <c r="N2" s="519" t="s">
        <v>925</v>
      </c>
      <c r="O2" s="125"/>
      <c r="P2" s="4"/>
      <c r="Q2" s="4"/>
      <c r="R2" s="5"/>
      <c r="S2" s="25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row>
    <row r="3" spans="1:72" s="109" customFormat="1" ht="23.25" customHeight="1">
      <c r="A3" s="22"/>
      <c r="B3" s="387"/>
      <c r="C3" s="387"/>
      <c r="D3" s="387"/>
      <c r="E3" s="387"/>
      <c r="F3" s="125"/>
      <c r="G3" s="259"/>
      <c r="H3" s="125"/>
      <c r="I3" s="259"/>
      <c r="J3" s="125"/>
      <c r="K3" s="259"/>
      <c r="L3" s="255"/>
      <c r="M3" s="255"/>
      <c r="N3" s="442" t="s">
        <v>760</v>
      </c>
      <c r="O3" s="125"/>
      <c r="P3" s="4"/>
      <c r="Q3" s="4"/>
      <c r="R3" s="5"/>
      <c r="S3" s="25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row>
    <row r="4" spans="1:72" s="109" customFormat="1">
      <c r="A4" s="256" t="s">
        <v>240</v>
      </c>
      <c r="B4" s="257"/>
      <c r="C4" s="257"/>
      <c r="D4" s="388" t="s">
        <v>241</v>
      </c>
      <c r="E4" s="389" t="s">
        <v>332</v>
      </c>
      <c r="F4" s="390" t="s">
        <v>306</v>
      </c>
      <c r="G4" s="389" t="s">
        <v>307</v>
      </c>
      <c r="H4" s="390" t="s">
        <v>306</v>
      </c>
      <c r="I4" s="389" t="s">
        <v>307</v>
      </c>
      <c r="J4" s="390" t="s">
        <v>306</v>
      </c>
      <c r="K4" s="391" t="s">
        <v>307</v>
      </c>
      <c r="L4" s="1"/>
      <c r="M4" s="1"/>
      <c r="N4" s="520" t="s">
        <v>924</v>
      </c>
      <c r="O4" s="3"/>
      <c r="P4" s="4"/>
      <c r="Q4" s="4"/>
      <c r="R4" s="5"/>
      <c r="S4" s="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row>
    <row r="5" spans="1:72" s="109" customFormat="1">
      <c r="A5" s="127"/>
      <c r="B5" s="257"/>
      <c r="C5" s="258"/>
      <c r="D5" s="339" t="s">
        <v>446</v>
      </c>
      <c r="E5" s="379">
        <f>Cover!J21</f>
        <v>0</v>
      </c>
      <c r="F5" s="3"/>
      <c r="G5" s="2"/>
      <c r="H5" s="3"/>
      <c r="I5" s="2"/>
      <c r="J5" s="3"/>
      <c r="K5" s="2"/>
      <c r="L5" s="413" t="s">
        <v>13</v>
      </c>
      <c r="M5" s="378">
        <f>M492</f>
        <v>0</v>
      </c>
      <c r="N5" s="447" t="s">
        <v>758</v>
      </c>
      <c r="O5" s="108"/>
      <c r="P5" s="108"/>
      <c r="Q5" s="108"/>
      <c r="R5" s="117"/>
      <c r="S5" s="117"/>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row>
    <row r="6" spans="1:72" ht="14.25" customHeight="1">
      <c r="A6" s="23"/>
      <c r="B6" s="412" t="s">
        <v>715</v>
      </c>
      <c r="C6" s="109"/>
      <c r="N6" s="521" t="s">
        <v>761</v>
      </c>
      <c r="R6" s="5"/>
      <c r="S6" s="5"/>
    </row>
    <row r="7" spans="1:72" ht="14.1" customHeight="1">
      <c r="A7" s="23"/>
      <c r="B7" s="109" t="s">
        <v>308</v>
      </c>
      <c r="C7" s="109" t="s">
        <v>309</v>
      </c>
      <c r="N7" s="522" t="s">
        <v>736</v>
      </c>
      <c r="R7" s="5"/>
      <c r="S7" s="5"/>
    </row>
    <row r="8" spans="1:72" ht="12.75" customHeight="1">
      <c r="A8" s="23"/>
      <c r="B8" s="109"/>
      <c r="C8" s="109"/>
      <c r="D8" s="340" t="s">
        <v>628</v>
      </c>
      <c r="G8" s="7">
        <v>0</v>
      </c>
      <c r="I8" s="7">
        <f>SUM(E8)*H8</f>
        <v>0</v>
      </c>
      <c r="K8" s="7">
        <f>SUM(E8)*J8</f>
        <v>0</v>
      </c>
      <c r="L8" s="7">
        <f>G8+I8+K8</f>
        <v>0</v>
      </c>
      <c r="N8" s="523" t="s">
        <v>737</v>
      </c>
      <c r="R8" s="5"/>
      <c r="S8" s="5"/>
    </row>
    <row r="9" spans="1:72" ht="31.8">
      <c r="A9" s="23"/>
      <c r="B9" s="109"/>
      <c r="C9" s="109"/>
      <c r="D9" s="372" t="s">
        <v>706</v>
      </c>
      <c r="G9" s="7">
        <f>SUM(E9)*F9</f>
        <v>0</v>
      </c>
      <c r="H9" s="148"/>
      <c r="I9" s="7">
        <v>0</v>
      </c>
      <c r="L9" s="7">
        <f>G9+I9+K9</f>
        <v>0</v>
      </c>
      <c r="N9" s="386" t="s">
        <v>878</v>
      </c>
      <c r="O9" s="125"/>
      <c r="R9" s="5"/>
      <c r="S9" s="259"/>
    </row>
    <row r="10" spans="1:72">
      <c r="A10" s="23"/>
      <c r="B10" s="109"/>
      <c r="C10" s="109" t="s">
        <v>310</v>
      </c>
      <c r="D10" s="341"/>
      <c r="G10" s="260">
        <f>SUM(G8:G9)</f>
        <v>0</v>
      </c>
      <c r="H10" s="148"/>
      <c r="I10" s="260">
        <f>SUM(I8:I9)</f>
        <v>0</v>
      </c>
      <c r="K10" s="260">
        <f>SUM(K8:K9)</f>
        <v>0</v>
      </c>
      <c r="L10" s="260">
        <f>G10+I10+K10</f>
        <v>0</v>
      </c>
      <c r="M10" s="260">
        <f>SUM(L8:L9)</f>
        <v>0</v>
      </c>
      <c r="N10" s="524"/>
      <c r="R10" s="5"/>
      <c r="S10" s="5"/>
    </row>
    <row r="11" spans="1:72" ht="18" customHeight="1">
      <c r="A11" s="23"/>
      <c r="B11" s="109" t="s">
        <v>311</v>
      </c>
      <c r="C11" s="109" t="s">
        <v>312</v>
      </c>
      <c r="H11" s="148"/>
      <c r="N11" s="447"/>
      <c r="R11" s="5"/>
      <c r="S11" s="5"/>
    </row>
    <row r="12" spans="1:72" ht="13.5" customHeight="1">
      <c r="A12" s="23"/>
      <c r="B12" s="109"/>
      <c r="C12" s="109"/>
      <c r="D12" s="342" t="s">
        <v>631</v>
      </c>
      <c r="E12" s="1"/>
      <c r="F12" s="3"/>
      <c r="G12" s="1"/>
      <c r="H12" s="517"/>
      <c r="I12" s="1"/>
      <c r="N12" s="447"/>
      <c r="R12" s="5"/>
      <c r="S12" s="5"/>
    </row>
    <row r="13" spans="1:72" ht="13.5" customHeight="1">
      <c r="A13" s="23"/>
      <c r="B13" s="109"/>
      <c r="C13" s="109"/>
      <c r="D13" s="449" t="s">
        <v>763</v>
      </c>
      <c r="H13" s="148"/>
      <c r="I13" s="7">
        <v>0</v>
      </c>
      <c r="L13" s="7">
        <f>G13+I13+K13</f>
        <v>0</v>
      </c>
      <c r="N13" s="447"/>
      <c r="R13" s="5"/>
      <c r="S13" s="5"/>
    </row>
    <row r="14" spans="1:72">
      <c r="A14" s="23"/>
      <c r="B14" s="109"/>
      <c r="C14" s="109"/>
      <c r="D14" s="280"/>
      <c r="H14" s="148"/>
      <c r="K14" s="7">
        <v>0</v>
      </c>
      <c r="L14" s="7">
        <f>G14+I14+K14</f>
        <v>0</v>
      </c>
      <c r="N14" s="447"/>
      <c r="R14" s="5"/>
      <c r="S14" s="5"/>
    </row>
    <row r="15" spans="1:72">
      <c r="A15" s="23"/>
      <c r="B15" s="109"/>
      <c r="C15" s="109" t="s">
        <v>310</v>
      </c>
      <c r="D15" s="341"/>
      <c r="G15" s="260">
        <f>SUM(G12:G14)</f>
        <v>0</v>
      </c>
      <c r="H15" s="148"/>
      <c r="I15" s="260">
        <f>SUM(I12:I14)</f>
        <v>0</v>
      </c>
      <c r="K15" s="260">
        <f>SUM(K12:K14)</f>
        <v>0</v>
      </c>
      <c r="L15" s="260">
        <f>G15+I15+K15</f>
        <v>0</v>
      </c>
      <c r="M15" s="260">
        <f>SUM(L12:L14)</f>
        <v>0</v>
      </c>
      <c r="N15" s="447"/>
      <c r="R15" s="5"/>
      <c r="S15" s="5"/>
    </row>
    <row r="16" spans="1:72" s="109" customFormat="1" ht="15" customHeight="1">
      <c r="A16" s="127"/>
      <c r="B16" s="257" t="s">
        <v>313</v>
      </c>
      <c r="C16" s="257" t="s">
        <v>314</v>
      </c>
      <c r="D16" s="338"/>
      <c r="E16" s="1"/>
      <c r="F16" s="3"/>
      <c r="G16" s="2"/>
      <c r="H16" s="517"/>
      <c r="I16" s="2"/>
      <c r="J16" s="3"/>
      <c r="K16" s="2"/>
      <c r="L16" s="7"/>
      <c r="M16" s="126"/>
      <c r="N16" s="447"/>
      <c r="O16" s="125"/>
      <c r="P16" s="4"/>
      <c r="Q16" s="4"/>
      <c r="R16" s="5"/>
      <c r="S16" s="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row>
    <row r="17" spans="1:72">
      <c r="A17" s="23"/>
      <c r="B17" s="109"/>
      <c r="C17" s="109"/>
      <c r="D17" s="342" t="s">
        <v>315</v>
      </c>
      <c r="H17" s="148"/>
      <c r="N17" s="447"/>
      <c r="R17" s="5"/>
      <c r="S17" s="5"/>
    </row>
    <row r="18" spans="1:72">
      <c r="A18" s="23"/>
      <c r="B18" s="109"/>
      <c r="C18" s="109"/>
      <c r="D18" s="383" t="s">
        <v>227</v>
      </c>
      <c r="E18" s="569" t="s">
        <v>900</v>
      </c>
      <c r="F18" s="570"/>
      <c r="G18" s="569"/>
      <c r="H18" s="148"/>
      <c r="L18" s="7">
        <f>G18+I18+K18</f>
        <v>0</v>
      </c>
      <c r="N18" s="384" t="s">
        <v>879</v>
      </c>
      <c r="R18" s="5"/>
      <c r="S18" s="5"/>
    </row>
    <row r="19" spans="1:72">
      <c r="A19" s="23"/>
      <c r="B19" s="109"/>
      <c r="C19" s="109"/>
      <c r="D19" s="340" t="s">
        <v>542</v>
      </c>
      <c r="E19" s="362">
        <f>Cover!E35</f>
        <v>8.3299999999999999E-2</v>
      </c>
      <c r="G19" s="7">
        <f>SUM(G18)*E19</f>
        <v>0</v>
      </c>
      <c r="H19" s="148"/>
      <c r="I19" s="7">
        <f>SUM(I18)*E19</f>
        <v>0</v>
      </c>
      <c r="K19" s="7">
        <f>SUM(K18)*E19</f>
        <v>0</v>
      </c>
      <c r="L19" s="7">
        <f>G19+I19+K19</f>
        <v>0</v>
      </c>
      <c r="N19" s="447"/>
      <c r="R19" s="5"/>
      <c r="S19" s="5"/>
    </row>
    <row r="20" spans="1:72">
      <c r="A20" s="23"/>
      <c r="B20" s="109"/>
      <c r="C20" s="109"/>
      <c r="D20" s="340" t="s">
        <v>632</v>
      </c>
      <c r="E20" s="362">
        <f>Cover!E32</f>
        <v>9.5000000000000001E-2</v>
      </c>
      <c r="G20" s="7">
        <f>SUM(G18)*E20</f>
        <v>0</v>
      </c>
      <c r="H20" s="148"/>
      <c r="I20" s="7">
        <f>SUM(I18)*E20</f>
        <v>0</v>
      </c>
      <c r="K20" s="7">
        <f>SUM(K18)*E20</f>
        <v>0</v>
      </c>
      <c r="L20" s="7">
        <f>G20+I20+K20</f>
        <v>0</v>
      </c>
      <c r="N20" s="447"/>
      <c r="R20" s="5"/>
      <c r="S20" s="5"/>
    </row>
    <row r="21" spans="1:72">
      <c r="A21" s="23"/>
      <c r="B21" s="109"/>
      <c r="C21" s="109" t="s">
        <v>310</v>
      </c>
      <c r="D21" s="341"/>
      <c r="G21" s="260">
        <f>SUM(G18:G20)</f>
        <v>0</v>
      </c>
      <c r="H21" s="148"/>
      <c r="I21" s="260">
        <f>SUM(I18:I20)</f>
        <v>0</v>
      </c>
      <c r="K21" s="260">
        <f>SUM(K18:K20)</f>
        <v>0</v>
      </c>
      <c r="L21" s="260">
        <f>G21+I21+K21</f>
        <v>0</v>
      </c>
      <c r="M21" s="260">
        <f>SUM(L18:L20)</f>
        <v>0</v>
      </c>
      <c r="N21" s="447"/>
      <c r="R21" s="5"/>
      <c r="S21" s="5"/>
    </row>
    <row r="22" spans="1:72" ht="15" customHeight="1">
      <c r="A22" s="23"/>
      <c r="B22" s="109" t="s">
        <v>465</v>
      </c>
      <c r="C22" s="109" t="s">
        <v>196</v>
      </c>
      <c r="H22" s="148"/>
      <c r="N22" s="447"/>
      <c r="R22" s="5"/>
      <c r="S22" s="5"/>
    </row>
    <row r="23" spans="1:72" ht="31.8">
      <c r="A23" s="23"/>
      <c r="B23" s="109"/>
      <c r="C23" s="109"/>
      <c r="D23" s="383" t="s">
        <v>78</v>
      </c>
      <c r="E23" s="7" t="s">
        <v>900</v>
      </c>
      <c r="H23" s="148"/>
      <c r="I23" s="7">
        <f>SUM(E23)*H23</f>
        <v>0</v>
      </c>
      <c r="K23" s="7">
        <f>SUM(E23)*J23</f>
        <v>0</v>
      </c>
      <c r="L23" s="7">
        <f>G23+I23+K23</f>
        <v>0</v>
      </c>
      <c r="N23" s="386" t="s">
        <v>878</v>
      </c>
      <c r="R23" s="5"/>
      <c r="S23" s="5"/>
    </row>
    <row r="24" spans="1:72">
      <c r="A24" s="23"/>
      <c r="B24" s="109"/>
      <c r="C24" s="109"/>
      <c r="D24" s="340" t="s">
        <v>633</v>
      </c>
      <c r="E24" s="362">
        <f>Cover!E35</f>
        <v>8.3299999999999999E-2</v>
      </c>
      <c r="G24" s="7">
        <f>SUM(G23)*E24</f>
        <v>0</v>
      </c>
      <c r="H24" s="148"/>
      <c r="I24" s="7">
        <f>SUM(I23)*E24</f>
        <v>0</v>
      </c>
      <c r="K24" s="7">
        <f>SUM(K23)*E24</f>
        <v>0</v>
      </c>
      <c r="L24" s="7">
        <f>G24+I24+K24</f>
        <v>0</v>
      </c>
      <c r="N24" s="447"/>
      <c r="R24" s="5"/>
      <c r="S24" s="5"/>
    </row>
    <row r="25" spans="1:72">
      <c r="A25" s="23"/>
      <c r="B25" s="109"/>
      <c r="C25" s="109"/>
      <c r="D25" s="340" t="s">
        <v>634</v>
      </c>
      <c r="E25" s="363">
        <f>Cover!E32</f>
        <v>9.5000000000000001E-2</v>
      </c>
      <c r="G25" s="7">
        <f>SUM(G23)*E25</f>
        <v>0</v>
      </c>
      <c r="H25" s="148"/>
      <c r="I25" s="7">
        <f>SUM(I23)*E25</f>
        <v>0</v>
      </c>
      <c r="K25" s="7">
        <f>SUM(K23)*E25</f>
        <v>0</v>
      </c>
      <c r="L25" s="7">
        <f>G25+I25+K25</f>
        <v>0</v>
      </c>
      <c r="N25" s="447"/>
      <c r="O25" s="125"/>
      <c r="R25" s="5"/>
      <c r="S25" s="255"/>
    </row>
    <row r="26" spans="1:72">
      <c r="A26" s="23"/>
      <c r="B26" s="109"/>
      <c r="C26" s="109" t="s">
        <v>310</v>
      </c>
      <c r="G26" s="260">
        <f>SUM(G23:G25)</f>
        <v>0</v>
      </c>
      <c r="H26" s="148"/>
      <c r="I26" s="260">
        <f>SUM(I23:I25)</f>
        <v>0</v>
      </c>
      <c r="K26" s="260">
        <f>SUM(K23:K25)</f>
        <v>0</v>
      </c>
      <c r="L26" s="260">
        <f>G26+I26+K26</f>
        <v>0</v>
      </c>
      <c r="M26" s="260">
        <f>SUM(L23:L25)</f>
        <v>0</v>
      </c>
      <c r="N26" s="447"/>
      <c r="R26" s="5"/>
      <c r="S26" s="5"/>
    </row>
    <row r="27" spans="1:72" s="106" customFormat="1" ht="16.5" customHeight="1">
      <c r="A27" s="23"/>
      <c r="B27" s="109"/>
      <c r="C27" s="62" t="s">
        <v>139</v>
      </c>
      <c r="D27" s="340"/>
      <c r="E27" s="7"/>
      <c r="F27" s="4"/>
      <c r="G27" s="7"/>
      <c r="H27" s="148"/>
      <c r="I27" s="7"/>
      <c r="J27" s="4"/>
      <c r="K27" s="7"/>
      <c r="L27" s="7"/>
      <c r="M27" s="61">
        <f>SUM(M7:M26)</f>
        <v>0</v>
      </c>
      <c r="N27" s="525"/>
      <c r="O27" s="108"/>
      <c r="P27" s="108"/>
      <c r="Q27" s="108"/>
      <c r="R27" s="117"/>
      <c r="S27" s="117"/>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row>
    <row r="28" spans="1:72" ht="23.25" customHeight="1">
      <c r="B28" s="94" t="s">
        <v>186</v>
      </c>
      <c r="C28" s="109"/>
      <c r="H28" s="148"/>
      <c r="N28" s="434" t="s">
        <v>764</v>
      </c>
      <c r="R28" s="5"/>
      <c r="S28" s="5"/>
    </row>
    <row r="29" spans="1:72" ht="11.25" customHeight="1">
      <c r="A29" s="23"/>
      <c r="B29" s="94"/>
      <c r="C29" s="109"/>
      <c r="H29" s="148"/>
      <c r="N29" s="447" t="s">
        <v>762</v>
      </c>
      <c r="R29" s="5"/>
      <c r="S29" s="5"/>
    </row>
    <row r="30" spans="1:72" ht="15" customHeight="1">
      <c r="A30" s="23"/>
      <c r="B30" s="95" t="s">
        <v>258</v>
      </c>
      <c r="C30" s="109"/>
      <c r="H30" s="148"/>
      <c r="N30" s="520"/>
      <c r="R30" s="5"/>
      <c r="S30" s="5"/>
    </row>
    <row r="31" spans="1:72" ht="15.75" customHeight="1">
      <c r="A31" s="23"/>
      <c r="B31" s="109" t="s">
        <v>197</v>
      </c>
      <c r="C31" s="109" t="s">
        <v>273</v>
      </c>
      <c r="H31" s="148"/>
      <c r="N31" s="526" t="s">
        <v>739</v>
      </c>
      <c r="O31" s="125"/>
      <c r="R31" s="5"/>
      <c r="S31" s="259"/>
    </row>
    <row r="32" spans="1:72">
      <c r="A32" s="23"/>
      <c r="B32" s="109" t="s">
        <v>198</v>
      </c>
      <c r="C32" s="109" t="s">
        <v>253</v>
      </c>
      <c r="H32" s="148"/>
      <c r="N32" s="520"/>
      <c r="O32" s="125"/>
      <c r="R32" s="5"/>
      <c r="S32" s="259"/>
    </row>
    <row r="33" spans="1:19" ht="23.25" customHeight="1">
      <c r="A33" s="23"/>
      <c r="B33" s="109"/>
      <c r="C33" s="109"/>
      <c r="D33" s="383" t="s">
        <v>199</v>
      </c>
      <c r="G33" s="7">
        <f>E33*F33</f>
        <v>0</v>
      </c>
      <c r="H33" s="148">
        <f>Cover!J21</f>
        <v>0</v>
      </c>
      <c r="I33" s="7">
        <f>H33*E33</f>
        <v>0</v>
      </c>
      <c r="K33" s="7">
        <f>J33*E33</f>
        <v>0</v>
      </c>
      <c r="L33" s="7">
        <f t="shared" ref="L33:L38" si="0">G33+I33+K33</f>
        <v>0</v>
      </c>
      <c r="N33" s="386" t="s">
        <v>765</v>
      </c>
      <c r="R33" s="5"/>
      <c r="S33" s="5"/>
    </row>
    <row r="34" spans="1:19" ht="12.75" customHeight="1">
      <c r="A34" s="23"/>
      <c r="B34" s="109"/>
      <c r="C34" s="109"/>
      <c r="D34" s="340" t="s">
        <v>644</v>
      </c>
      <c r="G34" s="7">
        <f>E34*F34</f>
        <v>0</v>
      </c>
      <c r="H34" s="148">
        <f>Cover!J21</f>
        <v>0</v>
      </c>
      <c r="I34" s="7">
        <f>H34*E34</f>
        <v>0</v>
      </c>
      <c r="K34" s="7">
        <f>J34*E34</f>
        <v>0</v>
      </c>
      <c r="L34" s="7">
        <f t="shared" si="0"/>
        <v>0</v>
      </c>
      <c r="N34" s="447"/>
      <c r="R34" s="5"/>
      <c r="S34" s="5"/>
    </row>
    <row r="35" spans="1:19" ht="12.75" customHeight="1">
      <c r="A35" s="23"/>
      <c r="B35" s="109"/>
      <c r="C35" s="109"/>
      <c r="D35" s="383" t="s">
        <v>635</v>
      </c>
      <c r="G35" s="7">
        <f>E35*F35</f>
        <v>0</v>
      </c>
      <c r="H35" s="148">
        <f>Cover!J21</f>
        <v>0</v>
      </c>
      <c r="I35" s="7">
        <f>H35*E35</f>
        <v>0</v>
      </c>
      <c r="K35" s="7">
        <f>J35*E35</f>
        <v>0</v>
      </c>
      <c r="L35" s="7">
        <f t="shared" si="0"/>
        <v>0</v>
      </c>
      <c r="N35" s="384" t="s">
        <v>708</v>
      </c>
    </row>
    <row r="36" spans="1:19" ht="12.75" customHeight="1">
      <c r="A36" s="23"/>
      <c r="B36" s="109"/>
      <c r="C36" s="109"/>
      <c r="D36" s="340" t="s">
        <v>412</v>
      </c>
      <c r="G36" s="7">
        <f>E36*F36</f>
        <v>0</v>
      </c>
      <c r="H36" s="148">
        <f>Cover!J21</f>
        <v>0</v>
      </c>
      <c r="I36" s="7">
        <f>H36*E36</f>
        <v>0</v>
      </c>
      <c r="L36" s="7">
        <f t="shared" si="0"/>
        <v>0</v>
      </c>
      <c r="N36" s="447"/>
    </row>
    <row r="37" spans="1:19" ht="12.75" customHeight="1">
      <c r="A37" s="23"/>
      <c r="B37" s="109"/>
      <c r="C37" s="109"/>
      <c r="D37" s="383" t="s">
        <v>413</v>
      </c>
      <c r="G37" s="7">
        <f>E37*F37</f>
        <v>0</v>
      </c>
      <c r="H37" s="148">
        <f>Cover!J21</f>
        <v>0</v>
      </c>
      <c r="I37" s="7">
        <f>H37*E37</f>
        <v>0</v>
      </c>
      <c r="K37" s="7">
        <f>J37*E37</f>
        <v>0</v>
      </c>
      <c r="L37" s="7">
        <f t="shared" si="0"/>
        <v>0</v>
      </c>
      <c r="N37" s="384" t="s">
        <v>708</v>
      </c>
      <c r="O37" s="11"/>
      <c r="P37" s="108"/>
      <c r="Q37" s="108"/>
      <c r="R37" s="261"/>
      <c r="S37" s="5"/>
    </row>
    <row r="38" spans="1:19">
      <c r="A38" s="23"/>
      <c r="B38" s="109"/>
      <c r="C38" s="109" t="s">
        <v>310</v>
      </c>
      <c r="D38" s="341"/>
      <c r="G38" s="260">
        <f>SUM(G33:G37)</f>
        <v>0</v>
      </c>
      <c r="H38" s="148"/>
      <c r="I38" s="260">
        <f>SUM(I33:I37)</f>
        <v>0</v>
      </c>
      <c r="K38" s="260">
        <f>SUM(K33:K37)</f>
        <v>0</v>
      </c>
      <c r="L38" s="260">
        <f t="shared" si="0"/>
        <v>0</v>
      </c>
      <c r="M38" s="260">
        <f>SUM(L33:L37)</f>
        <v>0</v>
      </c>
      <c r="N38" s="447"/>
    </row>
    <row r="39" spans="1:19">
      <c r="A39" s="23"/>
      <c r="B39" s="109" t="s">
        <v>377</v>
      </c>
      <c r="C39" s="109" t="s">
        <v>353</v>
      </c>
      <c r="H39" s="148"/>
      <c r="N39" s="447"/>
    </row>
    <row r="40" spans="1:19" ht="42.75" customHeight="1">
      <c r="A40" s="23"/>
      <c r="B40" s="109"/>
      <c r="C40" s="109"/>
      <c r="D40" s="383" t="s">
        <v>354</v>
      </c>
      <c r="G40" s="7">
        <f>F40*E40</f>
        <v>0</v>
      </c>
      <c r="H40" s="148">
        <f>Cover!J21</f>
        <v>0</v>
      </c>
      <c r="I40" s="7">
        <f>H40*E40</f>
        <v>0</v>
      </c>
      <c r="K40" s="7">
        <f>J40*E40</f>
        <v>0</v>
      </c>
      <c r="L40" s="7">
        <f>G40+I40+K40</f>
        <v>0</v>
      </c>
      <c r="N40" s="386" t="s">
        <v>766</v>
      </c>
    </row>
    <row r="41" spans="1:19" ht="12.75" customHeight="1">
      <c r="A41" s="23"/>
      <c r="B41" s="109"/>
      <c r="C41" s="109"/>
      <c r="D41" s="383" t="s">
        <v>636</v>
      </c>
      <c r="G41" s="200">
        <f>F41*E41</f>
        <v>0</v>
      </c>
      <c r="H41" s="148">
        <f>Cover!J21</f>
        <v>0</v>
      </c>
      <c r="I41" s="200">
        <f>H41*E41</f>
        <v>0</v>
      </c>
      <c r="K41" s="200">
        <f>J41*E41</f>
        <v>0</v>
      </c>
      <c r="L41" s="7">
        <f>G41+I41+K41</f>
        <v>0</v>
      </c>
      <c r="N41" s="447"/>
    </row>
    <row r="42" spans="1:19">
      <c r="A42" s="23"/>
      <c r="B42" s="109"/>
      <c r="C42" s="109" t="s">
        <v>310</v>
      </c>
      <c r="D42" s="341"/>
      <c r="G42" s="260">
        <f>SUM(G40:G41)</f>
        <v>0</v>
      </c>
      <c r="H42" s="148"/>
      <c r="I42" s="260">
        <f>SUM(I40:I41)</f>
        <v>0</v>
      </c>
      <c r="K42" s="260">
        <f>SUM(K40:K41)</f>
        <v>0</v>
      </c>
      <c r="L42" s="260">
        <f>G42+I42+K42</f>
        <v>0</v>
      </c>
      <c r="M42" s="260">
        <f>SUM(L40:L41)</f>
        <v>0</v>
      </c>
      <c r="N42" s="447"/>
    </row>
    <row r="43" spans="1:19">
      <c r="A43" s="23"/>
      <c r="B43" s="109" t="s">
        <v>355</v>
      </c>
      <c r="C43" s="109" t="s">
        <v>655</v>
      </c>
      <c r="H43" s="148"/>
      <c r="N43" s="447"/>
    </row>
    <row r="44" spans="1:19" ht="21.6">
      <c r="A44" s="23"/>
      <c r="B44" s="109"/>
      <c r="C44" s="109"/>
      <c r="D44" s="383" t="s">
        <v>356</v>
      </c>
      <c r="G44" s="7">
        <f>F44*E44</f>
        <v>0</v>
      </c>
      <c r="H44" s="148">
        <f>Cover!J21</f>
        <v>0</v>
      </c>
      <c r="I44" s="7">
        <f>H44*E44</f>
        <v>0</v>
      </c>
      <c r="K44" s="7">
        <f>J44*E44</f>
        <v>0</v>
      </c>
      <c r="L44" s="7">
        <f>G44+I44+K44</f>
        <v>0</v>
      </c>
      <c r="N44" s="386" t="s">
        <v>768</v>
      </c>
    </row>
    <row r="45" spans="1:19" ht="12.75" customHeight="1">
      <c r="A45" s="23"/>
      <c r="B45" s="109"/>
      <c r="C45" s="109"/>
      <c r="D45" s="340" t="s">
        <v>677</v>
      </c>
      <c r="G45" s="7">
        <f>F45*E45</f>
        <v>0</v>
      </c>
      <c r="H45" s="148">
        <f>Cover!J21</f>
        <v>0</v>
      </c>
      <c r="I45" s="7">
        <f>H45*E45</f>
        <v>0</v>
      </c>
      <c r="K45" s="7">
        <f>J45*E45</f>
        <v>0</v>
      </c>
      <c r="L45" s="7">
        <f>G45+I45+K45</f>
        <v>0</v>
      </c>
      <c r="N45" s="447"/>
    </row>
    <row r="46" spans="1:19" ht="39" customHeight="1">
      <c r="A46" s="23"/>
      <c r="B46" s="109"/>
      <c r="C46" s="109"/>
      <c r="D46" s="383" t="s">
        <v>157</v>
      </c>
      <c r="G46" s="7">
        <f>F46*E46</f>
        <v>0</v>
      </c>
      <c r="H46" s="148">
        <f>Cover!J21</f>
        <v>0</v>
      </c>
      <c r="I46" s="7">
        <f>H46*E46</f>
        <v>0</v>
      </c>
      <c r="K46" s="7">
        <f>J46*E46</f>
        <v>0</v>
      </c>
      <c r="L46" s="7">
        <f>G46+I46+K46</f>
        <v>0</v>
      </c>
      <c r="N46" s="386" t="s">
        <v>767</v>
      </c>
    </row>
    <row r="47" spans="1:19">
      <c r="A47" s="23"/>
      <c r="B47" s="109"/>
      <c r="C47" s="109" t="s">
        <v>310</v>
      </c>
      <c r="D47" s="341"/>
      <c r="G47" s="260">
        <f>SUM(G44:G46)</f>
        <v>0</v>
      </c>
      <c r="H47" s="148"/>
      <c r="I47" s="260">
        <f>SUM(I44:I46)</f>
        <v>0</v>
      </c>
      <c r="K47" s="260">
        <f>SUM(K44:K46)</f>
        <v>0</v>
      </c>
      <c r="L47" s="260">
        <f>G47+I47+K47</f>
        <v>0</v>
      </c>
      <c r="M47" s="260">
        <f>SUM(L44:L46)</f>
        <v>0</v>
      </c>
      <c r="N47" s="447"/>
    </row>
    <row r="48" spans="1:19">
      <c r="A48" s="23"/>
      <c r="B48" s="109" t="s">
        <v>367</v>
      </c>
      <c r="C48" s="109" t="s">
        <v>368</v>
      </c>
      <c r="H48" s="148"/>
      <c r="N48" s="447"/>
    </row>
    <row r="49" spans="1:14" ht="30" customHeight="1">
      <c r="A49" s="23"/>
      <c r="B49" s="109"/>
      <c r="C49" s="109"/>
      <c r="D49" s="383" t="s">
        <v>474</v>
      </c>
      <c r="G49" s="7">
        <f>F49*E49</f>
        <v>0</v>
      </c>
      <c r="H49" s="148">
        <f>Cover!J21</f>
        <v>0</v>
      </c>
      <c r="I49" s="7">
        <f>H49*E49</f>
        <v>0</v>
      </c>
      <c r="K49" s="7">
        <f>J49*E49</f>
        <v>0</v>
      </c>
      <c r="L49" s="7">
        <f>G49+I49+K49</f>
        <v>0</v>
      </c>
      <c r="N49" s="386" t="s">
        <v>744</v>
      </c>
    </row>
    <row r="50" spans="1:14" ht="12.75" customHeight="1">
      <c r="A50" s="23"/>
      <c r="B50" s="109"/>
      <c r="C50" s="109"/>
      <c r="D50" s="383" t="s">
        <v>645</v>
      </c>
      <c r="G50" s="7">
        <f>F50*E50</f>
        <v>0</v>
      </c>
      <c r="H50" s="148">
        <f>Cover!J21</f>
        <v>0</v>
      </c>
      <c r="I50" s="7">
        <f>H50*E50</f>
        <v>0</v>
      </c>
      <c r="K50" s="7">
        <f>J50*E50</f>
        <v>0</v>
      </c>
      <c r="L50" s="7">
        <f>G50+I50+K50</f>
        <v>0</v>
      </c>
      <c r="N50" s="447"/>
    </row>
    <row r="51" spans="1:14" ht="12.75" customHeight="1">
      <c r="A51" s="23"/>
      <c r="B51" s="109"/>
      <c r="C51" s="109"/>
      <c r="D51" s="383" t="s">
        <v>646</v>
      </c>
      <c r="G51" s="7">
        <f>F51*E51</f>
        <v>0</v>
      </c>
      <c r="H51" s="148">
        <f>Cover!J21</f>
        <v>0</v>
      </c>
      <c r="I51" s="7">
        <f>H51*E51</f>
        <v>0</v>
      </c>
      <c r="K51" s="7">
        <f>J51*E51</f>
        <v>0</v>
      </c>
      <c r="L51" s="7">
        <f>G51+I51+K51</f>
        <v>0</v>
      </c>
      <c r="N51" s="447"/>
    </row>
    <row r="52" spans="1:14" ht="12.75" customHeight="1">
      <c r="A52" s="23"/>
      <c r="B52" s="109"/>
      <c r="C52" s="109"/>
      <c r="D52" s="340" t="s">
        <v>647</v>
      </c>
      <c r="G52" s="7">
        <f>F52*E52</f>
        <v>0</v>
      </c>
      <c r="H52" s="148">
        <f>Cover!J21</f>
        <v>0</v>
      </c>
      <c r="I52" s="7">
        <f>H52*E52</f>
        <v>0</v>
      </c>
      <c r="K52" s="7">
        <f>J52*E52</f>
        <v>0</v>
      </c>
      <c r="L52" s="7">
        <f>G52+I52+K52</f>
        <v>0</v>
      </c>
      <c r="N52" s="447"/>
    </row>
    <row r="53" spans="1:14">
      <c r="A53" s="23"/>
      <c r="B53" s="109"/>
      <c r="C53" s="109" t="s">
        <v>310</v>
      </c>
      <c r="D53" s="341"/>
      <c r="G53" s="260">
        <f>SUM(G49:G52)</f>
        <v>0</v>
      </c>
      <c r="H53" s="148"/>
      <c r="I53" s="260">
        <f>SUM(I49:I52)</f>
        <v>0</v>
      </c>
      <c r="K53" s="260">
        <f>SUM(K49:K52)</f>
        <v>0</v>
      </c>
      <c r="L53" s="260">
        <f>G53+I53+K53</f>
        <v>0</v>
      </c>
      <c r="M53" s="260">
        <f>SUM(L49:L52)</f>
        <v>0</v>
      </c>
      <c r="N53" s="447"/>
    </row>
    <row r="54" spans="1:14">
      <c r="A54" s="23"/>
      <c r="B54" s="109" t="s">
        <v>324</v>
      </c>
      <c r="C54" s="109" t="s">
        <v>325</v>
      </c>
      <c r="H54" s="148"/>
      <c r="N54" s="384" t="s">
        <v>745</v>
      </c>
    </row>
    <row r="55" spans="1:14" ht="12.75" customHeight="1">
      <c r="A55" s="23"/>
      <c r="B55" s="109"/>
      <c r="C55" s="109"/>
      <c r="D55" s="340" t="s">
        <v>476</v>
      </c>
      <c r="G55" s="7">
        <f>F55*E55</f>
        <v>0</v>
      </c>
      <c r="H55" s="148">
        <f>Cover!J21</f>
        <v>0</v>
      </c>
      <c r="I55" s="7">
        <f>H55*E55</f>
        <v>0</v>
      </c>
      <c r="K55" s="7">
        <f>J55*E55</f>
        <v>0</v>
      </c>
      <c r="L55" s="7">
        <f>G55+I55+K55</f>
        <v>0</v>
      </c>
      <c r="N55" s="384" t="s">
        <v>709</v>
      </c>
    </row>
    <row r="56" spans="1:14" ht="12.75" customHeight="1">
      <c r="A56" s="23"/>
      <c r="B56" s="109"/>
      <c r="C56" s="109"/>
      <c r="D56" s="340" t="s">
        <v>477</v>
      </c>
      <c r="G56" s="7">
        <f>F56*E56</f>
        <v>0</v>
      </c>
      <c r="H56" s="148">
        <f>Cover!J21</f>
        <v>0</v>
      </c>
      <c r="I56" s="7">
        <f>H56*E56</f>
        <v>0</v>
      </c>
      <c r="K56" s="7">
        <f>J56*E56</f>
        <v>0</v>
      </c>
      <c r="L56" s="7">
        <f>G56+I56+K56</f>
        <v>0</v>
      </c>
      <c r="N56" s="447"/>
    </row>
    <row r="57" spans="1:14">
      <c r="A57" s="23"/>
      <c r="B57" s="109"/>
      <c r="C57" s="109" t="s">
        <v>310</v>
      </c>
      <c r="D57" s="341"/>
      <c r="G57" s="260">
        <f>SUM(G55:G56)</f>
        <v>0</v>
      </c>
      <c r="H57" s="148"/>
      <c r="I57" s="260">
        <f>SUM(I55:I56)</f>
        <v>0</v>
      </c>
      <c r="K57" s="260">
        <f>SUM(K55:K56)</f>
        <v>0</v>
      </c>
      <c r="L57" s="260">
        <f>G57+I57+K57</f>
        <v>0</v>
      </c>
      <c r="M57" s="260">
        <f>SUM(L55:L56)</f>
        <v>0</v>
      </c>
      <c r="N57" s="447"/>
    </row>
    <row r="58" spans="1:14">
      <c r="A58" s="23"/>
      <c r="B58" s="109" t="s">
        <v>403</v>
      </c>
      <c r="C58" s="109" t="s">
        <v>369</v>
      </c>
      <c r="H58" s="148"/>
      <c r="N58" s="447"/>
    </row>
    <row r="59" spans="1:14" ht="12.75" customHeight="1">
      <c r="A59" s="23"/>
      <c r="B59" s="109"/>
      <c r="C59" s="109"/>
      <c r="D59" s="383" t="s">
        <v>370</v>
      </c>
      <c r="G59" s="7">
        <f>F59*E59</f>
        <v>0</v>
      </c>
      <c r="H59" s="148">
        <f>Cover!J21</f>
        <v>0</v>
      </c>
      <c r="I59" s="7">
        <f>H59*E59</f>
        <v>0</v>
      </c>
      <c r="K59" s="7">
        <f>J59*E59</f>
        <v>0</v>
      </c>
      <c r="L59" s="7">
        <f>G59+I59+K59</f>
        <v>0</v>
      </c>
      <c r="N59" s="384" t="s">
        <v>769</v>
      </c>
    </row>
    <row r="60" spans="1:14" ht="12.75" customHeight="1">
      <c r="A60" s="23"/>
      <c r="B60" s="109"/>
      <c r="C60" s="109"/>
      <c r="D60" s="383" t="s">
        <v>371</v>
      </c>
      <c r="G60" s="7">
        <f>F60*E60</f>
        <v>0</v>
      </c>
      <c r="H60" s="148">
        <f>Cover!J21</f>
        <v>0</v>
      </c>
      <c r="I60" s="7">
        <f>H60*E60</f>
        <v>0</v>
      </c>
      <c r="K60" s="7">
        <f>J60*E60</f>
        <v>0</v>
      </c>
      <c r="L60" s="7">
        <f>G60+I60+K60</f>
        <v>0</v>
      </c>
      <c r="N60" s="384" t="s">
        <v>710</v>
      </c>
    </row>
    <row r="61" spans="1:14" ht="12.75" customHeight="1">
      <c r="A61" s="23"/>
      <c r="B61" s="109"/>
      <c r="C61" s="109"/>
      <c r="D61" s="340" t="s">
        <v>414</v>
      </c>
      <c r="G61" s="7">
        <f>F61*E61</f>
        <v>0</v>
      </c>
      <c r="H61" s="148">
        <f>Cover!J21</f>
        <v>0</v>
      </c>
      <c r="I61" s="7">
        <f>H61*E61</f>
        <v>0</v>
      </c>
      <c r="K61" s="7">
        <f>J61*E61</f>
        <v>0</v>
      </c>
      <c r="L61" s="7">
        <f>G61+I61+K61</f>
        <v>0</v>
      </c>
      <c r="N61" s="447"/>
    </row>
    <row r="62" spans="1:14">
      <c r="A62" s="23"/>
      <c r="B62" s="109"/>
      <c r="C62" s="109" t="s">
        <v>310</v>
      </c>
      <c r="D62" s="341"/>
      <c r="G62" s="260">
        <f>SUM(G59:G61)</f>
        <v>0</v>
      </c>
      <c r="H62" s="148"/>
      <c r="I62" s="260">
        <f>SUM(I59:I61)</f>
        <v>0</v>
      </c>
      <c r="K62" s="260">
        <f>SUM(K59:K61)</f>
        <v>0</v>
      </c>
      <c r="L62" s="260">
        <f>G62+I62+K62</f>
        <v>0</v>
      </c>
      <c r="M62" s="260">
        <f>SUM(L59:L61)</f>
        <v>0</v>
      </c>
      <c r="N62" s="447"/>
    </row>
    <row r="63" spans="1:14">
      <c r="A63" s="23"/>
      <c r="B63" s="109" t="s">
        <v>298</v>
      </c>
      <c r="C63" s="109" t="s">
        <v>33</v>
      </c>
      <c r="H63" s="148"/>
      <c r="N63" s="447"/>
    </row>
    <row r="64" spans="1:14" ht="12.75" customHeight="1">
      <c r="A64" s="23"/>
      <c r="B64" s="109"/>
      <c r="C64" s="109"/>
      <c r="D64" s="383" t="s">
        <v>648</v>
      </c>
      <c r="G64" s="7">
        <f>F64*E64</f>
        <v>0</v>
      </c>
      <c r="H64" s="148">
        <f>Cover!J21</f>
        <v>0</v>
      </c>
      <c r="I64" s="7">
        <f>H64*E64</f>
        <v>0</v>
      </c>
      <c r="K64" s="7">
        <f>J64*E64</f>
        <v>0</v>
      </c>
      <c r="L64" s="7">
        <f>G64+I64+K64</f>
        <v>0</v>
      </c>
      <c r="N64" s="384" t="s">
        <v>769</v>
      </c>
    </row>
    <row r="65" spans="1:72" ht="12.75" customHeight="1">
      <c r="A65" s="23"/>
      <c r="B65" s="109"/>
      <c r="C65" s="109"/>
      <c r="D65" s="340" t="s">
        <v>63</v>
      </c>
      <c r="G65" s="7">
        <f>F65*E65</f>
        <v>0</v>
      </c>
      <c r="H65" s="148">
        <f>Cover!J21</f>
        <v>0</v>
      </c>
      <c r="I65" s="7">
        <f>H65*E65</f>
        <v>0</v>
      </c>
      <c r="K65" s="7">
        <f>J65*E65</f>
        <v>0</v>
      </c>
      <c r="L65" s="7">
        <f>G65+I65+K65</f>
        <v>0</v>
      </c>
      <c r="N65" s="447"/>
    </row>
    <row r="66" spans="1:72">
      <c r="A66" s="23"/>
      <c r="B66" s="109"/>
      <c r="C66" s="109" t="s">
        <v>310</v>
      </c>
      <c r="D66" s="341"/>
      <c r="G66" s="260">
        <f>SUM(G64:G65)</f>
        <v>0</v>
      </c>
      <c r="H66" s="148"/>
      <c r="I66" s="260">
        <f>SUM(I64:I65)</f>
        <v>0</v>
      </c>
      <c r="K66" s="260">
        <f>SUM(K64:K65)</f>
        <v>0</v>
      </c>
      <c r="L66" s="260">
        <f>G66+I66+K66</f>
        <v>0</v>
      </c>
      <c r="M66" s="260">
        <f>SUM(L64:L65)</f>
        <v>0</v>
      </c>
      <c r="N66" s="447"/>
    </row>
    <row r="67" spans="1:72" s="106" customFormat="1">
      <c r="A67" s="23"/>
      <c r="B67" s="109" t="s">
        <v>64</v>
      </c>
      <c r="C67" s="109" t="s">
        <v>528</v>
      </c>
      <c r="D67" s="340"/>
      <c r="E67" s="7"/>
      <c r="F67" s="4"/>
      <c r="G67" s="7"/>
      <c r="H67" s="148"/>
      <c r="I67" s="7"/>
      <c r="J67" s="4"/>
      <c r="K67" s="7"/>
      <c r="L67" s="7"/>
      <c r="M67" s="7"/>
      <c r="N67" s="527"/>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row>
    <row r="68" spans="1:72" ht="23.25" customHeight="1">
      <c r="B68" s="109"/>
      <c r="C68" s="109"/>
      <c r="D68" s="383" t="s">
        <v>330</v>
      </c>
      <c r="G68" s="7">
        <f>F68*E68</f>
        <v>0</v>
      </c>
      <c r="H68" s="148">
        <f>Cover!J21</f>
        <v>0</v>
      </c>
      <c r="I68" s="7">
        <f>H68*E68</f>
        <v>0</v>
      </c>
      <c r="K68" s="7">
        <f>J68*E68</f>
        <v>0</v>
      </c>
      <c r="L68" s="7">
        <f>G68+I68+K68</f>
        <v>0</v>
      </c>
      <c r="N68" s="386" t="s">
        <v>770</v>
      </c>
    </row>
    <row r="69" spans="1:72" ht="12.75" customHeight="1">
      <c r="A69" s="23"/>
      <c r="B69" s="109"/>
      <c r="C69" s="109"/>
      <c r="D69" s="340" t="s">
        <v>215</v>
      </c>
      <c r="G69" s="7">
        <f>F69*E69</f>
        <v>0</v>
      </c>
      <c r="H69" s="148">
        <f>Cover!J21</f>
        <v>0</v>
      </c>
      <c r="I69" s="7">
        <f>H69*E69</f>
        <v>0</v>
      </c>
      <c r="K69" s="7">
        <f>J69*E69</f>
        <v>0</v>
      </c>
      <c r="L69" s="7">
        <f>G69+I69+K69</f>
        <v>0</v>
      </c>
      <c r="N69" s="447"/>
    </row>
    <row r="70" spans="1:72">
      <c r="A70" s="23"/>
      <c r="B70" s="109"/>
      <c r="C70" s="109" t="s">
        <v>310</v>
      </c>
      <c r="D70" s="341"/>
      <c r="G70" s="260">
        <f>SUM(G68:G69)</f>
        <v>0</v>
      </c>
      <c r="H70" s="148"/>
      <c r="I70" s="260">
        <f>SUM(I68:I69)</f>
        <v>0</v>
      </c>
      <c r="K70" s="260">
        <f>SUM(K68:K69)</f>
        <v>0</v>
      </c>
      <c r="L70" s="260">
        <f>G70+I70+K70</f>
        <v>0</v>
      </c>
      <c r="M70" s="260">
        <f>SUM(L68:L69)</f>
        <v>0</v>
      </c>
      <c r="N70" s="447"/>
    </row>
    <row r="71" spans="1:72">
      <c r="A71" s="23"/>
      <c r="B71" s="109" t="s">
        <v>65</v>
      </c>
      <c r="C71" s="109" t="s">
        <v>493</v>
      </c>
      <c r="H71" s="148"/>
      <c r="N71" s="447"/>
    </row>
    <row r="72" spans="1:72" ht="24" customHeight="1">
      <c r="A72" s="23"/>
      <c r="B72" s="109"/>
      <c r="C72" s="109"/>
      <c r="D72" s="383" t="s">
        <v>649</v>
      </c>
      <c r="G72" s="7">
        <f>F72*E72</f>
        <v>0</v>
      </c>
      <c r="H72" s="148">
        <f>Cover!J21</f>
        <v>0</v>
      </c>
      <c r="I72" s="7">
        <f>H72*E72</f>
        <v>0</v>
      </c>
      <c r="K72" s="7">
        <f>J72*E72</f>
        <v>0</v>
      </c>
      <c r="L72" s="7">
        <f>G72+I72+K72</f>
        <v>0</v>
      </c>
      <c r="N72" s="386" t="s">
        <v>771</v>
      </c>
    </row>
    <row r="73" spans="1:72" ht="12.75" customHeight="1">
      <c r="A73" s="23"/>
      <c r="B73" s="109"/>
      <c r="C73" s="109"/>
      <c r="D73" s="340" t="s">
        <v>637</v>
      </c>
      <c r="G73" s="7">
        <f>F73*E73</f>
        <v>0</v>
      </c>
      <c r="H73" s="148">
        <f>Cover!J21</f>
        <v>0</v>
      </c>
      <c r="I73" s="7">
        <f>H73*E73</f>
        <v>0</v>
      </c>
      <c r="K73" s="7">
        <f>J73*E73</f>
        <v>0</v>
      </c>
      <c r="L73" s="7">
        <f>G73+I73+K73</f>
        <v>0</v>
      </c>
      <c r="N73" s="447"/>
    </row>
    <row r="74" spans="1:72">
      <c r="A74" s="23"/>
      <c r="B74" s="109"/>
      <c r="C74" s="109" t="s">
        <v>310</v>
      </c>
      <c r="D74" s="341"/>
      <c r="G74" s="260">
        <f>SUM(G72:G73)</f>
        <v>0</v>
      </c>
      <c r="H74" s="148"/>
      <c r="I74" s="260">
        <f>SUM(I72:I73)</f>
        <v>0</v>
      </c>
      <c r="K74" s="260">
        <f>SUM(K72:K73)</f>
        <v>0</v>
      </c>
      <c r="L74" s="260">
        <f>G74+I74+K74</f>
        <v>0</v>
      </c>
      <c r="M74" s="260">
        <f>SUM(L72:L73)</f>
        <v>0</v>
      </c>
      <c r="N74" s="447"/>
    </row>
    <row r="75" spans="1:72">
      <c r="A75" s="23"/>
      <c r="B75" s="109" t="s">
        <v>66</v>
      </c>
      <c r="C75" s="109" t="s">
        <v>172</v>
      </c>
      <c r="H75" s="148"/>
      <c r="N75" s="447"/>
    </row>
    <row r="76" spans="1:72" ht="12.75" customHeight="1">
      <c r="A76" s="23"/>
      <c r="B76" s="109"/>
      <c r="C76" s="109"/>
      <c r="D76" s="340" t="s">
        <v>99</v>
      </c>
      <c r="G76" s="7">
        <f>F76*E76</f>
        <v>0</v>
      </c>
      <c r="H76" s="148">
        <f>Cover!J21</f>
        <v>0</v>
      </c>
      <c r="I76" s="7">
        <f>H76*E76</f>
        <v>0</v>
      </c>
      <c r="K76" s="7">
        <f>J76*E76</f>
        <v>0</v>
      </c>
      <c r="L76" s="7">
        <f>G76+I76+K76</f>
        <v>0</v>
      </c>
      <c r="N76" s="447"/>
    </row>
    <row r="77" spans="1:72" ht="12.75" customHeight="1">
      <c r="A77" s="23"/>
      <c r="B77" s="109"/>
      <c r="C77" s="109"/>
      <c r="D77" s="340" t="s">
        <v>57</v>
      </c>
      <c r="G77" s="7">
        <f>F77*E77</f>
        <v>0</v>
      </c>
      <c r="H77" s="148">
        <f>Cover!J21</f>
        <v>0</v>
      </c>
      <c r="I77" s="7">
        <f>H77*E77</f>
        <v>0</v>
      </c>
      <c r="K77" s="7">
        <f>J77*E77</f>
        <v>0</v>
      </c>
      <c r="L77" s="7">
        <f>G77+I77+K77</f>
        <v>0</v>
      </c>
      <c r="N77" s="447"/>
    </row>
    <row r="78" spans="1:72">
      <c r="A78" s="23"/>
      <c r="B78" s="109"/>
      <c r="C78" s="109" t="s">
        <v>310</v>
      </c>
      <c r="D78" s="341"/>
      <c r="G78" s="260">
        <f>SUM(G76:G77)</f>
        <v>0</v>
      </c>
      <c r="H78" s="148"/>
      <c r="I78" s="260">
        <f>SUM(I76:I77)</f>
        <v>0</v>
      </c>
      <c r="K78" s="260">
        <f>SUM(K76:K77)</f>
        <v>0</v>
      </c>
      <c r="L78" s="260">
        <f>G78+I78+K78</f>
        <v>0</v>
      </c>
      <c r="M78" s="260">
        <f>SUM(L76:L77)</f>
        <v>0</v>
      </c>
      <c r="N78" s="447"/>
    </row>
    <row r="79" spans="1:72">
      <c r="A79" s="23"/>
      <c r="B79" s="109" t="s">
        <v>98</v>
      </c>
      <c r="C79" s="109" t="s">
        <v>39</v>
      </c>
      <c r="H79" s="148"/>
      <c r="N79" s="447"/>
    </row>
    <row r="80" spans="1:72" ht="12.75" customHeight="1">
      <c r="A80" s="23"/>
      <c r="B80" s="109"/>
      <c r="C80" s="109"/>
      <c r="D80" s="383" t="s">
        <v>148</v>
      </c>
      <c r="G80" s="7">
        <f>F80*E80</f>
        <v>0</v>
      </c>
      <c r="H80" s="148">
        <f>Cover!J21</f>
        <v>0</v>
      </c>
      <c r="I80" s="7">
        <f>H80*E80</f>
        <v>0</v>
      </c>
      <c r="K80" s="7">
        <f>J80*E80</f>
        <v>0</v>
      </c>
      <c r="L80" s="7">
        <f>G80+I80+K80</f>
        <v>0</v>
      </c>
      <c r="N80" s="384" t="s">
        <v>711</v>
      </c>
    </row>
    <row r="81" spans="1:14" ht="12.75" customHeight="1">
      <c r="A81" s="23"/>
      <c r="B81" s="109"/>
      <c r="C81" s="109"/>
      <c r="D81" s="383" t="s">
        <v>165</v>
      </c>
      <c r="G81" s="7">
        <f t="shared" ref="G81:G91" si="1">F81*E81</f>
        <v>0</v>
      </c>
      <c r="H81" s="148">
        <f>Cover!J21</f>
        <v>0</v>
      </c>
      <c r="I81" s="7">
        <f t="shared" ref="I81:I91" si="2">H81*E81</f>
        <v>0</v>
      </c>
      <c r="K81" s="7">
        <f t="shared" ref="K81:K91" si="3">J81*E81</f>
        <v>0</v>
      </c>
      <c r="L81" s="7">
        <f t="shared" ref="L81:L91" si="4">G81+I81+K81</f>
        <v>0</v>
      </c>
      <c r="N81" s="384" t="s">
        <v>711</v>
      </c>
    </row>
    <row r="82" spans="1:14" ht="12.75" customHeight="1">
      <c r="A82" s="23"/>
      <c r="B82" s="109"/>
      <c r="C82" s="109"/>
      <c r="D82" s="340" t="s">
        <v>166</v>
      </c>
      <c r="G82" s="7">
        <f t="shared" si="1"/>
        <v>0</v>
      </c>
      <c r="H82" s="148">
        <f>Cover!J21</f>
        <v>0</v>
      </c>
      <c r="I82" s="7">
        <f t="shared" si="2"/>
        <v>0</v>
      </c>
      <c r="K82" s="7">
        <f t="shared" si="3"/>
        <v>0</v>
      </c>
      <c r="L82" s="7">
        <f t="shared" si="4"/>
        <v>0</v>
      </c>
      <c r="N82" s="447"/>
    </row>
    <row r="83" spans="1:14" ht="12.75" customHeight="1">
      <c r="A83" s="23"/>
      <c r="B83" s="109"/>
      <c r="C83" s="109"/>
      <c r="D83" s="340" t="s">
        <v>401</v>
      </c>
      <c r="G83" s="7">
        <f t="shared" si="1"/>
        <v>0</v>
      </c>
      <c r="H83" s="148">
        <f>Cover!J21</f>
        <v>0</v>
      </c>
      <c r="I83" s="7">
        <f t="shared" si="2"/>
        <v>0</v>
      </c>
      <c r="K83" s="7">
        <f t="shared" si="3"/>
        <v>0</v>
      </c>
      <c r="L83" s="7">
        <f t="shared" si="4"/>
        <v>0</v>
      </c>
      <c r="N83" s="447"/>
    </row>
    <row r="84" spans="1:14" ht="12.75" customHeight="1">
      <c r="A84" s="23"/>
      <c r="B84" s="109"/>
      <c r="C84" s="109"/>
      <c r="D84" s="340" t="s">
        <v>300</v>
      </c>
      <c r="G84" s="7">
        <f t="shared" si="1"/>
        <v>0</v>
      </c>
      <c r="H84" s="148">
        <f>Cover!J21</f>
        <v>0</v>
      </c>
      <c r="I84" s="7">
        <f t="shared" si="2"/>
        <v>0</v>
      </c>
      <c r="K84" s="7">
        <f t="shared" si="3"/>
        <v>0</v>
      </c>
      <c r="L84" s="7">
        <f t="shared" si="4"/>
        <v>0</v>
      </c>
      <c r="N84" s="447"/>
    </row>
    <row r="85" spans="1:14">
      <c r="A85" s="23"/>
      <c r="B85" s="109"/>
      <c r="C85" s="109" t="s">
        <v>310</v>
      </c>
      <c r="D85" s="341"/>
      <c r="G85" s="260">
        <f>SUM(G80:G84)</f>
        <v>0</v>
      </c>
      <c r="H85" s="148"/>
      <c r="I85" s="260">
        <f>SUM(I80:I84)</f>
        <v>0</v>
      </c>
      <c r="K85" s="260">
        <f>SUM(K80:K84)</f>
        <v>0</v>
      </c>
      <c r="L85" s="260">
        <f>G85+I85+K85</f>
        <v>0</v>
      </c>
      <c r="M85" s="260">
        <f>SUM(L80:L84)</f>
        <v>0</v>
      </c>
      <c r="N85" s="447"/>
    </row>
    <row r="86" spans="1:14" ht="14.25" customHeight="1">
      <c r="A86" s="23"/>
      <c r="B86" s="109" t="s">
        <v>100</v>
      </c>
      <c r="C86" s="109" t="s">
        <v>80</v>
      </c>
      <c r="H86" s="148"/>
      <c r="N86" s="447"/>
    </row>
    <row r="87" spans="1:14" ht="12.75" customHeight="1">
      <c r="A87" s="23"/>
      <c r="B87" s="109"/>
      <c r="C87" s="109"/>
      <c r="D87" s="340" t="s">
        <v>638</v>
      </c>
      <c r="G87" s="7">
        <f t="shared" si="1"/>
        <v>0</v>
      </c>
      <c r="H87" s="148">
        <f>Cover!J21</f>
        <v>0</v>
      </c>
      <c r="I87" s="7">
        <f t="shared" si="2"/>
        <v>0</v>
      </c>
      <c r="K87" s="7">
        <f t="shared" si="3"/>
        <v>0</v>
      </c>
      <c r="L87" s="7">
        <f t="shared" si="4"/>
        <v>0</v>
      </c>
      <c r="N87" s="447"/>
    </row>
    <row r="88" spans="1:14" ht="12.75" customHeight="1">
      <c r="A88" s="23"/>
      <c r="B88" s="109"/>
      <c r="C88" s="109"/>
      <c r="D88" s="340" t="s">
        <v>218</v>
      </c>
      <c r="G88" s="7">
        <f>F88*E88</f>
        <v>0</v>
      </c>
      <c r="H88" s="148">
        <f>Cover!J21</f>
        <v>0</v>
      </c>
      <c r="I88" s="7">
        <f>H88*E88</f>
        <v>0</v>
      </c>
      <c r="K88" s="7">
        <f>J88*E88</f>
        <v>0</v>
      </c>
      <c r="L88" s="7">
        <f>G88+I88+K88</f>
        <v>0</v>
      </c>
      <c r="N88" s="447"/>
    </row>
    <row r="89" spans="1:14">
      <c r="A89" s="23"/>
      <c r="B89" s="109"/>
      <c r="C89" s="109" t="s">
        <v>310</v>
      </c>
      <c r="D89" s="341"/>
      <c r="G89" s="260">
        <f>SUM(G87:G88)</f>
        <v>0</v>
      </c>
      <c r="H89" s="148"/>
      <c r="I89" s="260">
        <f>SUM(I87:I88)</f>
        <v>0</v>
      </c>
      <c r="K89" s="260">
        <f>SUM(K87:K88)</f>
        <v>0</v>
      </c>
      <c r="L89" s="260">
        <f>G89+I89+K89</f>
        <v>0</v>
      </c>
      <c r="M89" s="260">
        <f>SUM(L87:L88)</f>
        <v>0</v>
      </c>
      <c r="N89" s="447"/>
    </row>
    <row r="90" spans="1:14" ht="15.75" customHeight="1">
      <c r="A90" s="23"/>
      <c r="B90" s="109" t="s">
        <v>175</v>
      </c>
      <c r="C90" s="109" t="s">
        <v>79</v>
      </c>
      <c r="H90" s="148"/>
      <c r="N90" s="447"/>
    </row>
    <row r="91" spans="1:14" ht="12.75" customHeight="1">
      <c r="A91" s="23"/>
      <c r="B91" s="109"/>
      <c r="C91" s="109"/>
      <c r="D91" s="340" t="s">
        <v>640</v>
      </c>
      <c r="G91" s="7">
        <f t="shared" si="1"/>
        <v>0</v>
      </c>
      <c r="H91" s="148">
        <f>Cover!J21</f>
        <v>0</v>
      </c>
      <c r="I91" s="7">
        <f t="shared" si="2"/>
        <v>0</v>
      </c>
      <c r="K91" s="7">
        <f t="shared" si="3"/>
        <v>0</v>
      </c>
      <c r="L91" s="7">
        <f t="shared" si="4"/>
        <v>0</v>
      </c>
      <c r="N91" s="447"/>
    </row>
    <row r="92" spans="1:14">
      <c r="A92" s="23"/>
      <c r="B92" s="109"/>
      <c r="C92" s="109" t="s">
        <v>310</v>
      </c>
      <c r="D92" s="341"/>
      <c r="G92" s="260">
        <f>SUM(G91:G91)</f>
        <v>0</v>
      </c>
      <c r="H92" s="148"/>
      <c r="I92" s="260">
        <f>SUM(I91:I91)</f>
        <v>0</v>
      </c>
      <c r="K92" s="260">
        <f>SUM(K91:K91)</f>
        <v>0</v>
      </c>
      <c r="L92" s="260">
        <f>G92+I92+K92</f>
        <v>0</v>
      </c>
      <c r="M92" s="260">
        <f>SUM(L91:L91)</f>
        <v>0</v>
      </c>
      <c r="N92" s="447"/>
    </row>
    <row r="93" spans="1:14" ht="15.75" customHeight="1">
      <c r="A93" s="23"/>
      <c r="B93" s="109" t="s">
        <v>263</v>
      </c>
      <c r="C93" s="109" t="s">
        <v>40</v>
      </c>
      <c r="H93" s="148"/>
      <c r="N93" s="447"/>
    </row>
    <row r="94" spans="1:14" ht="12.75" customHeight="1">
      <c r="A94" s="23"/>
      <c r="B94" s="109"/>
      <c r="C94" s="109"/>
      <c r="D94" s="340" t="s">
        <v>641</v>
      </c>
      <c r="G94" s="7">
        <f>F94*E94</f>
        <v>0</v>
      </c>
      <c r="H94" s="148">
        <f>Cover!J21</f>
        <v>0</v>
      </c>
      <c r="I94" s="7">
        <f>H94*E94</f>
        <v>0</v>
      </c>
      <c r="K94" s="7">
        <f>J94*E94</f>
        <v>0</v>
      </c>
      <c r="L94" s="7">
        <f>G94+I94+K94</f>
        <v>0</v>
      </c>
      <c r="N94" s="447"/>
    </row>
    <row r="95" spans="1:14" ht="12.75" customHeight="1">
      <c r="A95" s="23"/>
      <c r="B95" s="109"/>
      <c r="C95" s="109"/>
      <c r="D95" s="340" t="s">
        <v>544</v>
      </c>
      <c r="G95" s="7">
        <f>F95*E95</f>
        <v>0</v>
      </c>
      <c r="H95" s="148">
        <f>Cover!J21</f>
        <v>0</v>
      </c>
      <c r="I95" s="7">
        <f>H95*E95</f>
        <v>0</v>
      </c>
      <c r="K95" s="7">
        <f>J95*E95</f>
        <v>0</v>
      </c>
      <c r="L95" s="7">
        <f>G95+I95+K95</f>
        <v>0</v>
      </c>
      <c r="N95" s="447"/>
    </row>
    <row r="96" spans="1:14">
      <c r="A96" s="23"/>
      <c r="B96" s="109"/>
      <c r="C96" s="109" t="s">
        <v>310</v>
      </c>
      <c r="D96" s="341"/>
      <c r="G96" s="260">
        <f>SUM(G94:G95)</f>
        <v>0</v>
      </c>
      <c r="H96" s="148"/>
      <c r="I96" s="260">
        <f>SUM(I94:I95)</f>
        <v>0</v>
      </c>
      <c r="K96" s="260">
        <f>SUM(K94:K95)</f>
        <v>0</v>
      </c>
      <c r="L96" s="260">
        <f>G96+I96+K96</f>
        <v>0</v>
      </c>
      <c r="M96" s="260">
        <f>SUM(L94:L95)</f>
        <v>0</v>
      </c>
      <c r="N96" s="447"/>
    </row>
    <row r="97" spans="1:72">
      <c r="A97" s="23"/>
      <c r="B97" s="109" t="s">
        <v>264</v>
      </c>
      <c r="C97" s="109" t="s">
        <v>365</v>
      </c>
      <c r="D97" s="342"/>
      <c r="H97" s="148"/>
      <c r="N97" s="447"/>
    </row>
    <row r="98" spans="1:72" ht="12.75" customHeight="1">
      <c r="A98" s="23"/>
      <c r="B98" s="109"/>
      <c r="C98" s="109"/>
      <c r="D98" s="340" t="s">
        <v>545</v>
      </c>
      <c r="G98" s="7">
        <f>F98*E98</f>
        <v>0</v>
      </c>
      <c r="H98" s="148">
        <f>Cover!J21</f>
        <v>0</v>
      </c>
      <c r="I98" s="7">
        <f>H98*E98</f>
        <v>0</v>
      </c>
      <c r="K98" s="7">
        <f>J98*E98</f>
        <v>0</v>
      </c>
      <c r="L98" s="7">
        <f>G98+I98+K98</f>
        <v>0</v>
      </c>
      <c r="N98" s="447"/>
    </row>
    <row r="99" spans="1:72" ht="12.75" customHeight="1">
      <c r="A99" s="23"/>
      <c r="B99" s="109"/>
      <c r="C99" s="109"/>
      <c r="D99" s="340" t="s">
        <v>472</v>
      </c>
      <c r="G99" s="7">
        <f>F99*E99</f>
        <v>0</v>
      </c>
      <c r="H99" s="148">
        <f>Cover!J21</f>
        <v>0</v>
      </c>
      <c r="I99" s="7">
        <f>H99*E99</f>
        <v>0</v>
      </c>
      <c r="K99" s="7">
        <f>J99*E99</f>
        <v>0</v>
      </c>
      <c r="L99" s="7">
        <f>G99+I99+K99</f>
        <v>0</v>
      </c>
      <c r="N99" s="447"/>
    </row>
    <row r="100" spans="1:72">
      <c r="A100" s="23"/>
      <c r="B100" s="109"/>
      <c r="C100" s="109" t="s">
        <v>310</v>
      </c>
      <c r="D100" s="341"/>
      <c r="G100" s="260">
        <f>SUM(G98:G99)</f>
        <v>0</v>
      </c>
      <c r="H100" s="148"/>
      <c r="I100" s="260">
        <f>SUM(I98:I99)</f>
        <v>0</v>
      </c>
      <c r="K100" s="260">
        <f>SUM(K98:K99)</f>
        <v>0</v>
      </c>
      <c r="L100" s="260">
        <f>G100+I100+K100</f>
        <v>0</v>
      </c>
      <c r="M100" s="260">
        <f>SUM(L98:L99)</f>
        <v>0</v>
      </c>
      <c r="N100" s="447"/>
    </row>
    <row r="101" spans="1:72" ht="13.5" customHeight="1">
      <c r="A101" s="23"/>
      <c r="B101" s="109" t="s">
        <v>266</v>
      </c>
      <c r="C101" s="109" t="s">
        <v>339</v>
      </c>
      <c r="H101" s="148"/>
      <c r="N101" s="447"/>
    </row>
    <row r="102" spans="1:72" ht="12.75" customHeight="1">
      <c r="A102" s="23"/>
      <c r="B102" s="109"/>
      <c r="C102" s="109"/>
      <c r="D102" s="340" t="s">
        <v>169</v>
      </c>
      <c r="G102" s="7">
        <f>F102*E102</f>
        <v>0</v>
      </c>
      <c r="H102" s="148">
        <f>Cover!J21</f>
        <v>0</v>
      </c>
      <c r="I102" s="7">
        <f>H102*E102</f>
        <v>0</v>
      </c>
      <c r="K102" s="7">
        <f>J102*E102</f>
        <v>0</v>
      </c>
      <c r="L102" s="7">
        <f>G102+I102+K102</f>
        <v>0</v>
      </c>
      <c r="N102" s="447"/>
    </row>
    <row r="103" spans="1:72" ht="12.75" customHeight="1">
      <c r="A103" s="23"/>
      <c r="B103" s="109"/>
      <c r="C103" s="109"/>
      <c r="D103" s="340" t="s">
        <v>546</v>
      </c>
      <c r="G103" s="7">
        <f>F103*E103</f>
        <v>0</v>
      </c>
      <c r="H103" s="148">
        <f>Cover!J21</f>
        <v>0</v>
      </c>
      <c r="I103" s="7">
        <f>H103*E103</f>
        <v>0</v>
      </c>
      <c r="K103" s="7">
        <f>J103*E103</f>
        <v>0</v>
      </c>
      <c r="L103" s="7">
        <f>G103+I103+K103</f>
        <v>0</v>
      </c>
      <c r="N103" s="447"/>
    </row>
    <row r="104" spans="1:72">
      <c r="A104" s="23"/>
      <c r="B104" s="109"/>
      <c r="C104" s="109" t="s">
        <v>310</v>
      </c>
      <c r="D104" s="341"/>
      <c r="G104" s="260">
        <f>SUM(G102:G103)</f>
        <v>0</v>
      </c>
      <c r="H104" s="148"/>
      <c r="I104" s="260">
        <f>SUM(I102:I103)</f>
        <v>0</v>
      </c>
      <c r="K104" s="260">
        <f>SUM(K102:K103)</f>
        <v>0</v>
      </c>
      <c r="L104" s="260">
        <f>G104+I104+K104</f>
        <v>0</v>
      </c>
      <c r="M104" s="260">
        <f>SUM(L102:L103)</f>
        <v>0</v>
      </c>
      <c r="N104" s="447"/>
    </row>
    <row r="105" spans="1:72" ht="13.5" customHeight="1">
      <c r="A105" s="23"/>
      <c r="B105" s="109" t="s">
        <v>316</v>
      </c>
      <c r="C105" s="109" t="s">
        <v>170</v>
      </c>
      <c r="H105" s="148"/>
      <c r="N105" s="447"/>
    </row>
    <row r="106" spans="1:72" ht="12.75" customHeight="1">
      <c r="A106" s="23"/>
      <c r="B106" s="109"/>
      <c r="C106" s="109"/>
      <c r="D106" s="340" t="s">
        <v>629</v>
      </c>
      <c r="G106" s="7">
        <f>F106*E106</f>
        <v>0</v>
      </c>
      <c r="H106" s="148">
        <f>Cover!J21</f>
        <v>0</v>
      </c>
      <c r="I106" s="7">
        <f>H106*E106</f>
        <v>0</v>
      </c>
      <c r="K106" s="7">
        <f>J106*E106</f>
        <v>0</v>
      </c>
      <c r="L106" s="7">
        <f t="shared" ref="L106:L111" si="5">G106+I106+K106</f>
        <v>0</v>
      </c>
      <c r="N106" s="520"/>
    </row>
    <row r="107" spans="1:72" ht="25.5" customHeight="1">
      <c r="A107" s="23"/>
      <c r="B107" s="109"/>
      <c r="C107" s="109"/>
      <c r="D107" s="383" t="s">
        <v>204</v>
      </c>
      <c r="G107" s="7">
        <f>F107*E107</f>
        <v>0</v>
      </c>
      <c r="H107" s="148">
        <f>Cover!J21</f>
        <v>0</v>
      </c>
      <c r="I107" s="7">
        <f>H107*E107</f>
        <v>0</v>
      </c>
      <c r="K107" s="7">
        <f>J107*E107</f>
        <v>0</v>
      </c>
      <c r="L107" s="7">
        <f t="shared" si="5"/>
        <v>0</v>
      </c>
      <c r="N107" s="386" t="s">
        <v>772</v>
      </c>
    </row>
    <row r="108" spans="1:72" ht="12.75" customHeight="1">
      <c r="A108" s="23"/>
      <c r="B108" s="109"/>
      <c r="C108" s="109"/>
      <c r="D108" s="340" t="s">
        <v>340</v>
      </c>
      <c r="G108" s="7">
        <f>F108*E108</f>
        <v>0</v>
      </c>
      <c r="H108" s="148">
        <f>Cover!J21</f>
        <v>0</v>
      </c>
      <c r="I108" s="7">
        <f>H108*E108</f>
        <v>0</v>
      </c>
      <c r="K108" s="7">
        <f>J108*E108</f>
        <v>0</v>
      </c>
      <c r="L108" s="7">
        <f t="shared" si="5"/>
        <v>0</v>
      </c>
      <c r="N108" s="447"/>
    </row>
    <row r="109" spans="1:72" ht="12.75" customHeight="1">
      <c r="A109" s="23"/>
      <c r="B109" s="109"/>
      <c r="C109" s="109"/>
      <c r="D109" s="340" t="s">
        <v>270</v>
      </c>
      <c r="G109" s="7">
        <f>F109*E109</f>
        <v>0</v>
      </c>
      <c r="H109" s="148">
        <f>Cover!J21</f>
        <v>0</v>
      </c>
      <c r="I109" s="7">
        <f>H109*E109</f>
        <v>0</v>
      </c>
      <c r="K109" s="7">
        <f>J109*E109</f>
        <v>0</v>
      </c>
      <c r="L109" s="7">
        <f t="shared" si="5"/>
        <v>0</v>
      </c>
      <c r="N109" s="447"/>
    </row>
    <row r="110" spans="1:72" ht="12.75" customHeight="1">
      <c r="A110" s="23"/>
      <c r="B110" s="109"/>
      <c r="C110" s="109"/>
      <c r="D110" s="340" t="s">
        <v>547</v>
      </c>
      <c r="G110" s="7">
        <f>F110*E110</f>
        <v>0</v>
      </c>
      <c r="H110" s="148">
        <f>Cover!J21</f>
        <v>0</v>
      </c>
      <c r="I110" s="7">
        <f>H110*E110</f>
        <v>0</v>
      </c>
      <c r="K110" s="7">
        <f>J110*E110</f>
        <v>0</v>
      </c>
      <c r="L110" s="7">
        <f t="shared" si="5"/>
        <v>0</v>
      </c>
      <c r="N110" s="447"/>
    </row>
    <row r="111" spans="1:72">
      <c r="A111" s="23"/>
      <c r="B111" s="109"/>
      <c r="C111" s="109" t="s">
        <v>310</v>
      </c>
      <c r="D111" s="341"/>
      <c r="G111" s="260">
        <f>SUM(G106:G110)</f>
        <v>0</v>
      </c>
      <c r="H111" s="148"/>
      <c r="I111" s="260">
        <f>SUM(I106:I110)</f>
        <v>0</v>
      </c>
      <c r="K111" s="260">
        <f>SUM(K106:K110)</f>
        <v>0</v>
      </c>
      <c r="L111" s="260">
        <f t="shared" si="5"/>
        <v>0</v>
      </c>
      <c r="M111" s="260">
        <f>SUM(L106:L110)</f>
        <v>0</v>
      </c>
      <c r="N111" s="447"/>
    </row>
    <row r="112" spans="1:72" s="106" customFormat="1" ht="15" customHeight="1">
      <c r="A112" s="23"/>
      <c r="B112" s="109" t="s">
        <v>449</v>
      </c>
      <c r="C112" s="109" t="s">
        <v>81</v>
      </c>
      <c r="D112" s="340"/>
      <c r="E112" s="7"/>
      <c r="F112" s="4"/>
      <c r="G112" s="7"/>
      <c r="H112" s="148"/>
      <c r="I112" s="7"/>
      <c r="J112" s="4"/>
      <c r="K112" s="7"/>
      <c r="L112" s="7"/>
      <c r="M112" s="7"/>
      <c r="N112" s="52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c r="AT112" s="108"/>
      <c r="AU112" s="108"/>
      <c r="AV112" s="108"/>
      <c r="AW112" s="108"/>
      <c r="AX112" s="108"/>
      <c r="AY112" s="108"/>
      <c r="AZ112" s="108"/>
      <c r="BA112" s="108"/>
      <c r="BB112" s="108"/>
      <c r="BC112" s="108"/>
      <c r="BD112" s="108"/>
      <c r="BE112" s="108"/>
      <c r="BF112" s="108"/>
      <c r="BG112" s="108"/>
      <c r="BH112" s="108"/>
      <c r="BI112" s="108"/>
      <c r="BJ112" s="108"/>
      <c r="BK112" s="108"/>
      <c r="BL112" s="108"/>
      <c r="BM112" s="108"/>
      <c r="BN112" s="108"/>
      <c r="BO112" s="108"/>
      <c r="BP112" s="108"/>
      <c r="BQ112" s="108"/>
      <c r="BR112" s="108"/>
      <c r="BS112" s="108"/>
      <c r="BT112" s="108"/>
    </row>
    <row r="113" spans="1:72" ht="12.75" customHeight="1">
      <c r="B113" s="109"/>
      <c r="C113" s="109"/>
      <c r="D113" s="340" t="s">
        <v>548</v>
      </c>
      <c r="G113" s="7">
        <f>F113*E113</f>
        <v>0</v>
      </c>
      <c r="H113" s="148">
        <f>Cover!J21</f>
        <v>0</v>
      </c>
      <c r="I113" s="7">
        <f>H113*E113</f>
        <v>0</v>
      </c>
      <c r="K113" s="7">
        <f>J113*E113</f>
        <v>0</v>
      </c>
      <c r="L113" s="7">
        <f>G113+I113+K113</f>
        <v>0</v>
      </c>
      <c r="N113" s="529"/>
    </row>
    <row r="114" spans="1:72" ht="20.399999999999999">
      <c r="A114" s="23"/>
      <c r="B114" s="109"/>
      <c r="C114" s="109"/>
      <c r="D114" s="383" t="s">
        <v>219</v>
      </c>
      <c r="G114" s="7">
        <f>F114*E114</f>
        <v>0</v>
      </c>
      <c r="H114" s="148">
        <f>Cover!J21</f>
        <v>0</v>
      </c>
      <c r="I114" s="7">
        <f>H114*E114</f>
        <v>0</v>
      </c>
      <c r="K114" s="7">
        <f>J114*E114</f>
        <v>0</v>
      </c>
      <c r="L114" s="7">
        <f>G114+I114+K114</f>
        <v>0</v>
      </c>
      <c r="N114" s="434" t="s">
        <v>773</v>
      </c>
    </row>
    <row r="115" spans="1:72">
      <c r="A115" s="23"/>
      <c r="B115" s="109"/>
      <c r="C115" s="109" t="s">
        <v>310</v>
      </c>
      <c r="D115" s="341"/>
      <c r="G115" s="260">
        <f>SUM(G113:G114)</f>
        <v>0</v>
      </c>
      <c r="I115" s="260">
        <f>SUM(I113:I114)</f>
        <v>0</v>
      </c>
      <c r="K115" s="260">
        <f>SUM(K113:K114)</f>
        <v>0</v>
      </c>
      <c r="L115" s="260">
        <f>G115+I115+K115</f>
        <v>0</v>
      </c>
      <c r="M115" s="260">
        <f>SUM(L113:L114)</f>
        <v>0</v>
      </c>
      <c r="N115" s="447"/>
    </row>
    <row r="116" spans="1:72" s="106" customFormat="1" ht="13.5" customHeight="1">
      <c r="A116" s="23"/>
      <c r="B116" s="109" t="s">
        <v>341</v>
      </c>
      <c r="C116" s="109" t="s">
        <v>231</v>
      </c>
      <c r="D116" s="340"/>
      <c r="E116" s="428" t="s">
        <v>49</v>
      </c>
      <c r="F116" s="429"/>
      <c r="G116" s="430"/>
      <c r="H116" s="429"/>
      <c r="I116" s="430"/>
      <c r="J116" s="108"/>
      <c r="K116" s="130"/>
      <c r="L116" s="130"/>
      <c r="M116" s="130"/>
      <c r="N116" s="52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c r="AT116" s="108"/>
      <c r="AU116" s="108"/>
      <c r="AV116" s="108"/>
      <c r="AW116" s="108"/>
      <c r="AX116" s="108"/>
      <c r="AY116" s="108"/>
      <c r="AZ116" s="108"/>
      <c r="BA116" s="108"/>
      <c r="BB116" s="108"/>
      <c r="BC116" s="108"/>
      <c r="BD116" s="108"/>
      <c r="BE116" s="108"/>
      <c r="BF116" s="108"/>
      <c r="BG116" s="108"/>
      <c r="BH116" s="108"/>
      <c r="BI116" s="108"/>
      <c r="BJ116" s="108"/>
      <c r="BK116" s="108"/>
      <c r="BL116" s="108"/>
      <c r="BM116" s="108"/>
      <c r="BN116" s="108"/>
      <c r="BO116" s="108"/>
      <c r="BP116" s="108"/>
      <c r="BQ116" s="108"/>
      <c r="BR116" s="108"/>
      <c r="BS116" s="108"/>
      <c r="BT116" s="108"/>
    </row>
    <row r="117" spans="1:72" ht="12.75" customHeight="1">
      <c r="B117" s="109"/>
      <c r="C117" s="109"/>
      <c r="D117" s="340" t="s">
        <v>201</v>
      </c>
      <c r="L117" s="7">
        <f t="shared" ref="L117:L124" si="6">G117+I117+K117</f>
        <v>0</v>
      </c>
      <c r="N117" s="447"/>
    </row>
    <row r="118" spans="1:72" ht="12.75" customHeight="1">
      <c r="A118" s="23"/>
      <c r="B118" s="109"/>
      <c r="C118" s="109"/>
      <c r="D118" s="340" t="s">
        <v>42</v>
      </c>
      <c r="L118" s="7">
        <f>G118+I118+K118</f>
        <v>0</v>
      </c>
      <c r="N118" s="447"/>
    </row>
    <row r="119" spans="1:72" ht="12.75" customHeight="1">
      <c r="A119" s="23"/>
      <c r="B119" s="109"/>
      <c r="C119" s="109"/>
      <c r="D119" s="340" t="s">
        <v>268</v>
      </c>
      <c r="L119" s="7">
        <f>G119+I119+K119</f>
        <v>0</v>
      </c>
      <c r="N119" s="447"/>
    </row>
    <row r="120" spans="1:72" ht="24" customHeight="1">
      <c r="A120" s="23"/>
      <c r="B120" s="109"/>
      <c r="C120" s="109"/>
      <c r="D120" s="340" t="s">
        <v>269</v>
      </c>
      <c r="L120" s="7">
        <f t="shared" si="6"/>
        <v>0</v>
      </c>
      <c r="N120" s="386" t="s">
        <v>717</v>
      </c>
    </row>
    <row r="121" spans="1:72" ht="12.75" customHeight="1">
      <c r="A121" s="23"/>
      <c r="B121" s="109"/>
      <c r="C121" s="109"/>
      <c r="D121" s="340" t="s">
        <v>549</v>
      </c>
      <c r="L121" s="7">
        <f t="shared" si="6"/>
        <v>0</v>
      </c>
      <c r="N121" s="447"/>
    </row>
    <row r="122" spans="1:72" ht="12.75" customHeight="1">
      <c r="A122" s="23"/>
      <c r="B122" s="109"/>
      <c r="C122" s="109"/>
      <c r="D122" s="340" t="s">
        <v>550</v>
      </c>
      <c r="L122" s="7">
        <f t="shared" si="6"/>
        <v>0</v>
      </c>
      <c r="N122" s="447"/>
    </row>
    <row r="123" spans="1:72" ht="12.75" customHeight="1">
      <c r="A123" s="23"/>
      <c r="B123" s="109"/>
      <c r="C123" s="109"/>
      <c r="D123" s="340" t="s">
        <v>265</v>
      </c>
      <c r="L123" s="7">
        <f t="shared" si="6"/>
        <v>0</v>
      </c>
      <c r="N123" s="447"/>
    </row>
    <row r="124" spans="1:72" ht="14.4" thickBot="1">
      <c r="A124" s="23"/>
      <c r="B124" s="109"/>
      <c r="C124" s="109" t="s">
        <v>310</v>
      </c>
      <c r="D124" s="341"/>
      <c r="G124" s="260">
        <f>SUM(G117:G123)</f>
        <v>0</v>
      </c>
      <c r="H124" s="259"/>
      <c r="I124" s="260">
        <f>SUM(I117:I123)</f>
        <v>0</v>
      </c>
      <c r="J124" s="259"/>
      <c r="K124" s="260">
        <f>SUM(K117:K123)</f>
        <v>0</v>
      </c>
      <c r="L124" s="260">
        <f t="shared" si="6"/>
        <v>0</v>
      </c>
      <c r="M124" s="262">
        <f>SUM(L117:L123)</f>
        <v>0</v>
      </c>
      <c r="N124" s="447"/>
    </row>
    <row r="125" spans="1:72" ht="18.75" customHeight="1" thickBot="1">
      <c r="A125" s="23"/>
      <c r="B125" s="109"/>
      <c r="C125" s="64" t="s">
        <v>433</v>
      </c>
      <c r="D125" s="139"/>
      <c r="L125" s="9"/>
      <c r="M125" s="263">
        <f>SUM(M38:M124)</f>
        <v>0</v>
      </c>
      <c r="N125" s="525"/>
    </row>
    <row r="126" spans="1:72">
      <c r="A126" s="23"/>
      <c r="B126" s="109"/>
      <c r="C126" s="109"/>
      <c r="D126" s="343" t="s">
        <v>161</v>
      </c>
      <c r="E126" s="414"/>
      <c r="F126" s="419"/>
      <c r="G126" s="264"/>
      <c r="H126" s="265"/>
      <c r="I126" s="266"/>
      <c r="M126" s="126"/>
      <c r="N126" s="520"/>
    </row>
    <row r="127" spans="1:72" s="106" customFormat="1">
      <c r="A127" s="23"/>
      <c r="B127" s="109"/>
      <c r="C127" s="109"/>
      <c r="D127" s="344" t="s">
        <v>183</v>
      </c>
      <c r="E127" s="415"/>
      <c r="F127" s="420"/>
      <c r="G127" s="425">
        <v>0.1</v>
      </c>
      <c r="H127" s="103"/>
      <c r="I127" s="267">
        <f>M125*G127</f>
        <v>0</v>
      </c>
      <c r="J127" s="4"/>
      <c r="K127" s="7"/>
      <c r="L127" s="7"/>
      <c r="M127" s="126"/>
      <c r="N127" s="386" t="s">
        <v>774</v>
      </c>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row>
    <row r="128" spans="1:72" s="106" customFormat="1" ht="25.5" customHeight="1">
      <c r="A128" s="131"/>
      <c r="B128" s="109"/>
      <c r="C128" s="109"/>
      <c r="D128" s="345" t="s">
        <v>6</v>
      </c>
      <c r="E128" s="416"/>
      <c r="F128" s="421"/>
      <c r="G128" s="426">
        <v>0.9</v>
      </c>
      <c r="H128" s="104"/>
      <c r="I128" s="268">
        <f>M125*G128</f>
        <v>0</v>
      </c>
      <c r="J128" s="4"/>
      <c r="K128" s="7"/>
      <c r="L128" s="7"/>
      <c r="M128" s="126"/>
      <c r="N128" s="530" t="s">
        <v>775</v>
      </c>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c r="AL128" s="108"/>
      <c r="AM128" s="108"/>
      <c r="AN128" s="108"/>
      <c r="AO128" s="108"/>
      <c r="AP128" s="108"/>
      <c r="AQ128" s="108"/>
      <c r="AR128" s="108"/>
      <c r="AS128" s="108"/>
      <c r="AT128" s="108"/>
      <c r="AU128" s="108"/>
      <c r="AV128" s="108"/>
      <c r="AW128" s="108"/>
      <c r="AX128" s="108"/>
      <c r="AY128" s="108"/>
      <c r="AZ128" s="108"/>
      <c r="BA128" s="108"/>
      <c r="BB128" s="108"/>
      <c r="BC128" s="108"/>
      <c r="BD128" s="108"/>
      <c r="BE128" s="108"/>
      <c r="BF128" s="108"/>
      <c r="BG128" s="108"/>
      <c r="BH128" s="108"/>
      <c r="BI128" s="108"/>
      <c r="BJ128" s="108"/>
      <c r="BK128" s="108"/>
      <c r="BL128" s="108"/>
      <c r="BM128" s="108"/>
      <c r="BN128" s="108"/>
      <c r="BO128" s="108"/>
      <c r="BP128" s="108"/>
      <c r="BQ128" s="108"/>
      <c r="BR128" s="108"/>
      <c r="BS128" s="108"/>
      <c r="BT128" s="108"/>
    </row>
    <row r="129" spans="1:72" ht="13.2">
      <c r="B129" s="109"/>
      <c r="C129" s="109"/>
      <c r="D129" s="424" t="s">
        <v>146</v>
      </c>
      <c r="E129" s="417"/>
      <c r="F129" s="422"/>
      <c r="G129" s="269"/>
      <c r="H129" s="270" t="s">
        <v>147</v>
      </c>
      <c r="I129" s="271"/>
      <c r="J129" s="108"/>
      <c r="K129" s="130"/>
      <c r="L129" s="130"/>
      <c r="M129" s="126"/>
      <c r="N129" s="447"/>
    </row>
    <row r="130" spans="1:72" ht="13.2">
      <c r="A130" s="23"/>
      <c r="B130" s="109"/>
      <c r="C130" s="109"/>
      <c r="D130" s="424" t="s">
        <v>404</v>
      </c>
      <c r="E130" s="418"/>
      <c r="F130" s="423"/>
      <c r="G130" s="272"/>
      <c r="H130" s="270" t="s">
        <v>147</v>
      </c>
      <c r="I130" s="271"/>
      <c r="J130" s="108"/>
      <c r="K130" s="130"/>
      <c r="L130" s="130"/>
      <c r="M130" s="126"/>
      <c r="N130" s="447"/>
    </row>
    <row r="131" spans="1:72" ht="9" customHeight="1">
      <c r="A131" s="23"/>
      <c r="B131" s="109"/>
      <c r="C131" s="109"/>
      <c r="D131" s="346"/>
      <c r="E131" s="205"/>
      <c r="F131" s="146"/>
      <c r="G131" s="273"/>
      <c r="H131" s="152"/>
      <c r="I131" s="273"/>
      <c r="J131" s="108"/>
      <c r="K131" s="130"/>
      <c r="L131" s="130"/>
      <c r="M131" s="126"/>
      <c r="N131" s="447"/>
    </row>
    <row r="132" spans="1:72" s="106" customFormat="1">
      <c r="A132" s="23"/>
      <c r="B132" s="109" t="s">
        <v>202</v>
      </c>
      <c r="C132" s="274" t="s">
        <v>12</v>
      </c>
      <c r="D132" s="340"/>
      <c r="E132" s="7"/>
      <c r="F132" s="4"/>
      <c r="G132" s="37"/>
      <c r="H132" s="108"/>
      <c r="I132" s="130"/>
      <c r="J132" s="108"/>
      <c r="K132" s="130"/>
      <c r="L132" s="130"/>
      <c r="M132" s="130"/>
      <c r="N132" s="447"/>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row>
    <row r="133" spans="1:72" s="106" customFormat="1">
      <c r="A133" s="131"/>
      <c r="B133" s="109"/>
      <c r="C133" s="274"/>
      <c r="D133" s="347" t="s">
        <v>357</v>
      </c>
      <c r="E133" s="212"/>
      <c r="F133" s="4"/>
      <c r="G133" s="37"/>
      <c r="H133" s="108"/>
      <c r="I133" s="130"/>
      <c r="J133" s="108"/>
      <c r="K133" s="130"/>
      <c r="L133" s="130"/>
      <c r="M133" s="130"/>
      <c r="N133" s="531"/>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8"/>
      <c r="BF133" s="108"/>
      <c r="BG133" s="108"/>
      <c r="BH133" s="108"/>
      <c r="BI133" s="108"/>
      <c r="BJ133" s="108"/>
      <c r="BK133" s="108"/>
      <c r="BL133" s="108"/>
      <c r="BM133" s="108"/>
      <c r="BN133" s="108"/>
      <c r="BO133" s="108"/>
      <c r="BP133" s="108"/>
      <c r="BQ133" s="108"/>
      <c r="BR133" s="108"/>
      <c r="BS133" s="108"/>
      <c r="BT133" s="108"/>
    </row>
    <row r="134" spans="1:72" s="106" customFormat="1">
      <c r="A134" s="131"/>
      <c r="B134" s="109"/>
      <c r="C134" s="274"/>
      <c r="D134" s="348" t="s">
        <v>405</v>
      </c>
      <c r="E134" s="362">
        <f>Cover!E35</f>
        <v>8.3299999999999999E-2</v>
      </c>
      <c r="F134" s="4"/>
      <c r="G134" s="37"/>
      <c r="H134" s="108"/>
      <c r="I134" s="130"/>
      <c r="J134" s="108"/>
      <c r="K134" s="130"/>
      <c r="L134" s="130"/>
      <c r="M134" s="130"/>
      <c r="N134" s="531"/>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8"/>
      <c r="BF134" s="108"/>
      <c r="BG134" s="108"/>
      <c r="BH134" s="108"/>
      <c r="BI134" s="108"/>
      <c r="BJ134" s="108"/>
      <c r="BK134" s="108"/>
      <c r="BL134" s="108"/>
      <c r="BM134" s="108"/>
      <c r="BN134" s="108"/>
      <c r="BO134" s="108"/>
      <c r="BP134" s="108"/>
      <c r="BQ134" s="108"/>
      <c r="BR134" s="108"/>
      <c r="BS134" s="108"/>
      <c r="BT134" s="108"/>
    </row>
    <row r="135" spans="1:72" s="106" customFormat="1">
      <c r="A135" s="131"/>
      <c r="C135" s="275"/>
      <c r="D135" s="349" t="s">
        <v>233</v>
      </c>
      <c r="E135" s="213"/>
      <c r="F135" s="4"/>
      <c r="G135" s="150"/>
      <c r="H135" s="108"/>
      <c r="I135" s="130">
        <f>I128*E134</f>
        <v>0</v>
      </c>
      <c r="J135" s="108"/>
      <c r="K135" s="130"/>
      <c r="L135" s="130">
        <f>G135+I135+K135</f>
        <v>0</v>
      </c>
      <c r="M135" s="130"/>
      <c r="N135" s="531"/>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8"/>
      <c r="BF135" s="108"/>
      <c r="BG135" s="108"/>
      <c r="BH135" s="108"/>
      <c r="BI135" s="108"/>
      <c r="BJ135" s="108"/>
      <c r="BK135" s="108"/>
      <c r="BL135" s="108"/>
      <c r="BM135" s="108"/>
      <c r="BN135" s="108"/>
      <c r="BO135" s="108"/>
      <c r="BP135" s="108"/>
      <c r="BQ135" s="108"/>
      <c r="BR135" s="108"/>
      <c r="BS135" s="108"/>
      <c r="BT135" s="108"/>
    </row>
    <row r="136" spans="1:72" s="106" customFormat="1">
      <c r="A136" s="131"/>
      <c r="C136" s="275"/>
      <c r="D136" s="341" t="s">
        <v>614</v>
      </c>
      <c r="E136" s="212"/>
      <c r="F136" s="4"/>
      <c r="G136" s="150"/>
      <c r="H136" s="108"/>
      <c r="I136" s="130"/>
      <c r="J136" s="108"/>
      <c r="K136" s="130"/>
      <c r="L136" s="130"/>
      <c r="M136" s="130"/>
      <c r="N136" s="531"/>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c r="AL136" s="108"/>
      <c r="AM136" s="108"/>
      <c r="AN136" s="108"/>
      <c r="AO136" s="108"/>
      <c r="AP136" s="108"/>
      <c r="AQ136" s="108"/>
      <c r="AR136" s="108"/>
      <c r="AS136" s="108"/>
      <c r="AT136" s="108"/>
      <c r="AU136" s="108"/>
      <c r="AV136" s="108"/>
      <c r="AW136" s="108"/>
      <c r="AX136" s="108"/>
      <c r="AY136" s="108"/>
      <c r="AZ136" s="108"/>
      <c r="BA136" s="108"/>
      <c r="BB136" s="108"/>
      <c r="BC136" s="108"/>
      <c r="BD136" s="108"/>
      <c r="BE136" s="108"/>
      <c r="BF136" s="108"/>
      <c r="BG136" s="108"/>
      <c r="BH136" s="108"/>
      <c r="BI136" s="108"/>
      <c r="BJ136" s="108"/>
      <c r="BK136" s="108"/>
      <c r="BL136" s="108"/>
      <c r="BM136" s="108"/>
      <c r="BN136" s="108"/>
      <c r="BO136" s="108"/>
      <c r="BP136" s="108"/>
      <c r="BQ136" s="108"/>
      <c r="BR136" s="108"/>
      <c r="BS136" s="108"/>
      <c r="BT136" s="108"/>
    </row>
    <row r="137" spans="1:72" s="106" customFormat="1">
      <c r="A137" s="131"/>
      <c r="C137" s="275"/>
      <c r="D137" s="341" t="s">
        <v>22</v>
      </c>
      <c r="E137" s="212"/>
      <c r="F137" s="4"/>
      <c r="G137" s="150"/>
      <c r="H137" s="108"/>
      <c r="I137" s="130"/>
      <c r="J137" s="108"/>
      <c r="K137" s="130"/>
      <c r="L137" s="130"/>
      <c r="M137" s="130"/>
      <c r="N137" s="531"/>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c r="AT137" s="108"/>
      <c r="AU137" s="108"/>
      <c r="AV137" s="108"/>
      <c r="AW137" s="108"/>
      <c r="AX137" s="108"/>
      <c r="AY137" s="108"/>
      <c r="AZ137" s="108"/>
      <c r="BA137" s="108"/>
      <c r="BB137" s="108"/>
      <c r="BC137" s="108"/>
      <c r="BD137" s="108"/>
      <c r="BE137" s="108"/>
      <c r="BF137" s="108"/>
      <c r="BG137" s="108"/>
      <c r="BH137" s="108"/>
      <c r="BI137" s="108"/>
      <c r="BJ137" s="108"/>
      <c r="BK137" s="108"/>
      <c r="BL137" s="108"/>
      <c r="BM137" s="108"/>
      <c r="BN137" s="108"/>
      <c r="BO137" s="108"/>
      <c r="BP137" s="108"/>
      <c r="BQ137" s="108"/>
      <c r="BR137" s="108"/>
      <c r="BS137" s="108"/>
      <c r="BT137" s="108"/>
    </row>
    <row r="138" spans="1:72" ht="12.75" customHeight="1">
      <c r="B138" s="109"/>
      <c r="C138" s="109"/>
      <c r="D138" s="431" t="s">
        <v>551</v>
      </c>
      <c r="E138" s="435"/>
      <c r="F138" s="108"/>
      <c r="G138" s="130"/>
      <c r="H138" s="108"/>
      <c r="I138" s="130"/>
      <c r="J138" s="108"/>
      <c r="K138" s="130"/>
      <c r="L138" s="130"/>
      <c r="M138" s="130"/>
      <c r="N138" s="520"/>
    </row>
    <row r="139" spans="1:72" s="106" customFormat="1" ht="12.75" customHeight="1">
      <c r="A139" s="23"/>
      <c r="B139" s="109"/>
      <c r="C139" s="109"/>
      <c r="D139" s="340" t="s">
        <v>233</v>
      </c>
      <c r="E139" s="362">
        <f>Cover!E32</f>
        <v>9.5000000000000001E-2</v>
      </c>
      <c r="F139" s="4"/>
      <c r="G139" s="7"/>
      <c r="H139" s="4"/>
      <c r="I139" s="7">
        <f>(I128+I129)*E139</f>
        <v>0</v>
      </c>
      <c r="J139" s="4"/>
      <c r="K139" s="7"/>
      <c r="L139" s="7">
        <f t="shared" ref="L139:L141" si="7">G139+I139+K139</f>
        <v>0</v>
      </c>
      <c r="M139" s="7"/>
      <c r="N139" s="532"/>
      <c r="O139" s="108"/>
      <c r="P139" s="108"/>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c r="AT139" s="108"/>
      <c r="AU139" s="108"/>
      <c r="AV139" s="108"/>
      <c r="AW139" s="108"/>
      <c r="AX139" s="108"/>
      <c r="AY139" s="108"/>
      <c r="AZ139" s="108"/>
      <c r="BA139" s="108"/>
      <c r="BB139" s="108"/>
      <c r="BC139" s="108"/>
      <c r="BD139" s="108"/>
      <c r="BE139" s="108"/>
      <c r="BF139" s="108"/>
      <c r="BG139" s="108"/>
      <c r="BH139" s="108"/>
      <c r="BI139" s="108"/>
      <c r="BJ139" s="108"/>
      <c r="BK139" s="108"/>
      <c r="BL139" s="108"/>
      <c r="BM139" s="108"/>
      <c r="BN139" s="108"/>
      <c r="BO139" s="108"/>
      <c r="BP139" s="108"/>
      <c r="BQ139" s="108"/>
      <c r="BR139" s="108"/>
      <c r="BS139" s="108"/>
      <c r="BT139" s="108"/>
    </row>
    <row r="140" spans="1:72" s="106" customFormat="1" ht="12.75" customHeight="1">
      <c r="A140" s="131"/>
      <c r="B140" s="109"/>
      <c r="C140" s="109"/>
      <c r="D140" s="340" t="s">
        <v>257</v>
      </c>
      <c r="E140" s="362">
        <f>Cover!E33</f>
        <v>0.1</v>
      </c>
      <c r="F140" s="4"/>
      <c r="G140" s="7"/>
      <c r="H140" s="4"/>
      <c r="I140" s="7">
        <f>'3.Cast'!M17</f>
        <v>0</v>
      </c>
      <c r="J140" s="4"/>
      <c r="K140" s="7"/>
      <c r="L140" s="7">
        <f t="shared" si="7"/>
        <v>0</v>
      </c>
      <c r="M140" s="7"/>
      <c r="N140" s="533"/>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c r="AT140" s="108"/>
      <c r="AU140" s="108"/>
      <c r="AV140" s="108"/>
      <c r="AW140" s="108"/>
      <c r="AX140" s="108"/>
      <c r="AY140" s="108"/>
      <c r="AZ140" s="108"/>
      <c r="BA140" s="108"/>
      <c r="BB140" s="108"/>
      <c r="BC140" s="108"/>
      <c r="BD140" s="108"/>
      <c r="BE140" s="108"/>
      <c r="BF140" s="108"/>
      <c r="BG140" s="108"/>
      <c r="BH140" s="108"/>
      <c r="BI140" s="108"/>
      <c r="BJ140" s="108"/>
      <c r="BK140" s="108"/>
      <c r="BL140" s="108"/>
      <c r="BM140" s="108"/>
      <c r="BN140" s="108"/>
      <c r="BO140" s="108"/>
      <c r="BP140" s="108"/>
      <c r="BQ140" s="108"/>
      <c r="BR140" s="108"/>
      <c r="BS140" s="108"/>
      <c r="BT140" s="108"/>
    </row>
    <row r="141" spans="1:72" s="106" customFormat="1" ht="12.75" customHeight="1">
      <c r="A141" s="131"/>
      <c r="B141" s="109"/>
      <c r="C141" s="109"/>
      <c r="D141" s="340" t="s">
        <v>552</v>
      </c>
      <c r="E141" s="362">
        <f>Cover!E33</f>
        <v>0.1</v>
      </c>
      <c r="F141" s="4"/>
      <c r="G141" s="7"/>
      <c r="H141" s="4"/>
      <c r="I141" s="7">
        <v>0</v>
      </c>
      <c r="J141" s="4"/>
      <c r="K141" s="7"/>
      <c r="L141" s="7">
        <f t="shared" si="7"/>
        <v>0</v>
      </c>
      <c r="M141" s="7"/>
      <c r="N141" s="531"/>
      <c r="O141" s="108"/>
      <c r="P141" s="108"/>
      <c r="Q141" s="108"/>
      <c r="R141" s="108"/>
      <c r="S141" s="108"/>
      <c r="T141" s="108"/>
      <c r="U141" s="108"/>
      <c r="V141" s="108"/>
      <c r="W141" s="108"/>
      <c r="X141" s="108"/>
      <c r="Y141" s="108"/>
      <c r="Z141" s="108"/>
      <c r="AA141" s="108"/>
      <c r="AB141" s="108"/>
      <c r="AC141" s="108"/>
      <c r="AD141" s="108"/>
      <c r="AE141" s="108"/>
      <c r="AF141" s="108"/>
      <c r="AG141" s="108"/>
      <c r="AH141" s="108"/>
      <c r="AI141" s="108"/>
      <c r="AJ141" s="108"/>
      <c r="AK141" s="108"/>
      <c r="AL141" s="108"/>
      <c r="AM141" s="108"/>
      <c r="AN141" s="108"/>
      <c r="AO141" s="108"/>
      <c r="AP141" s="108"/>
      <c r="AQ141" s="108"/>
      <c r="AR141" s="108"/>
      <c r="AS141" s="108"/>
      <c r="AT141" s="108"/>
      <c r="AU141" s="108"/>
      <c r="AV141" s="108"/>
      <c r="AW141" s="108"/>
      <c r="AX141" s="108"/>
      <c r="AY141" s="108"/>
      <c r="AZ141" s="108"/>
      <c r="BA141" s="108"/>
      <c r="BB141" s="108"/>
      <c r="BC141" s="108"/>
      <c r="BD141" s="108"/>
      <c r="BE141" s="108"/>
      <c r="BF141" s="108"/>
      <c r="BG141" s="108"/>
      <c r="BH141" s="108"/>
      <c r="BI141" s="108"/>
      <c r="BJ141" s="108"/>
      <c r="BK141" s="108"/>
      <c r="BL141" s="108"/>
      <c r="BM141" s="108"/>
      <c r="BN141" s="108"/>
      <c r="BO141" s="108"/>
      <c r="BP141" s="108"/>
      <c r="BQ141" s="108"/>
      <c r="BR141" s="108"/>
      <c r="BS141" s="108"/>
      <c r="BT141" s="108"/>
    </row>
    <row r="142" spans="1:72" s="106" customFormat="1" ht="12.75" customHeight="1">
      <c r="A142" s="131"/>
      <c r="B142" s="109"/>
      <c r="C142" s="109"/>
      <c r="D142" s="341" t="s">
        <v>58</v>
      </c>
      <c r="E142" s="213"/>
      <c r="F142" s="4"/>
      <c r="G142" s="7"/>
      <c r="H142" s="4"/>
      <c r="I142" s="7"/>
      <c r="J142" s="4"/>
      <c r="K142" s="7"/>
      <c r="L142" s="7"/>
      <c r="M142" s="7"/>
      <c r="N142" s="531"/>
      <c r="O142" s="108"/>
      <c r="P142" s="108"/>
      <c r="Q142" s="108"/>
      <c r="R142" s="108"/>
      <c r="S142" s="108"/>
      <c r="T142" s="108"/>
      <c r="U142" s="108"/>
      <c r="V142" s="108"/>
      <c r="W142" s="108"/>
      <c r="X142" s="108"/>
      <c r="Y142" s="108"/>
      <c r="Z142" s="108"/>
      <c r="AA142" s="108"/>
      <c r="AB142" s="108"/>
      <c r="AC142" s="108"/>
      <c r="AD142" s="108"/>
      <c r="AE142" s="108"/>
      <c r="AF142" s="108"/>
      <c r="AG142" s="108"/>
      <c r="AH142" s="108"/>
      <c r="AI142" s="108"/>
      <c r="AJ142" s="108"/>
      <c r="AK142" s="108"/>
      <c r="AL142" s="108"/>
      <c r="AM142" s="108"/>
      <c r="AN142" s="108"/>
      <c r="AO142" s="108"/>
      <c r="AP142" s="108"/>
      <c r="AQ142" s="108"/>
      <c r="AR142" s="108"/>
      <c r="AS142" s="108"/>
      <c r="AT142" s="108"/>
      <c r="AU142" s="108"/>
      <c r="AV142" s="108"/>
      <c r="AW142" s="108"/>
      <c r="AX142" s="108"/>
      <c r="AY142" s="108"/>
      <c r="AZ142" s="108"/>
      <c r="BA142" s="108"/>
      <c r="BB142" s="108"/>
      <c r="BC142" s="108"/>
      <c r="BD142" s="108"/>
      <c r="BE142" s="108"/>
      <c r="BF142" s="108"/>
      <c r="BG142" s="108"/>
      <c r="BH142" s="108"/>
      <c r="BI142" s="108"/>
      <c r="BJ142" s="108"/>
      <c r="BK142" s="108"/>
      <c r="BL142" s="108"/>
      <c r="BM142" s="108"/>
      <c r="BN142" s="108"/>
      <c r="BO142" s="108"/>
      <c r="BP142" s="108"/>
      <c r="BQ142" s="108"/>
      <c r="BR142" s="108"/>
      <c r="BS142" s="108"/>
      <c r="BT142" s="108"/>
    </row>
    <row r="143" spans="1:72" ht="12.75" customHeight="1">
      <c r="B143" s="109"/>
      <c r="C143" s="109"/>
      <c r="D143" s="450" t="s">
        <v>59</v>
      </c>
      <c r="E143" s="362">
        <f>Cover!E34</f>
        <v>0.01</v>
      </c>
      <c r="N143" s="434" t="s">
        <v>776</v>
      </c>
    </row>
    <row r="144" spans="1:72" ht="12.75" customHeight="1">
      <c r="A144" s="23"/>
      <c r="B144" s="109"/>
      <c r="C144" s="109"/>
      <c r="D144" s="340" t="s">
        <v>426</v>
      </c>
      <c r="E144" s="214"/>
      <c r="F144" s="148"/>
      <c r="G144" s="200"/>
      <c r="H144" s="148"/>
      <c r="I144" s="200">
        <f>SUM(L18+L19+L23+L24)*E143</f>
        <v>0</v>
      </c>
      <c r="J144" s="148"/>
      <c r="K144" s="200"/>
      <c r="L144" s="7">
        <f>G144+I144+K144</f>
        <v>0</v>
      </c>
      <c r="N144" s="520"/>
    </row>
    <row r="145" spans="1:72" s="106" customFormat="1" ht="12.75" customHeight="1">
      <c r="A145" s="23"/>
      <c r="B145" s="109"/>
      <c r="C145" s="109"/>
      <c r="D145" s="340" t="s">
        <v>233</v>
      </c>
      <c r="E145" s="215"/>
      <c r="F145" s="148"/>
      <c r="G145" s="200"/>
      <c r="H145" s="148"/>
      <c r="I145" s="200">
        <f>(I128+I129+I135)*E143</f>
        <v>0</v>
      </c>
      <c r="J145" s="4"/>
      <c r="K145" s="7"/>
      <c r="L145" s="7">
        <f>G145+I145+K145</f>
        <v>0</v>
      </c>
      <c r="M145" s="7"/>
      <c r="N145" s="531"/>
      <c r="O145" s="108"/>
      <c r="P145" s="108"/>
      <c r="Q145" s="108"/>
      <c r="R145" s="108"/>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c r="BI145" s="108"/>
      <c r="BJ145" s="108"/>
      <c r="BK145" s="108"/>
      <c r="BL145" s="108"/>
      <c r="BM145" s="108"/>
      <c r="BN145" s="108"/>
      <c r="BO145" s="108"/>
      <c r="BP145" s="108"/>
      <c r="BQ145" s="108"/>
      <c r="BR145" s="108"/>
      <c r="BS145" s="108"/>
      <c r="BT145" s="108"/>
    </row>
    <row r="146" spans="1:72" s="106" customFormat="1" ht="12.75" customHeight="1">
      <c r="A146" s="131"/>
      <c r="B146" s="109"/>
      <c r="C146" s="109"/>
      <c r="D146" s="341" t="s">
        <v>125</v>
      </c>
      <c r="E146" s="216"/>
      <c r="F146" s="152"/>
      <c r="G146" s="196"/>
      <c r="H146" s="152"/>
      <c r="I146" s="196"/>
      <c r="J146" s="108"/>
      <c r="K146" s="130"/>
      <c r="L146" s="130"/>
      <c r="M146" s="130"/>
      <c r="N146" s="531"/>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c r="BR146" s="108"/>
      <c r="BS146" s="108"/>
      <c r="BT146" s="108"/>
    </row>
    <row r="147" spans="1:72" s="106" customFormat="1" ht="12.75" customHeight="1">
      <c r="A147" s="131"/>
      <c r="B147" s="109"/>
      <c r="C147" s="109"/>
      <c r="D147" s="340" t="s">
        <v>257</v>
      </c>
      <c r="E147" s="217"/>
      <c r="F147" s="152"/>
      <c r="G147" s="196"/>
      <c r="H147" s="152"/>
      <c r="I147" s="196">
        <f>'3.Cast'!O17+'3.Cast'!O21</f>
        <v>0</v>
      </c>
      <c r="J147" s="108"/>
      <c r="K147" s="130"/>
      <c r="L147" s="130">
        <f>G147+I147+K147</f>
        <v>0</v>
      </c>
      <c r="M147" s="130"/>
      <c r="N147" s="534"/>
      <c r="O147" s="108"/>
      <c r="P147" s="108"/>
      <c r="Q147" s="108"/>
      <c r="R147" s="108"/>
      <c r="S147" s="108"/>
      <c r="T147" s="108"/>
      <c r="U147" s="108"/>
      <c r="V147" s="108"/>
      <c r="W147" s="108"/>
      <c r="X147" s="108"/>
      <c r="Y147" s="108"/>
      <c r="Z147" s="108"/>
      <c r="AA147" s="108"/>
      <c r="AB147" s="108"/>
      <c r="AC147" s="108"/>
      <c r="AD147" s="108"/>
      <c r="AE147" s="108"/>
      <c r="AF147" s="108"/>
      <c r="AG147" s="108"/>
      <c r="AH147" s="108"/>
      <c r="AI147" s="108"/>
      <c r="AJ147" s="108"/>
      <c r="AK147" s="108"/>
      <c r="AL147" s="108"/>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c r="BI147" s="108"/>
      <c r="BJ147" s="108"/>
      <c r="BK147" s="108"/>
      <c r="BL147" s="108"/>
      <c r="BM147" s="108"/>
      <c r="BN147" s="108"/>
      <c r="BO147" s="108"/>
      <c r="BP147" s="108"/>
      <c r="BQ147" s="108"/>
      <c r="BR147" s="108"/>
      <c r="BS147" s="108"/>
      <c r="BT147" s="108"/>
    </row>
    <row r="148" spans="1:72" s="106" customFormat="1" ht="12.75" customHeight="1">
      <c r="A148" s="131"/>
      <c r="B148" s="109"/>
      <c r="C148" s="109"/>
      <c r="D148" s="340" t="s">
        <v>232</v>
      </c>
      <c r="E148" s="218"/>
      <c r="F148" s="152"/>
      <c r="G148" s="196"/>
      <c r="H148" s="152"/>
      <c r="I148" s="196">
        <f>M183*E143</f>
        <v>0</v>
      </c>
      <c r="J148" s="108"/>
      <c r="K148" s="130"/>
      <c r="L148" s="130">
        <f>G148+I148+K148</f>
        <v>0</v>
      </c>
      <c r="M148" s="130"/>
      <c r="N148" s="447"/>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c r="BI148" s="108"/>
      <c r="BJ148" s="108"/>
      <c r="BK148" s="108"/>
      <c r="BL148" s="108"/>
      <c r="BM148" s="108"/>
      <c r="BN148" s="108"/>
      <c r="BO148" s="108"/>
      <c r="BP148" s="108"/>
      <c r="BQ148" s="108"/>
      <c r="BR148" s="108"/>
      <c r="BS148" s="108"/>
      <c r="BT148" s="108"/>
    </row>
    <row r="149" spans="1:72" ht="42" customHeight="1">
      <c r="C149" s="275"/>
      <c r="D149" s="348" t="s">
        <v>224</v>
      </c>
      <c r="E149" s="362">
        <v>0.05</v>
      </c>
      <c r="F149" s="151"/>
      <c r="G149" s="150"/>
      <c r="H149" s="108"/>
      <c r="I149" s="130"/>
      <c r="J149" s="108"/>
      <c r="K149" s="130"/>
      <c r="L149" s="130"/>
      <c r="M149" s="130"/>
      <c r="N149" s="535" t="s">
        <v>923</v>
      </c>
    </row>
    <row r="150" spans="1:72">
      <c r="A150" s="23"/>
      <c r="B150" s="6"/>
      <c r="C150" s="149"/>
      <c r="D150" s="350" t="s">
        <v>426</v>
      </c>
      <c r="E150" s="276"/>
      <c r="F150" s="108"/>
      <c r="G150" s="150"/>
      <c r="H150" s="108"/>
      <c r="I150" s="196">
        <f>(L18+L19+L20+L23+L24+L25)*E149</f>
        <v>0</v>
      </c>
      <c r="J150" s="108"/>
      <c r="K150" s="130"/>
      <c r="L150" s="130">
        <f>G150+I150+K150</f>
        <v>0</v>
      </c>
      <c r="M150" s="130"/>
      <c r="N150" s="536"/>
    </row>
    <row r="151" spans="1:72" s="106" customFormat="1">
      <c r="A151" s="23"/>
      <c r="B151" s="6"/>
      <c r="C151" s="149"/>
      <c r="D151" s="350" t="s">
        <v>233</v>
      </c>
      <c r="E151" s="277"/>
      <c r="F151" s="278"/>
      <c r="G151" s="150"/>
      <c r="H151" s="108"/>
      <c r="I151" s="130">
        <f>(I128+I129+I130+I135+I139)*E149</f>
        <v>0</v>
      </c>
      <c r="J151" s="108"/>
      <c r="K151" s="130"/>
      <c r="L151" s="130">
        <f>G151+I151+K151</f>
        <v>0</v>
      </c>
      <c r="M151" s="130"/>
      <c r="N151" s="537"/>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c r="AT151" s="108"/>
      <c r="AU151" s="108"/>
      <c r="AV151" s="108"/>
      <c r="AW151" s="108"/>
      <c r="AX151" s="108"/>
      <c r="AY151" s="108"/>
      <c r="AZ151" s="108"/>
      <c r="BA151" s="108"/>
      <c r="BB151" s="108"/>
      <c r="BC151" s="108"/>
      <c r="BD151" s="108"/>
      <c r="BE151" s="108"/>
      <c r="BF151" s="108"/>
      <c r="BG151" s="108"/>
      <c r="BH151" s="108"/>
      <c r="BI151" s="108"/>
      <c r="BJ151" s="108"/>
      <c r="BK151" s="108"/>
      <c r="BL151" s="108"/>
      <c r="BM151" s="108"/>
      <c r="BN151" s="108"/>
      <c r="BO151" s="108"/>
      <c r="BP151" s="108"/>
      <c r="BQ151" s="108"/>
      <c r="BR151" s="108"/>
      <c r="BS151" s="108"/>
      <c r="BT151" s="108"/>
    </row>
    <row r="152" spans="1:72">
      <c r="C152" s="275"/>
      <c r="D152" s="349" t="s">
        <v>255</v>
      </c>
      <c r="E152" s="200"/>
      <c r="G152" s="150"/>
      <c r="H152" s="108"/>
      <c r="I152" s="130">
        <f>(SUM(M156:M170)+I140)*E149</f>
        <v>0</v>
      </c>
      <c r="J152" s="108"/>
      <c r="K152" s="130"/>
      <c r="L152" s="130">
        <f>G152+I152+K152</f>
        <v>0</v>
      </c>
      <c r="M152" s="130"/>
      <c r="N152" s="538"/>
    </row>
    <row r="153" spans="1:72" s="106" customFormat="1" ht="12.75" customHeight="1">
      <c r="A153" s="23"/>
      <c r="B153" s="109"/>
      <c r="C153" s="109"/>
      <c r="D153" s="340" t="s">
        <v>256</v>
      </c>
      <c r="E153" s="200"/>
      <c r="F153" s="4"/>
      <c r="G153" s="7"/>
      <c r="H153" s="4"/>
      <c r="I153" s="7">
        <f>(M173+I141)*E149</f>
        <v>0</v>
      </c>
      <c r="J153" s="4"/>
      <c r="K153" s="7"/>
      <c r="L153" s="7">
        <f>G153+I153+K153</f>
        <v>0</v>
      </c>
      <c r="M153" s="7"/>
      <c r="N153" s="531"/>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c r="BI153" s="108"/>
      <c r="BJ153" s="108"/>
      <c r="BK153" s="108"/>
      <c r="BL153" s="108"/>
      <c r="BM153" s="108"/>
      <c r="BN153" s="108"/>
      <c r="BO153" s="108"/>
      <c r="BP153" s="108"/>
      <c r="BQ153" s="108"/>
      <c r="BR153" s="108"/>
      <c r="BS153" s="108"/>
      <c r="BT153" s="108"/>
    </row>
    <row r="154" spans="1:72" ht="12.75" customHeight="1">
      <c r="B154" s="109"/>
      <c r="C154" s="109"/>
      <c r="D154" s="341" t="s">
        <v>125</v>
      </c>
      <c r="N154" s="532"/>
    </row>
    <row r="155" spans="1:72">
      <c r="A155" s="23"/>
      <c r="B155" s="109"/>
      <c r="C155" s="109" t="s">
        <v>310</v>
      </c>
      <c r="D155" s="341"/>
      <c r="G155" s="260">
        <f>SUM(G133:G154)</f>
        <v>0</v>
      </c>
      <c r="H155" s="259"/>
      <c r="I155" s="260">
        <f>SUM(I133:I154)</f>
        <v>0</v>
      </c>
      <c r="J155" s="259"/>
      <c r="K155" s="260">
        <f>SUM(K133:K154)</f>
        <v>0</v>
      </c>
      <c r="L155" s="260">
        <f>G155+I155+K155</f>
        <v>0</v>
      </c>
      <c r="M155" s="260">
        <f>SUM(L133:L154)</f>
        <v>0</v>
      </c>
      <c r="N155" s="447"/>
    </row>
    <row r="156" spans="1:72">
      <c r="A156" s="23"/>
      <c r="B156" s="15" t="s">
        <v>206</v>
      </c>
      <c r="C156" s="15" t="s">
        <v>41</v>
      </c>
      <c r="D156" s="351"/>
      <c r="E156" s="130"/>
      <c r="F156" s="108"/>
      <c r="G156" s="259"/>
      <c r="H156" s="259"/>
      <c r="I156" s="259"/>
      <c r="J156" s="259"/>
      <c r="K156" s="259"/>
      <c r="L156" s="259"/>
      <c r="M156" s="259"/>
      <c r="N156" s="434" t="s">
        <v>777</v>
      </c>
    </row>
    <row r="157" spans="1:72" ht="12.75" customHeight="1">
      <c r="A157" s="23"/>
      <c r="B157" s="109" t="s">
        <v>173</v>
      </c>
      <c r="C157" s="109" t="s">
        <v>143</v>
      </c>
      <c r="N157" s="447"/>
    </row>
    <row r="158" spans="1:72" ht="12.75" customHeight="1">
      <c r="A158" s="23"/>
      <c r="B158" s="109"/>
      <c r="C158" s="109"/>
      <c r="D158" s="383" t="s">
        <v>60</v>
      </c>
      <c r="L158" s="7">
        <f t="shared" ref="L158:L162" si="8">G158+I158+K158</f>
        <v>0</v>
      </c>
      <c r="N158" s="384" t="s">
        <v>749</v>
      </c>
    </row>
    <row r="159" spans="1:72" ht="12.75" customHeight="1">
      <c r="A159" s="23"/>
      <c r="B159" s="109"/>
      <c r="C159" s="109"/>
      <c r="D159" s="340" t="s">
        <v>61</v>
      </c>
      <c r="L159" s="7">
        <f t="shared" si="8"/>
        <v>0</v>
      </c>
      <c r="N159" s="447"/>
    </row>
    <row r="160" spans="1:72" ht="12.75" customHeight="1">
      <c r="A160" s="23"/>
      <c r="B160" s="109"/>
      <c r="C160" s="109"/>
      <c r="D160" s="340" t="s">
        <v>216</v>
      </c>
      <c r="E160" s="26"/>
      <c r="L160" s="7">
        <f t="shared" si="8"/>
        <v>0</v>
      </c>
      <c r="N160" s="447"/>
    </row>
    <row r="161" spans="1:14" ht="12.75" customHeight="1">
      <c r="A161" s="23"/>
      <c r="B161" s="109"/>
      <c r="C161" s="109"/>
      <c r="D161" s="340" t="s">
        <v>448</v>
      </c>
      <c r="G161" s="7">
        <f>F161*E161</f>
        <v>0</v>
      </c>
      <c r="H161" s="148">
        <f>Cover!J21</f>
        <v>0</v>
      </c>
      <c r="I161" s="7">
        <f>H161*E161</f>
        <v>0</v>
      </c>
      <c r="K161" s="7">
        <f>J161*E161</f>
        <v>0</v>
      </c>
      <c r="L161" s="7">
        <f t="shared" si="8"/>
        <v>0</v>
      </c>
      <c r="N161" s="447"/>
    </row>
    <row r="162" spans="1:14" ht="12.75" customHeight="1">
      <c r="A162" s="23"/>
      <c r="B162" s="109"/>
      <c r="C162" s="109"/>
      <c r="D162" s="340" t="s">
        <v>553</v>
      </c>
      <c r="I162" s="7">
        <f>H162*E162</f>
        <v>0</v>
      </c>
      <c r="K162" s="7">
        <f>J162*E162</f>
        <v>0</v>
      </c>
      <c r="L162" s="7">
        <f t="shared" si="8"/>
        <v>0</v>
      </c>
      <c r="N162" s="447"/>
    </row>
    <row r="163" spans="1:14">
      <c r="A163" s="23"/>
      <c r="B163" s="109"/>
      <c r="C163" s="109" t="s">
        <v>310</v>
      </c>
      <c r="D163" s="341"/>
      <c r="G163" s="571">
        <f>SUM(G158:G162)</f>
        <v>0</v>
      </c>
      <c r="I163" s="571">
        <f>SUM(I158:I162)</f>
        <v>0</v>
      </c>
      <c r="K163" s="571">
        <f>SUM(K158:K162)</f>
        <v>0</v>
      </c>
      <c r="L163" s="571">
        <f>SUM(L158:L162)</f>
        <v>0</v>
      </c>
      <c r="M163" s="571">
        <f>SUM(L158:L162)</f>
        <v>0</v>
      </c>
      <c r="N163" s="447"/>
    </row>
    <row r="164" spans="1:14" ht="18" customHeight="1">
      <c r="A164" s="23"/>
      <c r="B164" s="109" t="s">
        <v>473</v>
      </c>
      <c r="C164" s="109" t="s">
        <v>554</v>
      </c>
      <c r="N164" s="434" t="s">
        <v>922</v>
      </c>
    </row>
    <row r="165" spans="1:14" ht="27" customHeight="1">
      <c r="A165" s="23"/>
      <c r="B165" s="109"/>
      <c r="C165" s="109"/>
      <c r="D165" s="383" t="s">
        <v>326</v>
      </c>
      <c r="E165" s="427"/>
      <c r="G165" s="364">
        <f>SUM('3.Cast'!F17)</f>
        <v>0</v>
      </c>
      <c r="L165" s="7">
        <f t="shared" ref="L165:L170" si="9">G165+I165+K165</f>
        <v>0</v>
      </c>
      <c r="N165" s="386" t="s">
        <v>921</v>
      </c>
    </row>
    <row r="166" spans="1:14" ht="12.75" customHeight="1">
      <c r="A166" s="23"/>
      <c r="B166" s="109"/>
      <c r="C166" s="109"/>
      <c r="D166" s="340" t="s">
        <v>250</v>
      </c>
      <c r="I166" s="364">
        <f>SUM('3.Cast'!K17)</f>
        <v>0</v>
      </c>
      <c r="L166" s="7">
        <f t="shared" si="9"/>
        <v>0</v>
      </c>
      <c r="N166" s="520" t="s">
        <v>5</v>
      </c>
    </row>
    <row r="167" spans="1:14" ht="12.75" customHeight="1">
      <c r="A167" s="23"/>
      <c r="B167" s="109"/>
      <c r="C167" s="109"/>
      <c r="D167" s="615" t="s">
        <v>926</v>
      </c>
      <c r="L167" s="7">
        <f t="shared" si="9"/>
        <v>0</v>
      </c>
      <c r="N167" s="447" t="s">
        <v>658</v>
      </c>
    </row>
    <row r="168" spans="1:14" ht="12.75" customHeight="1">
      <c r="A168" s="23"/>
      <c r="B168" s="109"/>
      <c r="C168" s="109"/>
      <c r="D168" s="340" t="s">
        <v>376</v>
      </c>
      <c r="L168" s="7">
        <f t="shared" si="9"/>
        <v>0</v>
      </c>
      <c r="N168" s="447"/>
    </row>
    <row r="169" spans="1:14" ht="12.75" customHeight="1">
      <c r="A169" s="23"/>
      <c r="B169" s="109"/>
      <c r="C169" s="109"/>
      <c r="D169" s="280" t="s">
        <v>778</v>
      </c>
      <c r="I169" s="7">
        <f>SUM(E169)*H169</f>
        <v>0</v>
      </c>
      <c r="L169" s="7">
        <f t="shared" si="9"/>
        <v>0</v>
      </c>
      <c r="N169" s="447"/>
    </row>
    <row r="170" spans="1:14">
      <c r="A170" s="23"/>
      <c r="B170" s="109"/>
      <c r="C170" s="109" t="s">
        <v>310</v>
      </c>
      <c r="D170" s="341"/>
      <c r="G170" s="260">
        <f>SUM(G165:G169)</f>
        <v>0</v>
      </c>
      <c r="I170" s="260">
        <f>SUM(I165:I169)</f>
        <v>0</v>
      </c>
      <c r="K170" s="260">
        <f>SUM(K165:K169)</f>
        <v>0</v>
      </c>
      <c r="L170" s="260">
        <f t="shared" si="9"/>
        <v>0</v>
      </c>
      <c r="M170" s="260">
        <f>SUM(L165:L169)</f>
        <v>0</v>
      </c>
      <c r="N170" s="447"/>
    </row>
    <row r="171" spans="1:14">
      <c r="A171" s="23"/>
      <c r="B171" s="109" t="s">
        <v>539</v>
      </c>
      <c r="C171" s="109" t="s">
        <v>650</v>
      </c>
      <c r="N171" s="447"/>
    </row>
    <row r="172" spans="1:14" ht="24" customHeight="1">
      <c r="A172" s="23"/>
      <c r="B172" s="109"/>
      <c r="C172" s="109"/>
      <c r="D172" s="340" t="s">
        <v>283</v>
      </c>
      <c r="L172" s="7">
        <f t="shared" ref="L172:L179" si="10">G172+I172+K172</f>
        <v>0</v>
      </c>
      <c r="N172" s="386" t="s">
        <v>750</v>
      </c>
    </row>
    <row r="173" spans="1:14" ht="12.75" customHeight="1">
      <c r="A173" s="23"/>
      <c r="B173" s="109"/>
      <c r="C173" s="109"/>
      <c r="D173" s="340" t="s">
        <v>326</v>
      </c>
      <c r="G173" s="518">
        <f>'3.Cast'!F21</f>
        <v>0</v>
      </c>
      <c r="L173" s="7">
        <f t="shared" si="10"/>
        <v>0</v>
      </c>
      <c r="N173" s="447"/>
    </row>
    <row r="174" spans="1:14" ht="12.75" customHeight="1">
      <c r="A174" s="23"/>
      <c r="B174" s="109"/>
      <c r="C174" s="109"/>
      <c r="D174" s="340" t="s">
        <v>250</v>
      </c>
      <c r="I174" s="518">
        <f>'3.Cast'!K21</f>
        <v>0</v>
      </c>
      <c r="L174" s="7">
        <f t="shared" si="10"/>
        <v>0</v>
      </c>
      <c r="N174" s="520" t="s">
        <v>0</v>
      </c>
    </row>
    <row r="175" spans="1:14" ht="12.75" customHeight="1">
      <c r="A175" s="23"/>
      <c r="B175" s="109"/>
      <c r="C175" s="109"/>
      <c r="D175" s="340" t="s">
        <v>203</v>
      </c>
      <c r="L175" s="7">
        <f t="shared" si="10"/>
        <v>0</v>
      </c>
      <c r="N175" s="447"/>
    </row>
    <row r="176" spans="1:14" ht="12.75" customHeight="1">
      <c r="A176" s="23"/>
      <c r="B176" s="109"/>
      <c r="C176" s="109"/>
      <c r="D176" s="340" t="s">
        <v>205</v>
      </c>
      <c r="L176" s="7">
        <f t="shared" si="10"/>
        <v>0</v>
      </c>
      <c r="N176" s="447"/>
    </row>
    <row r="177" spans="1:72" ht="12.75" customHeight="1">
      <c r="A177" s="23"/>
      <c r="B177" s="109"/>
      <c r="C177" s="109"/>
      <c r="D177" s="340" t="s">
        <v>121</v>
      </c>
      <c r="L177" s="7">
        <f t="shared" si="10"/>
        <v>0</v>
      </c>
      <c r="N177" s="537" t="s">
        <v>1</v>
      </c>
    </row>
    <row r="178" spans="1:72" ht="12.75" customHeight="1">
      <c r="A178" s="23"/>
      <c r="B178" s="109"/>
      <c r="C178" s="109"/>
      <c r="D178" s="340" t="s">
        <v>376</v>
      </c>
      <c r="L178" s="7">
        <f t="shared" si="10"/>
        <v>0</v>
      </c>
      <c r="N178" s="537"/>
    </row>
    <row r="179" spans="1:72">
      <c r="A179" s="23"/>
      <c r="B179" s="109"/>
      <c r="C179" s="109" t="s">
        <v>310</v>
      </c>
      <c r="D179" s="341"/>
      <c r="G179" s="260">
        <f>SUM(G172:G178)</f>
        <v>0</v>
      </c>
      <c r="I179" s="260">
        <f>SUM(I172:I178)</f>
        <v>0</v>
      </c>
      <c r="K179" s="260">
        <f>SUM(K172:K178)</f>
        <v>0</v>
      </c>
      <c r="L179" s="260">
        <f t="shared" si="10"/>
        <v>0</v>
      </c>
      <c r="M179" s="260">
        <f>SUM(L172:L178)</f>
        <v>0</v>
      </c>
      <c r="N179" s="537"/>
    </row>
    <row r="180" spans="1:72">
      <c r="A180" s="23"/>
      <c r="B180" s="109" t="s">
        <v>651</v>
      </c>
      <c r="C180" s="109" t="s">
        <v>652</v>
      </c>
      <c r="N180" s="537"/>
    </row>
    <row r="181" spans="1:72" ht="27" customHeight="1">
      <c r="A181" s="23"/>
      <c r="B181" s="109"/>
      <c r="C181" s="109"/>
      <c r="D181" s="446" t="s">
        <v>746</v>
      </c>
      <c r="E181" s="365">
        <f>'3.Cast'!E78</f>
        <v>206.95</v>
      </c>
      <c r="I181" s="7">
        <f>SUM(E181)*H181</f>
        <v>0</v>
      </c>
      <c r="L181" s="7">
        <f>G181+I181+K181</f>
        <v>0</v>
      </c>
      <c r="N181" s="604" t="s">
        <v>747</v>
      </c>
    </row>
    <row r="182" spans="1:72" ht="12.75" customHeight="1">
      <c r="A182" s="23"/>
      <c r="B182" s="109"/>
      <c r="C182" s="109"/>
      <c r="D182" s="340" t="s">
        <v>376</v>
      </c>
      <c r="I182" s="7">
        <f>SUM(E182)*H182</f>
        <v>0</v>
      </c>
      <c r="L182" s="7">
        <f>G182+I182+K182</f>
        <v>0</v>
      </c>
      <c r="N182" s="447"/>
    </row>
    <row r="183" spans="1:72">
      <c r="A183" s="23"/>
      <c r="B183" s="109"/>
      <c r="C183" s="109" t="s">
        <v>310</v>
      </c>
      <c r="D183" s="341"/>
      <c r="G183" s="260">
        <f>SUM(G181:G182)</f>
        <v>0</v>
      </c>
      <c r="I183" s="260">
        <f>SUM(I181:I182)</f>
        <v>0</v>
      </c>
      <c r="K183" s="260">
        <f>SUM(K181:K182)</f>
        <v>0</v>
      </c>
      <c r="L183" s="260">
        <f>G183+I183+K183</f>
        <v>0</v>
      </c>
      <c r="M183" s="260">
        <f>SUM(L181:L182)</f>
        <v>0</v>
      </c>
      <c r="N183" s="447"/>
    </row>
    <row r="184" spans="1:72" s="106" customFormat="1">
      <c r="A184" s="23"/>
      <c r="B184" s="109"/>
      <c r="C184" s="63" t="s">
        <v>171</v>
      </c>
      <c r="D184" s="352"/>
      <c r="E184" s="7"/>
      <c r="F184" s="4"/>
      <c r="G184" s="7"/>
      <c r="H184" s="4"/>
      <c r="I184" s="7"/>
      <c r="J184" s="4"/>
      <c r="K184" s="7"/>
      <c r="L184" s="10">
        <f>SUM(M157:M183)</f>
        <v>0</v>
      </c>
      <c r="M184" s="451"/>
      <c r="N184" s="384" t="s">
        <v>364</v>
      </c>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c r="AT184" s="108"/>
      <c r="AU184" s="108"/>
      <c r="AV184" s="108"/>
      <c r="AW184" s="108"/>
      <c r="AX184" s="108"/>
      <c r="AY184" s="108"/>
      <c r="AZ184" s="108"/>
      <c r="BA184" s="108"/>
      <c r="BB184" s="108"/>
      <c r="BC184" s="108"/>
      <c r="BD184" s="108"/>
      <c r="BE184" s="108"/>
      <c r="BF184" s="108"/>
      <c r="BG184" s="108"/>
      <c r="BH184" s="108"/>
      <c r="BI184" s="108"/>
      <c r="BJ184" s="108"/>
      <c r="BK184" s="108"/>
      <c r="BL184" s="108"/>
      <c r="BM184" s="108"/>
      <c r="BN184" s="108"/>
      <c r="BO184" s="108"/>
      <c r="BP184" s="108"/>
      <c r="BQ184" s="108"/>
      <c r="BR184" s="108"/>
      <c r="BS184" s="108"/>
      <c r="BT184" s="108"/>
    </row>
    <row r="185" spans="1:72" ht="14.25" customHeight="1">
      <c r="B185" s="109" t="s">
        <v>178</v>
      </c>
      <c r="C185" s="109" t="s">
        <v>613</v>
      </c>
      <c r="N185" s="447"/>
    </row>
    <row r="186" spans="1:72" ht="12.75" customHeight="1">
      <c r="A186" s="23"/>
      <c r="B186" s="109"/>
      <c r="C186" s="109"/>
      <c r="D186" s="340" t="s">
        <v>234</v>
      </c>
      <c r="I186" s="7">
        <f t="shared" ref="I186:I191" si="11">SUM(E186)*H186</f>
        <v>0</v>
      </c>
      <c r="L186" s="7">
        <f t="shared" ref="L186:L201" si="12">G186+I186+K186</f>
        <v>0</v>
      </c>
      <c r="N186" s="447"/>
    </row>
    <row r="187" spans="1:72" ht="12.75" customHeight="1">
      <c r="A187" s="23"/>
      <c r="B187" s="109"/>
      <c r="C187" s="109"/>
      <c r="D187" s="383" t="s">
        <v>653</v>
      </c>
      <c r="I187" s="7">
        <f t="shared" si="11"/>
        <v>0</v>
      </c>
      <c r="L187" s="7">
        <f t="shared" si="12"/>
        <v>0</v>
      </c>
      <c r="N187" s="447"/>
    </row>
    <row r="188" spans="1:72" ht="12.75" customHeight="1">
      <c r="A188" s="23"/>
      <c r="B188" s="109"/>
      <c r="C188" s="109"/>
      <c r="D188" s="340" t="s">
        <v>654</v>
      </c>
      <c r="I188" s="7">
        <f t="shared" si="11"/>
        <v>0</v>
      </c>
      <c r="L188" s="7">
        <f t="shared" si="12"/>
        <v>0</v>
      </c>
      <c r="N188" s="447"/>
    </row>
    <row r="189" spans="1:72" ht="12.75" customHeight="1">
      <c r="A189" s="23"/>
      <c r="B189" s="109"/>
      <c r="C189" s="109"/>
      <c r="D189" s="340" t="s">
        <v>569</v>
      </c>
      <c r="I189" s="7">
        <f t="shared" si="11"/>
        <v>0</v>
      </c>
      <c r="L189" s="7">
        <f t="shared" si="12"/>
        <v>0</v>
      </c>
      <c r="N189" s="447"/>
    </row>
    <row r="190" spans="1:72" ht="12.75" customHeight="1">
      <c r="A190" s="23"/>
      <c r="B190" s="109"/>
      <c r="C190" s="109"/>
      <c r="D190" s="340" t="s">
        <v>363</v>
      </c>
      <c r="I190" s="7">
        <f t="shared" si="11"/>
        <v>0</v>
      </c>
      <c r="L190" s="7">
        <f t="shared" si="12"/>
        <v>0</v>
      </c>
      <c r="N190" s="447"/>
    </row>
    <row r="191" spans="1:72" ht="12.75" customHeight="1">
      <c r="A191" s="23"/>
      <c r="B191" s="109"/>
      <c r="C191" s="109"/>
      <c r="D191" s="340" t="s">
        <v>190</v>
      </c>
      <c r="I191" s="7">
        <f t="shared" si="11"/>
        <v>0</v>
      </c>
      <c r="L191" s="7">
        <f t="shared" si="12"/>
        <v>0</v>
      </c>
      <c r="N191" s="447"/>
    </row>
    <row r="192" spans="1:72">
      <c r="A192" s="23"/>
      <c r="B192" s="109"/>
      <c r="C192" s="109" t="s">
        <v>310</v>
      </c>
      <c r="D192" s="341"/>
      <c r="G192" s="260">
        <f>SUM(G186:G191)</f>
        <v>0</v>
      </c>
      <c r="I192" s="260">
        <f>SUM(I186:I191)</f>
        <v>0</v>
      </c>
      <c r="K192" s="260">
        <f>SUM(K186:K191)</f>
        <v>0</v>
      </c>
      <c r="L192" s="260">
        <f t="shared" si="12"/>
        <v>0</v>
      </c>
      <c r="M192" s="260">
        <f>SUM(L186:L191)</f>
        <v>0</v>
      </c>
      <c r="N192" s="447"/>
    </row>
    <row r="193" spans="1:72">
      <c r="A193" s="23"/>
      <c r="B193" s="109" t="s">
        <v>179</v>
      </c>
      <c r="C193" s="109" t="s">
        <v>468</v>
      </c>
      <c r="N193" s="447"/>
    </row>
    <row r="194" spans="1:72" ht="12.75" customHeight="1">
      <c r="A194" s="23"/>
      <c r="B194" s="109"/>
      <c r="C194" s="109"/>
      <c r="D194" s="340" t="s">
        <v>235</v>
      </c>
      <c r="I194" s="7">
        <f>SUM(E194)*H194</f>
        <v>0</v>
      </c>
      <c r="L194" s="7">
        <f t="shared" si="12"/>
        <v>0</v>
      </c>
      <c r="N194" s="447"/>
    </row>
    <row r="195" spans="1:72" ht="12.75" customHeight="1">
      <c r="A195" s="23"/>
      <c r="B195" s="109"/>
      <c r="C195" s="109"/>
      <c r="D195" s="383" t="s">
        <v>117</v>
      </c>
      <c r="I195" s="7">
        <f t="shared" ref="I195:I200" si="13">SUM(E195)*H195</f>
        <v>0</v>
      </c>
      <c r="L195" s="7">
        <f t="shared" si="12"/>
        <v>0</v>
      </c>
      <c r="N195" s="384" t="s">
        <v>718</v>
      </c>
    </row>
    <row r="196" spans="1:72" ht="12.75" customHeight="1">
      <c r="A196" s="23"/>
      <c r="B196" s="109"/>
      <c r="C196" s="109"/>
      <c r="D196" s="340" t="s">
        <v>118</v>
      </c>
      <c r="I196" s="7">
        <f t="shared" si="13"/>
        <v>0</v>
      </c>
      <c r="L196" s="7">
        <f t="shared" si="12"/>
        <v>0</v>
      </c>
      <c r="N196" s="447"/>
    </row>
    <row r="197" spans="1:72" ht="12.75" customHeight="1">
      <c r="A197" s="23"/>
      <c r="B197" s="109"/>
      <c r="C197" s="109"/>
      <c r="D197" s="340" t="s">
        <v>467</v>
      </c>
      <c r="I197" s="7">
        <f t="shared" si="13"/>
        <v>0</v>
      </c>
      <c r="L197" s="7">
        <f t="shared" si="12"/>
        <v>0</v>
      </c>
      <c r="N197" s="447"/>
    </row>
    <row r="198" spans="1:72" ht="12.75" customHeight="1">
      <c r="A198" s="23"/>
      <c r="B198" s="109"/>
      <c r="C198" s="109"/>
      <c r="D198" s="340" t="s">
        <v>281</v>
      </c>
      <c r="I198" s="7">
        <f t="shared" si="13"/>
        <v>0</v>
      </c>
      <c r="L198" s="7">
        <f t="shared" si="12"/>
        <v>0</v>
      </c>
      <c r="N198" s="447"/>
    </row>
    <row r="199" spans="1:72" ht="12.75" customHeight="1">
      <c r="A199" s="23"/>
      <c r="B199" s="109"/>
      <c r="C199" s="109"/>
      <c r="D199" s="340" t="s">
        <v>119</v>
      </c>
      <c r="I199" s="7">
        <f t="shared" si="13"/>
        <v>0</v>
      </c>
      <c r="L199" s="7">
        <f t="shared" si="12"/>
        <v>0</v>
      </c>
      <c r="N199" s="447"/>
    </row>
    <row r="200" spans="1:72" s="106" customFormat="1" ht="12.75" customHeight="1">
      <c r="A200" s="23"/>
      <c r="B200" s="6"/>
      <c r="C200" s="6"/>
      <c r="D200" s="280" t="s">
        <v>127</v>
      </c>
      <c r="E200" s="7"/>
      <c r="F200" s="108"/>
      <c r="G200" s="7"/>
      <c r="H200" s="4"/>
      <c r="I200" s="7">
        <f t="shared" si="13"/>
        <v>0</v>
      </c>
      <c r="J200" s="108"/>
      <c r="K200" s="7"/>
      <c r="L200" s="130">
        <f t="shared" si="12"/>
        <v>0</v>
      </c>
      <c r="M200" s="130"/>
      <c r="N200" s="447"/>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c r="AW200" s="108"/>
      <c r="AX200" s="108"/>
      <c r="AY200" s="108"/>
      <c r="AZ200" s="108"/>
      <c r="BA200" s="108"/>
      <c r="BB200" s="108"/>
      <c r="BC200" s="108"/>
      <c r="BD200" s="108"/>
      <c r="BE200" s="108"/>
      <c r="BF200" s="108"/>
      <c r="BG200" s="108"/>
      <c r="BH200" s="108"/>
      <c r="BI200" s="108"/>
      <c r="BJ200" s="108"/>
      <c r="BK200" s="108"/>
      <c r="BL200" s="108"/>
      <c r="BM200" s="108"/>
      <c r="BN200" s="108"/>
      <c r="BO200" s="108"/>
      <c r="BP200" s="108"/>
      <c r="BQ200" s="108"/>
      <c r="BR200" s="108"/>
      <c r="BS200" s="108"/>
      <c r="BT200" s="108"/>
    </row>
    <row r="201" spans="1:72">
      <c r="B201" s="109"/>
      <c r="C201" s="109" t="s">
        <v>310</v>
      </c>
      <c r="D201" s="341"/>
      <c r="G201" s="260">
        <f>SUM(G194:G200)</f>
        <v>0</v>
      </c>
      <c r="I201" s="260">
        <f>SUM(I194:I200)</f>
        <v>0</v>
      </c>
      <c r="K201" s="260">
        <f>SUM(K194:K200)</f>
        <v>0</v>
      </c>
      <c r="L201" s="260">
        <f t="shared" si="12"/>
        <v>0</v>
      </c>
      <c r="M201" s="260">
        <f>SUM(L194:L200)</f>
        <v>0</v>
      </c>
      <c r="N201" s="447"/>
    </row>
    <row r="202" spans="1:72" ht="18.75" customHeight="1">
      <c r="A202" s="23"/>
      <c r="B202" s="109" t="s">
        <v>384</v>
      </c>
      <c r="C202" s="109" t="s">
        <v>555</v>
      </c>
      <c r="E202" s="200"/>
      <c r="F202" s="148"/>
      <c r="G202" s="200"/>
      <c r="H202" s="148"/>
      <c r="I202" s="200"/>
      <c r="J202" s="148"/>
      <c r="K202" s="200"/>
      <c r="N202" s="447"/>
    </row>
    <row r="203" spans="1:72" ht="12.75" customHeight="1">
      <c r="A203" s="23"/>
      <c r="B203" s="109"/>
      <c r="C203" s="109"/>
      <c r="D203" s="383" t="s">
        <v>145</v>
      </c>
      <c r="I203" s="7">
        <f>SUM(E203)*H203</f>
        <v>0</v>
      </c>
      <c r="L203" s="7">
        <f t="shared" ref="L203:L211" si="14">G203+I203+K203</f>
        <v>0</v>
      </c>
      <c r="N203" s="384" t="s">
        <v>719</v>
      </c>
    </row>
    <row r="204" spans="1:72" ht="24.75" customHeight="1">
      <c r="A204" s="23"/>
      <c r="B204" s="109"/>
      <c r="C204" s="109"/>
      <c r="D204" s="383" t="s">
        <v>556</v>
      </c>
      <c r="I204" s="7">
        <f t="shared" ref="I204:I210" si="15">SUM(E204)*H204</f>
        <v>0</v>
      </c>
      <c r="L204" s="7">
        <f t="shared" si="14"/>
        <v>0</v>
      </c>
      <c r="N204" s="386" t="s">
        <v>779</v>
      </c>
    </row>
    <row r="205" spans="1:72" ht="12.75" customHeight="1">
      <c r="A205" s="23"/>
      <c r="B205" s="109"/>
      <c r="C205" s="109"/>
      <c r="D205" s="340" t="s">
        <v>673</v>
      </c>
      <c r="I205" s="7">
        <f t="shared" si="15"/>
        <v>0</v>
      </c>
      <c r="L205" s="7">
        <f t="shared" si="14"/>
        <v>0</v>
      </c>
      <c r="N205" s="447"/>
    </row>
    <row r="206" spans="1:72" ht="12.75" customHeight="1">
      <c r="A206" s="23"/>
      <c r="B206" s="109"/>
      <c r="C206" s="109"/>
      <c r="D206" s="340" t="s">
        <v>383</v>
      </c>
      <c r="I206" s="7">
        <f t="shared" si="15"/>
        <v>0</v>
      </c>
      <c r="L206" s="7">
        <f t="shared" si="14"/>
        <v>0</v>
      </c>
      <c r="N206" s="447"/>
    </row>
    <row r="207" spans="1:72" ht="12.75" customHeight="1">
      <c r="A207" s="23"/>
      <c r="B207" s="109"/>
      <c r="C207" s="109"/>
      <c r="D207" s="340" t="s">
        <v>299</v>
      </c>
      <c r="I207" s="7">
        <f t="shared" si="15"/>
        <v>0</v>
      </c>
      <c r="L207" s="7">
        <f t="shared" si="14"/>
        <v>0</v>
      </c>
      <c r="N207" s="447"/>
    </row>
    <row r="208" spans="1:72" ht="12.75" customHeight="1">
      <c r="A208" s="23"/>
      <c r="B208" s="109"/>
      <c r="C208" s="109"/>
      <c r="D208" s="340" t="s">
        <v>466</v>
      </c>
      <c r="I208" s="7">
        <f t="shared" si="15"/>
        <v>0</v>
      </c>
      <c r="L208" s="7">
        <f t="shared" si="14"/>
        <v>0</v>
      </c>
      <c r="N208" s="447"/>
    </row>
    <row r="209" spans="1:72" ht="12.75" customHeight="1">
      <c r="A209" s="23"/>
      <c r="B209" s="109"/>
      <c r="C209" s="109"/>
      <c r="D209" s="340" t="s">
        <v>470</v>
      </c>
      <c r="I209" s="7">
        <f t="shared" si="15"/>
        <v>0</v>
      </c>
      <c r="L209" s="7">
        <f t="shared" si="14"/>
        <v>0</v>
      </c>
      <c r="N209" s="447"/>
    </row>
    <row r="210" spans="1:72" ht="12.75" customHeight="1">
      <c r="A210" s="23"/>
      <c r="B210" s="109"/>
      <c r="C210" s="109"/>
      <c r="D210" s="340" t="s">
        <v>271</v>
      </c>
      <c r="I210" s="7">
        <f t="shared" si="15"/>
        <v>0</v>
      </c>
      <c r="L210" s="7">
        <f t="shared" si="14"/>
        <v>0</v>
      </c>
      <c r="N210" s="447"/>
    </row>
    <row r="211" spans="1:72">
      <c r="A211" s="23"/>
      <c r="B211" s="109"/>
      <c r="C211" s="109" t="s">
        <v>310</v>
      </c>
      <c r="D211" s="341"/>
      <c r="G211" s="260">
        <f>SUM(G203:G210)</f>
        <v>0</v>
      </c>
      <c r="I211" s="260">
        <f>SUM(I203:I210)</f>
        <v>0</v>
      </c>
      <c r="K211" s="260">
        <f>SUM(K203:K210)</f>
        <v>0</v>
      </c>
      <c r="L211" s="260">
        <f t="shared" si="14"/>
        <v>0</v>
      </c>
      <c r="M211" s="260">
        <f>SUM(L203:L210)</f>
        <v>0</v>
      </c>
      <c r="N211" s="447"/>
    </row>
    <row r="212" spans="1:72">
      <c r="A212" s="23"/>
      <c r="B212" s="109" t="s">
        <v>191</v>
      </c>
      <c r="C212" s="109" t="s">
        <v>557</v>
      </c>
      <c r="N212" s="447"/>
    </row>
    <row r="213" spans="1:72" ht="12.75" customHeight="1">
      <c r="A213" s="23"/>
      <c r="B213" s="109"/>
      <c r="C213" s="109"/>
      <c r="D213" s="340" t="s">
        <v>558</v>
      </c>
      <c r="I213" s="200">
        <f t="shared" ref="I213:I215" si="16">SUM(E213)*H213</f>
        <v>0</v>
      </c>
      <c r="L213" s="7">
        <f>G213+I213+K213</f>
        <v>0</v>
      </c>
      <c r="N213" s="447"/>
    </row>
    <row r="214" spans="1:72" ht="12.75" customHeight="1">
      <c r="A214" s="23"/>
      <c r="B214" s="109"/>
      <c r="C214" s="109"/>
      <c r="D214" s="340" t="s">
        <v>469</v>
      </c>
      <c r="I214" s="200">
        <f t="shared" si="16"/>
        <v>0</v>
      </c>
      <c r="L214" s="7">
        <f>G214+I214+K214</f>
        <v>0</v>
      </c>
      <c r="N214" s="447"/>
    </row>
    <row r="215" spans="1:72" ht="12.75" customHeight="1">
      <c r="A215" s="23"/>
      <c r="B215" s="109"/>
      <c r="C215" s="109"/>
      <c r="D215" s="340" t="s">
        <v>470</v>
      </c>
      <c r="I215" s="200">
        <f t="shared" si="16"/>
        <v>0</v>
      </c>
      <c r="L215" s="7">
        <f>G215+I215+K215</f>
        <v>0</v>
      </c>
      <c r="N215" s="447"/>
    </row>
    <row r="216" spans="1:72" ht="14.25" customHeight="1">
      <c r="A216" s="23"/>
      <c r="B216" s="109"/>
      <c r="C216" s="109" t="s">
        <v>310</v>
      </c>
      <c r="D216" s="341"/>
      <c r="G216" s="260">
        <f>SUM(G213:G215)</f>
        <v>0</v>
      </c>
      <c r="I216" s="260">
        <f>SUM(I213:I215)</f>
        <v>0</v>
      </c>
      <c r="K216" s="260">
        <f>SUM(K213:K215)</f>
        <v>0</v>
      </c>
      <c r="L216" s="260">
        <f>G216+I216+K216</f>
        <v>0</v>
      </c>
      <c r="M216" s="260">
        <f>SUM(L213:L215)</f>
        <v>0</v>
      </c>
      <c r="N216" s="447"/>
    </row>
    <row r="217" spans="1:72" ht="20.25" customHeight="1">
      <c r="A217" s="23"/>
      <c r="B217" s="109" t="s">
        <v>282</v>
      </c>
      <c r="C217" s="109" t="s">
        <v>211</v>
      </c>
      <c r="E217" s="206"/>
      <c r="F217" s="108"/>
      <c r="G217" s="130"/>
      <c r="H217" s="108"/>
      <c r="I217" s="130"/>
      <c r="J217" s="108"/>
      <c r="K217" s="130"/>
      <c r="L217" s="130"/>
      <c r="M217" s="130"/>
      <c r="N217" s="520"/>
    </row>
    <row r="218" spans="1:72">
      <c r="A218" s="23"/>
      <c r="B218" s="109" t="s">
        <v>212</v>
      </c>
      <c r="C218" s="109" t="s">
        <v>30</v>
      </c>
      <c r="N218" s="447"/>
    </row>
    <row r="219" spans="1:72" ht="12.75" customHeight="1">
      <c r="A219" s="23"/>
      <c r="B219" s="109"/>
      <c r="C219" s="109"/>
      <c r="D219" s="340" t="s">
        <v>674</v>
      </c>
      <c r="L219" s="7">
        <f>G219+I219+K219</f>
        <v>0</v>
      </c>
      <c r="N219" s="447"/>
    </row>
    <row r="220" spans="1:72" ht="12.75" customHeight="1">
      <c r="A220" s="23"/>
      <c r="B220" s="109"/>
      <c r="C220" s="109"/>
      <c r="D220" s="340" t="s">
        <v>624</v>
      </c>
      <c r="L220" s="7">
        <f>G220+I220+K220</f>
        <v>0</v>
      </c>
      <c r="N220" s="447"/>
    </row>
    <row r="221" spans="1:72" ht="12.75" customHeight="1">
      <c r="A221" s="23"/>
      <c r="B221" s="109"/>
      <c r="C221" s="109"/>
      <c r="D221" s="340" t="s">
        <v>639</v>
      </c>
      <c r="L221" s="7">
        <f>G221+I221+K221</f>
        <v>0</v>
      </c>
      <c r="N221" s="447"/>
    </row>
    <row r="222" spans="1:72">
      <c r="A222" s="23"/>
      <c r="B222" s="109"/>
      <c r="C222" s="109" t="s">
        <v>310</v>
      </c>
      <c r="D222" s="341"/>
      <c r="G222" s="260">
        <f>SUM(G219:G221)</f>
        <v>0</v>
      </c>
      <c r="I222" s="260">
        <f>SUM(I219:I221)</f>
        <v>0</v>
      </c>
      <c r="K222" s="260">
        <f>SUM(K219:K221)</f>
        <v>0</v>
      </c>
      <c r="L222" s="260">
        <f>G222+I222+K222</f>
        <v>0</v>
      </c>
      <c r="M222" s="260">
        <f>SUM(L219:L221)</f>
        <v>0</v>
      </c>
      <c r="N222" s="447"/>
    </row>
    <row r="223" spans="1:72" s="106" customFormat="1">
      <c r="A223" s="23"/>
      <c r="B223" s="109" t="s">
        <v>278</v>
      </c>
      <c r="C223" s="109" t="s">
        <v>31</v>
      </c>
      <c r="D223" s="340"/>
      <c r="E223" s="206"/>
      <c r="F223" s="108"/>
      <c r="G223" s="130"/>
      <c r="H223" s="108"/>
      <c r="I223" s="130"/>
      <c r="J223" s="108"/>
      <c r="K223" s="130"/>
      <c r="L223" s="130"/>
      <c r="M223" s="130"/>
      <c r="N223" s="447"/>
      <c r="O223" s="108"/>
      <c r="P223" s="108"/>
      <c r="Q223" s="108"/>
      <c r="R223" s="108"/>
      <c r="S223" s="108"/>
      <c r="T223" s="108"/>
      <c r="U223" s="108"/>
      <c r="V223" s="108"/>
      <c r="W223" s="108"/>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c r="AW223" s="108"/>
      <c r="AX223" s="108"/>
      <c r="AY223" s="108"/>
      <c r="AZ223" s="108"/>
      <c r="BA223" s="108"/>
      <c r="BB223" s="108"/>
      <c r="BC223" s="108"/>
      <c r="BD223" s="108"/>
      <c r="BE223" s="108"/>
      <c r="BF223" s="108"/>
      <c r="BG223" s="108"/>
      <c r="BH223" s="108"/>
      <c r="BI223" s="108"/>
      <c r="BJ223" s="108"/>
      <c r="BK223" s="108"/>
      <c r="BL223" s="108"/>
      <c r="BM223" s="108"/>
      <c r="BN223" s="108"/>
      <c r="BO223" s="108"/>
      <c r="BP223" s="108"/>
      <c r="BQ223" s="108"/>
      <c r="BR223" s="108"/>
      <c r="BS223" s="108"/>
      <c r="BT223" s="108"/>
    </row>
    <row r="224" spans="1:72" ht="12.75" customHeight="1">
      <c r="B224" s="109"/>
      <c r="C224" s="109"/>
      <c r="D224" s="340" t="s">
        <v>235</v>
      </c>
      <c r="G224" s="7">
        <f>SUM(E224)*F224</f>
        <v>0</v>
      </c>
      <c r="I224" s="7">
        <f>SUM(E224)*H224</f>
        <v>0</v>
      </c>
      <c r="L224" s="7">
        <f t="shared" ref="L224:L232" si="17">G224+I224+K224</f>
        <v>0</v>
      </c>
      <c r="N224" s="447"/>
    </row>
    <row r="225" spans="1:72" ht="12.75" customHeight="1">
      <c r="A225" s="23"/>
      <c r="B225" s="109"/>
      <c r="C225" s="109"/>
      <c r="D225" s="383" t="s">
        <v>359</v>
      </c>
      <c r="G225" s="7">
        <f t="shared" ref="G225:G231" si="18">SUM(E225)*F225</f>
        <v>0</v>
      </c>
      <c r="I225" s="7">
        <f t="shared" ref="I225:I231" si="19">SUM(E225)*H225</f>
        <v>0</v>
      </c>
      <c r="L225" s="7">
        <f t="shared" si="17"/>
        <v>0</v>
      </c>
      <c r="N225" s="384" t="s">
        <v>720</v>
      </c>
    </row>
    <row r="226" spans="1:72" ht="12.75" customHeight="1">
      <c r="A226" s="23"/>
      <c r="B226" s="109"/>
      <c r="C226" s="109"/>
      <c r="D226" s="340" t="s">
        <v>415</v>
      </c>
      <c r="G226" s="7">
        <f t="shared" si="18"/>
        <v>0</v>
      </c>
      <c r="I226" s="7">
        <f t="shared" si="19"/>
        <v>0</v>
      </c>
      <c r="L226" s="7">
        <f t="shared" si="17"/>
        <v>0</v>
      </c>
      <c r="N226" s="447"/>
    </row>
    <row r="227" spans="1:72" ht="12.75" customHeight="1">
      <c r="A227" s="23"/>
      <c r="B227" s="109"/>
      <c r="C227" s="109"/>
      <c r="D227" s="340" t="s">
        <v>372</v>
      </c>
      <c r="G227" s="7">
        <f t="shared" si="18"/>
        <v>0</v>
      </c>
      <c r="I227" s="7">
        <f t="shared" si="19"/>
        <v>0</v>
      </c>
      <c r="L227" s="7">
        <f t="shared" si="17"/>
        <v>0</v>
      </c>
      <c r="N227" s="447"/>
    </row>
    <row r="228" spans="1:72" ht="12.75" customHeight="1">
      <c r="A228" s="23"/>
      <c r="B228" s="109"/>
      <c r="C228" s="109"/>
      <c r="D228" s="340" t="s">
        <v>21</v>
      </c>
      <c r="G228" s="7">
        <f t="shared" si="18"/>
        <v>0</v>
      </c>
      <c r="I228" s="7">
        <f t="shared" si="19"/>
        <v>0</v>
      </c>
      <c r="L228" s="7">
        <f t="shared" si="17"/>
        <v>0</v>
      </c>
      <c r="N228" s="447"/>
    </row>
    <row r="229" spans="1:72" ht="12.75" customHeight="1">
      <c r="A229" s="23"/>
      <c r="B229" s="109"/>
      <c r="C229" s="109"/>
      <c r="D229" s="383" t="s">
        <v>358</v>
      </c>
      <c r="G229" s="7">
        <f t="shared" si="18"/>
        <v>0</v>
      </c>
      <c r="I229" s="7">
        <f t="shared" si="19"/>
        <v>0</v>
      </c>
      <c r="L229" s="7">
        <f t="shared" si="17"/>
        <v>0</v>
      </c>
      <c r="N229" s="384" t="s">
        <v>780</v>
      </c>
    </row>
    <row r="230" spans="1:72" ht="12.75" customHeight="1">
      <c r="A230" s="23"/>
      <c r="B230" s="109"/>
      <c r="C230" s="109"/>
      <c r="D230" s="340" t="s">
        <v>406</v>
      </c>
      <c r="G230" s="7">
        <f t="shared" si="18"/>
        <v>0</v>
      </c>
      <c r="I230" s="7">
        <f t="shared" si="19"/>
        <v>0</v>
      </c>
      <c r="L230" s="7">
        <f t="shared" si="17"/>
        <v>0</v>
      </c>
      <c r="N230" s="447"/>
    </row>
    <row r="231" spans="1:72" ht="12.75" customHeight="1">
      <c r="A231" s="23"/>
      <c r="B231" s="109"/>
      <c r="C231" s="109"/>
      <c r="D231" s="340" t="s">
        <v>625</v>
      </c>
      <c r="G231" s="7">
        <f t="shared" si="18"/>
        <v>0</v>
      </c>
      <c r="I231" s="7">
        <f t="shared" si="19"/>
        <v>0</v>
      </c>
      <c r="L231" s="7">
        <f t="shared" si="17"/>
        <v>0</v>
      </c>
      <c r="N231" s="447"/>
    </row>
    <row r="232" spans="1:72">
      <c r="A232" s="23"/>
      <c r="B232" s="109"/>
      <c r="C232" s="109" t="s">
        <v>310</v>
      </c>
      <c r="D232" s="341"/>
      <c r="G232" s="260">
        <f>SUM(G224:G231)</f>
        <v>0</v>
      </c>
      <c r="I232" s="260">
        <f>SUM(I224:I231)</f>
        <v>0</v>
      </c>
      <c r="K232" s="260">
        <f>SUM(K224:K231)</f>
        <v>0</v>
      </c>
      <c r="L232" s="260">
        <f t="shared" si="17"/>
        <v>0</v>
      </c>
      <c r="M232" s="260">
        <f>SUM(L224:L231)</f>
        <v>0</v>
      </c>
      <c r="N232" s="447"/>
    </row>
    <row r="233" spans="1:72" s="106" customFormat="1">
      <c r="A233" s="23"/>
      <c r="B233" s="109" t="s">
        <v>279</v>
      </c>
      <c r="C233" s="109" t="s">
        <v>559</v>
      </c>
      <c r="D233" s="340"/>
      <c r="E233" s="206"/>
      <c r="F233" s="108"/>
      <c r="G233" s="130"/>
      <c r="H233" s="108"/>
      <c r="I233" s="130"/>
      <c r="J233" s="108"/>
      <c r="K233" s="130"/>
      <c r="L233" s="130"/>
      <c r="M233" s="130"/>
      <c r="N233" s="447"/>
      <c r="O233" s="108"/>
      <c r="P233" s="108"/>
      <c r="Q233" s="108"/>
      <c r="R233" s="108"/>
      <c r="S233" s="108"/>
      <c r="T233" s="108"/>
      <c r="U233" s="108"/>
      <c r="V233" s="108"/>
      <c r="W233" s="108"/>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8"/>
      <c r="BM233" s="108"/>
      <c r="BN233" s="108"/>
      <c r="BO233" s="108"/>
      <c r="BP233" s="108"/>
      <c r="BQ233" s="108"/>
      <c r="BR233" s="108"/>
      <c r="BS233" s="108"/>
      <c r="BT233" s="108"/>
    </row>
    <row r="234" spans="1:72" ht="12.75" customHeight="1">
      <c r="A234" s="23"/>
      <c r="B234" s="109"/>
      <c r="C234" s="109"/>
      <c r="D234" s="340" t="s">
        <v>360</v>
      </c>
      <c r="L234" s="7">
        <f t="shared" ref="L234:L240" si="20">G234+I234+K234</f>
        <v>0</v>
      </c>
      <c r="N234" s="447"/>
    </row>
    <row r="235" spans="1:72" ht="12.75" customHeight="1">
      <c r="A235" s="23"/>
      <c r="B235" s="109"/>
      <c r="C235" s="109"/>
      <c r="D235" s="340" t="s">
        <v>388</v>
      </c>
      <c r="L235" s="7">
        <f t="shared" si="20"/>
        <v>0</v>
      </c>
      <c r="N235" s="384" t="s">
        <v>721</v>
      </c>
    </row>
    <row r="236" spans="1:72" ht="12.75" customHeight="1">
      <c r="A236" s="23"/>
      <c r="B236" s="109"/>
      <c r="C236" s="109"/>
      <c r="D236" s="340" t="s">
        <v>280</v>
      </c>
      <c r="L236" s="7">
        <f t="shared" si="20"/>
        <v>0</v>
      </c>
      <c r="N236" s="447"/>
    </row>
    <row r="237" spans="1:72" ht="12.75" customHeight="1">
      <c r="A237" s="23"/>
      <c r="B237" s="109"/>
      <c r="C237" s="109"/>
      <c r="D237" s="340" t="s">
        <v>21</v>
      </c>
      <c r="L237" s="7">
        <f t="shared" si="20"/>
        <v>0</v>
      </c>
      <c r="N237" s="520"/>
    </row>
    <row r="238" spans="1:72" ht="12.75" customHeight="1">
      <c r="A238" s="23"/>
      <c r="B238" s="109"/>
      <c r="C238" s="109"/>
      <c r="D238" s="340" t="s">
        <v>267</v>
      </c>
      <c r="L238" s="7">
        <f t="shared" si="20"/>
        <v>0</v>
      </c>
      <c r="N238" s="447"/>
    </row>
    <row r="239" spans="1:72" ht="12.75" customHeight="1">
      <c r="A239" s="23"/>
      <c r="B239" s="109"/>
      <c r="C239" s="109"/>
      <c r="D239" s="340" t="s">
        <v>141</v>
      </c>
      <c r="L239" s="7">
        <f t="shared" si="20"/>
        <v>0</v>
      </c>
      <c r="N239" s="447"/>
    </row>
    <row r="240" spans="1:72">
      <c r="A240" s="23"/>
      <c r="B240" s="109"/>
      <c r="C240" s="109" t="s">
        <v>310</v>
      </c>
      <c r="D240" s="341"/>
      <c r="G240" s="260">
        <f>SUM(G234:G239)</f>
        <v>0</v>
      </c>
      <c r="I240" s="260">
        <f>SUM(I234:I239)</f>
        <v>0</v>
      </c>
      <c r="K240" s="260">
        <f>SUM(K234:K239)</f>
        <v>0</v>
      </c>
      <c r="L240" s="260">
        <f t="shared" si="20"/>
        <v>0</v>
      </c>
      <c r="M240" s="260">
        <f>SUM(L234:L239)</f>
        <v>0</v>
      </c>
      <c r="N240" s="447"/>
    </row>
    <row r="241" spans="1:72" s="106" customFormat="1">
      <c r="A241" s="23"/>
      <c r="B241" s="109" t="s">
        <v>142</v>
      </c>
      <c r="C241" s="109" t="s">
        <v>10</v>
      </c>
      <c r="D241" s="340"/>
      <c r="E241" s="206"/>
      <c r="F241" s="108"/>
      <c r="G241" s="130"/>
      <c r="H241" s="108"/>
      <c r="I241" s="130"/>
      <c r="J241" s="108"/>
      <c r="K241" s="130"/>
      <c r="L241" s="130"/>
      <c r="M241" s="130"/>
      <c r="N241" s="447"/>
      <c r="O241" s="108"/>
      <c r="P241" s="108"/>
      <c r="Q241" s="108"/>
      <c r="R241" s="108"/>
      <c r="S241" s="108"/>
      <c r="T241" s="108"/>
      <c r="U241" s="108"/>
      <c r="V241" s="108"/>
      <c r="W241" s="108"/>
      <c r="X241" s="108"/>
      <c r="Y241" s="108"/>
      <c r="Z241" s="108"/>
      <c r="AA241" s="108"/>
      <c r="AB241" s="108"/>
      <c r="AC241" s="108"/>
      <c r="AD241" s="108"/>
      <c r="AE241" s="108"/>
      <c r="AF241" s="108"/>
      <c r="AG241" s="108"/>
      <c r="AH241" s="108"/>
      <c r="AI241" s="108"/>
      <c r="AJ241" s="108"/>
      <c r="AK241" s="108"/>
      <c r="AL241" s="108"/>
      <c r="AM241" s="108"/>
      <c r="AN241" s="108"/>
      <c r="AO241" s="108"/>
      <c r="AP241" s="108"/>
      <c r="AQ241" s="108"/>
      <c r="AR241" s="108"/>
      <c r="AS241" s="108"/>
      <c r="AT241" s="108"/>
      <c r="AU241" s="108"/>
      <c r="AV241" s="108"/>
      <c r="AW241" s="108"/>
      <c r="AX241" s="108"/>
      <c r="AY241" s="108"/>
      <c r="AZ241" s="108"/>
      <c r="BA241" s="108"/>
      <c r="BB241" s="108"/>
      <c r="BC241" s="108"/>
      <c r="BD241" s="108"/>
      <c r="BE241" s="108"/>
      <c r="BF241" s="108"/>
      <c r="BG241" s="108"/>
      <c r="BH241" s="108"/>
      <c r="BI241" s="108"/>
      <c r="BJ241" s="108"/>
      <c r="BK241" s="108"/>
      <c r="BL241" s="108"/>
      <c r="BM241" s="108"/>
      <c r="BN241" s="108"/>
      <c r="BO241" s="108"/>
      <c r="BP241" s="108"/>
      <c r="BQ241" s="108"/>
      <c r="BR241" s="108"/>
      <c r="BS241" s="108"/>
      <c r="BT241" s="108"/>
    </row>
    <row r="242" spans="1:72" ht="12.75" customHeight="1">
      <c r="B242" s="109"/>
      <c r="C242" s="109"/>
      <c r="D242" s="340" t="s">
        <v>379</v>
      </c>
      <c r="L242" s="7">
        <f>G242+I242+K242</f>
        <v>0</v>
      </c>
      <c r="N242" s="384" t="s">
        <v>722</v>
      </c>
    </row>
    <row r="243" spans="1:72" ht="12.75" customHeight="1">
      <c r="A243" s="23"/>
      <c r="B243" s="109"/>
      <c r="C243" s="109"/>
      <c r="D243" s="340" t="s">
        <v>435</v>
      </c>
      <c r="L243" s="7">
        <f>G243+I243+K243</f>
        <v>0</v>
      </c>
      <c r="N243" s="447"/>
    </row>
    <row r="244" spans="1:72" ht="12.75" customHeight="1">
      <c r="A244" s="23"/>
      <c r="B244" s="109"/>
      <c r="C244" s="109"/>
      <c r="D244" s="340" t="s">
        <v>21</v>
      </c>
      <c r="L244" s="7">
        <f>G244+I244+K244</f>
        <v>0</v>
      </c>
      <c r="N244" s="447"/>
    </row>
    <row r="245" spans="1:72">
      <c r="A245" s="23"/>
      <c r="B245" s="109"/>
      <c r="C245" s="109" t="s">
        <v>310</v>
      </c>
      <c r="D245" s="341"/>
      <c r="G245" s="260">
        <f>SUM(G242:G244)</f>
        <v>0</v>
      </c>
      <c r="I245" s="260">
        <f>SUM(I242:I244)</f>
        <v>0</v>
      </c>
      <c r="K245" s="260">
        <f>SUM(K242:K244)</f>
        <v>0</v>
      </c>
      <c r="L245" s="260">
        <f>G245+I245+K245</f>
        <v>0</v>
      </c>
      <c r="M245" s="260">
        <f>SUM(L242:L244)</f>
        <v>0</v>
      </c>
      <c r="N245" s="447"/>
    </row>
    <row r="246" spans="1:72">
      <c r="A246" s="23"/>
      <c r="B246" s="109" t="s">
        <v>380</v>
      </c>
      <c r="C246" s="109" t="s">
        <v>560</v>
      </c>
      <c r="N246" s="447"/>
    </row>
    <row r="247" spans="1:72" ht="12.75" customHeight="1">
      <c r="A247" s="23"/>
      <c r="B247" s="109"/>
      <c r="C247" s="109"/>
      <c r="D247" s="340" t="s">
        <v>7</v>
      </c>
      <c r="L247" s="7">
        <f t="shared" ref="L247:L252" si="21">G247+I247+K247</f>
        <v>0</v>
      </c>
      <c r="N247" s="447"/>
    </row>
    <row r="248" spans="1:72" ht="12.75" customHeight="1">
      <c r="A248" s="23"/>
      <c r="B248" s="109"/>
      <c r="C248" s="109"/>
      <c r="D248" s="340" t="s">
        <v>209</v>
      </c>
      <c r="L248" s="7">
        <f t="shared" si="21"/>
        <v>0</v>
      </c>
      <c r="N248" s="447"/>
    </row>
    <row r="249" spans="1:72" ht="12.75" customHeight="1">
      <c r="A249" s="23"/>
      <c r="B249" s="109"/>
      <c r="C249" s="109"/>
      <c r="D249" s="340" t="s">
        <v>427</v>
      </c>
      <c r="L249" s="7">
        <f t="shared" si="21"/>
        <v>0</v>
      </c>
      <c r="N249" s="447"/>
    </row>
    <row r="250" spans="1:72" ht="12.75" customHeight="1">
      <c r="B250" s="109"/>
      <c r="C250" s="109"/>
      <c r="D250" s="340" t="s">
        <v>210</v>
      </c>
      <c r="L250" s="7">
        <f t="shared" si="21"/>
        <v>0</v>
      </c>
      <c r="N250" s="447"/>
    </row>
    <row r="251" spans="1:72" ht="12.75" customHeight="1">
      <c r="A251" s="23"/>
      <c r="B251" s="109"/>
      <c r="C251" s="109"/>
      <c r="D251" s="340" t="s">
        <v>434</v>
      </c>
      <c r="L251" s="7">
        <f t="shared" si="21"/>
        <v>0</v>
      </c>
      <c r="N251" s="447"/>
    </row>
    <row r="252" spans="1:72">
      <c r="A252" s="23"/>
      <c r="B252" s="109"/>
      <c r="C252" s="109" t="s">
        <v>310</v>
      </c>
      <c r="D252" s="341"/>
      <c r="G252" s="260">
        <f>SUM(G247:G251)</f>
        <v>0</v>
      </c>
      <c r="I252" s="260">
        <f>SUM(I247:I251)</f>
        <v>0</v>
      </c>
      <c r="K252" s="260">
        <f>SUM(K247:K251)</f>
        <v>0</v>
      </c>
      <c r="L252" s="260">
        <f t="shared" si="21"/>
        <v>0</v>
      </c>
      <c r="M252" s="260">
        <f>SUM(L247:L251)</f>
        <v>0</v>
      </c>
      <c r="N252" s="447"/>
    </row>
    <row r="253" spans="1:72">
      <c r="A253" s="23"/>
      <c r="B253" s="109" t="s">
        <v>185</v>
      </c>
      <c r="C253" s="109" t="s">
        <v>582</v>
      </c>
      <c r="N253" s="447"/>
    </row>
    <row r="254" spans="1:72" ht="12.75" customHeight="1">
      <c r="A254" s="23"/>
      <c r="B254" s="109"/>
      <c r="C254" s="109"/>
      <c r="D254" s="340" t="s">
        <v>7</v>
      </c>
      <c r="L254" s="7">
        <f>G254+I254+K254</f>
        <v>0</v>
      </c>
      <c r="N254" s="447"/>
    </row>
    <row r="255" spans="1:72" ht="12.75" customHeight="1">
      <c r="A255" s="23"/>
      <c r="B255" s="109"/>
      <c r="C255" s="109"/>
      <c r="D255" s="340" t="s">
        <v>267</v>
      </c>
      <c r="L255" s="7">
        <f>G255+I255+K255</f>
        <v>0</v>
      </c>
      <c r="N255" s="447"/>
    </row>
    <row r="256" spans="1:72">
      <c r="A256" s="23"/>
      <c r="B256" s="109"/>
      <c r="C256" s="109" t="s">
        <v>310</v>
      </c>
      <c r="D256" s="341"/>
      <c r="G256" s="260">
        <f>SUM(G254:G255)</f>
        <v>0</v>
      </c>
      <c r="I256" s="260">
        <f>SUM(I254:I255)</f>
        <v>0</v>
      </c>
      <c r="K256" s="260">
        <f>SUM(K254:K255)</f>
        <v>0</v>
      </c>
      <c r="L256" s="260">
        <f>G256+I256+K256</f>
        <v>0</v>
      </c>
      <c r="M256" s="260">
        <f>SUM(L254:L255)</f>
        <v>0</v>
      </c>
      <c r="N256" s="447"/>
    </row>
    <row r="257" spans="1:72">
      <c r="A257" s="23"/>
      <c r="B257" s="109" t="s">
        <v>82</v>
      </c>
      <c r="C257" s="109" t="s">
        <v>583</v>
      </c>
      <c r="N257" s="447"/>
    </row>
    <row r="258" spans="1:72" ht="12.75" customHeight="1">
      <c r="A258" s="23"/>
      <c r="B258" s="109"/>
      <c r="C258" s="109"/>
      <c r="D258" s="340" t="s">
        <v>7</v>
      </c>
      <c r="L258" s="7">
        <f>G258+I258+K258</f>
        <v>0</v>
      </c>
      <c r="N258" s="447"/>
    </row>
    <row r="259" spans="1:72" ht="12.75" customHeight="1">
      <c r="A259" s="23"/>
      <c r="B259" s="109"/>
      <c r="C259" s="109"/>
      <c r="D259" s="340" t="s">
        <v>267</v>
      </c>
      <c r="L259" s="7">
        <f>G259+I259+K259</f>
        <v>0</v>
      </c>
      <c r="N259" s="447"/>
    </row>
    <row r="260" spans="1:72">
      <c r="A260" s="23"/>
      <c r="B260" s="109"/>
      <c r="C260" s="109" t="s">
        <v>310</v>
      </c>
      <c r="D260" s="341"/>
      <c r="G260" s="260">
        <f>SUM(G258:G259)</f>
        <v>0</v>
      </c>
      <c r="I260" s="260">
        <f>SUM(I258:I259)</f>
        <v>0</v>
      </c>
      <c r="K260" s="260">
        <f>SUM(K258:K259)</f>
        <v>0</v>
      </c>
      <c r="L260" s="260">
        <f>G260+I260+K260</f>
        <v>0</v>
      </c>
      <c r="M260" s="260">
        <f>SUM(L258:L259)</f>
        <v>0</v>
      </c>
      <c r="N260" s="447"/>
    </row>
    <row r="261" spans="1:72" ht="16.5" customHeight="1">
      <c r="A261" s="23"/>
      <c r="B261" s="109"/>
      <c r="C261" s="63" t="s">
        <v>272</v>
      </c>
      <c r="D261" s="139"/>
      <c r="L261" s="10">
        <f>SUM(M218:M260)</f>
        <v>0</v>
      </c>
      <c r="M261" s="126"/>
      <c r="N261" s="447"/>
    </row>
    <row r="262" spans="1:72" ht="20.25" customHeight="1">
      <c r="A262" s="23"/>
      <c r="B262" s="109" t="s">
        <v>177</v>
      </c>
      <c r="C262" s="109" t="s">
        <v>584</v>
      </c>
      <c r="G262" s="279"/>
      <c r="K262" s="36"/>
      <c r="L262" s="279"/>
      <c r="N262" s="447"/>
    </row>
    <row r="263" spans="1:72" s="106" customFormat="1" ht="18.75" customHeight="1">
      <c r="A263" s="23"/>
      <c r="B263" s="109" t="s">
        <v>176</v>
      </c>
      <c r="C263" s="109" t="s">
        <v>568</v>
      </c>
      <c r="D263" s="340"/>
      <c r="E263" s="207"/>
      <c r="F263" s="108"/>
      <c r="G263" s="130"/>
      <c r="H263" s="108"/>
      <c r="I263" s="130"/>
      <c r="J263" s="108"/>
      <c r="K263" s="130"/>
      <c r="L263" s="130"/>
      <c r="M263" s="130"/>
      <c r="N263" s="539"/>
      <c r="O263" s="108"/>
      <c r="P263" s="108"/>
      <c r="Q263" s="108"/>
      <c r="R263" s="108"/>
      <c r="S263" s="108"/>
      <c r="T263" s="108"/>
      <c r="U263" s="108"/>
      <c r="V263" s="108"/>
      <c r="W263" s="108"/>
      <c r="X263" s="108"/>
      <c r="Y263" s="108"/>
      <c r="Z263" s="108"/>
      <c r="AA263" s="108"/>
      <c r="AB263" s="108"/>
      <c r="AC263" s="108"/>
      <c r="AD263" s="108"/>
      <c r="AE263" s="108"/>
      <c r="AF263" s="108"/>
      <c r="AG263" s="108"/>
      <c r="AH263" s="108"/>
      <c r="AI263" s="108"/>
      <c r="AJ263" s="108"/>
      <c r="AK263" s="108"/>
      <c r="AL263" s="108"/>
      <c r="AM263" s="108"/>
      <c r="AN263" s="108"/>
      <c r="AO263" s="108"/>
      <c r="AP263" s="108"/>
      <c r="AQ263" s="108"/>
      <c r="AR263" s="108"/>
      <c r="AS263" s="108"/>
      <c r="AT263" s="108"/>
      <c r="AU263" s="108"/>
      <c r="AV263" s="108"/>
      <c r="AW263" s="108"/>
      <c r="AX263" s="108"/>
      <c r="AY263" s="108"/>
      <c r="AZ263" s="108"/>
      <c r="BA263" s="108"/>
      <c r="BB263" s="108"/>
      <c r="BC263" s="108"/>
      <c r="BD263" s="108"/>
      <c r="BE263" s="108"/>
      <c r="BF263" s="108"/>
      <c r="BG263" s="108"/>
      <c r="BH263" s="108"/>
      <c r="BI263" s="108"/>
      <c r="BJ263" s="108"/>
      <c r="BK263" s="108"/>
      <c r="BL263" s="108"/>
      <c r="BM263" s="108"/>
      <c r="BN263" s="108"/>
      <c r="BO263" s="108"/>
      <c r="BP263" s="108"/>
      <c r="BQ263" s="108"/>
      <c r="BR263" s="108"/>
      <c r="BS263" s="108"/>
      <c r="BT263" s="108"/>
    </row>
    <row r="264" spans="1:72" ht="12.75" customHeight="1">
      <c r="B264" s="109"/>
      <c r="C264" s="109" t="s">
        <v>480</v>
      </c>
      <c r="E264" s="2"/>
      <c r="N264" s="447"/>
    </row>
    <row r="265" spans="1:72" s="106" customFormat="1" ht="24.75" customHeight="1">
      <c r="A265" s="23"/>
      <c r="B265" s="109"/>
      <c r="C265" s="109"/>
      <c r="D265" s="383" t="s">
        <v>585</v>
      </c>
      <c r="E265" s="7"/>
      <c r="F265" s="6" t="s">
        <v>586</v>
      </c>
      <c r="G265" s="5"/>
      <c r="H265" s="4"/>
      <c r="I265" s="7">
        <f>G265*E265</f>
        <v>0</v>
      </c>
      <c r="J265" s="4"/>
      <c r="K265" s="38"/>
      <c r="L265" s="130">
        <f>I265+K265</f>
        <v>0</v>
      </c>
      <c r="M265" s="130"/>
      <c r="N265" s="386" t="s">
        <v>781</v>
      </c>
      <c r="O265" s="108"/>
      <c r="P265" s="108"/>
      <c r="Q265" s="108"/>
      <c r="R265" s="108"/>
      <c r="S265" s="108"/>
      <c r="T265" s="108"/>
      <c r="U265" s="108"/>
      <c r="V265" s="108"/>
      <c r="W265" s="108"/>
      <c r="X265" s="108"/>
      <c r="Y265" s="108"/>
      <c r="Z265" s="108"/>
      <c r="AA265" s="108"/>
      <c r="AB265" s="108"/>
      <c r="AC265" s="108"/>
      <c r="AD265" s="108"/>
      <c r="AE265" s="108"/>
      <c r="AF265" s="108"/>
      <c r="AG265" s="108"/>
      <c r="AH265" s="108"/>
      <c r="AI265" s="108"/>
      <c r="AJ265" s="108"/>
      <c r="AK265" s="108"/>
      <c r="AL265" s="108"/>
      <c r="AM265" s="108"/>
      <c r="AN265" s="108"/>
      <c r="AO265" s="108"/>
      <c r="AP265" s="108"/>
      <c r="AQ265" s="108"/>
      <c r="AR265" s="108"/>
      <c r="AS265" s="108"/>
      <c r="AT265" s="108"/>
      <c r="AU265" s="108"/>
      <c r="AV265" s="108"/>
      <c r="AW265" s="108"/>
      <c r="AX265" s="108"/>
      <c r="AY265" s="108"/>
      <c r="AZ265" s="108"/>
      <c r="BA265" s="108"/>
      <c r="BB265" s="108"/>
      <c r="BC265" s="108"/>
      <c r="BD265" s="108"/>
      <c r="BE265" s="108"/>
      <c r="BF265" s="108"/>
      <c r="BG265" s="108"/>
      <c r="BH265" s="108"/>
      <c r="BI265" s="108"/>
      <c r="BJ265" s="108"/>
      <c r="BK265" s="108"/>
      <c r="BL265" s="108"/>
      <c r="BM265" s="108"/>
      <c r="BN265" s="108"/>
      <c r="BO265" s="108"/>
      <c r="BP265" s="108"/>
      <c r="BQ265" s="108"/>
      <c r="BR265" s="108"/>
      <c r="BS265" s="108"/>
      <c r="BT265" s="108"/>
    </row>
    <row r="266" spans="1:72" s="106" customFormat="1" ht="12.75" customHeight="1">
      <c r="A266" s="131"/>
      <c r="B266" s="109"/>
      <c r="C266" s="109"/>
      <c r="D266" s="383" t="s">
        <v>587</v>
      </c>
      <c r="E266" s="7"/>
      <c r="F266" s="6" t="s">
        <v>386</v>
      </c>
      <c r="G266" s="5"/>
      <c r="H266" s="4"/>
      <c r="I266" s="7">
        <f>G266*E266</f>
        <v>0</v>
      </c>
      <c r="J266" s="4"/>
      <c r="K266" s="38"/>
      <c r="L266" s="130">
        <f>I266+K266</f>
        <v>0</v>
      </c>
      <c r="M266" s="130"/>
      <c r="N266" s="447"/>
      <c r="O266" s="108"/>
      <c r="P266" s="108"/>
      <c r="Q266" s="108"/>
      <c r="R266" s="108"/>
      <c r="S266" s="108"/>
      <c r="T266" s="108"/>
      <c r="U266" s="108"/>
      <c r="V266" s="108"/>
      <c r="W266" s="108"/>
      <c r="X266" s="108"/>
      <c r="Y266" s="108"/>
      <c r="Z266" s="108"/>
      <c r="AA266" s="108"/>
      <c r="AB266" s="108"/>
      <c r="AC266" s="108"/>
      <c r="AD266" s="108"/>
      <c r="AE266" s="108"/>
      <c r="AF266" s="108"/>
      <c r="AG266" s="108"/>
      <c r="AH266" s="108"/>
      <c r="AI266" s="108"/>
      <c r="AJ266" s="108"/>
      <c r="AK266" s="108"/>
      <c r="AL266" s="108"/>
      <c r="AM266" s="108"/>
      <c r="AN266" s="108"/>
      <c r="AO266" s="108"/>
      <c r="AP266" s="108"/>
      <c r="AQ266" s="108"/>
      <c r="AR266" s="108"/>
      <c r="AS266" s="108"/>
      <c r="AT266" s="108"/>
      <c r="AU266" s="108"/>
      <c r="AV266" s="108"/>
      <c r="AW266" s="108"/>
      <c r="AX266" s="108"/>
      <c r="AY266" s="108"/>
      <c r="AZ266" s="108"/>
      <c r="BA266" s="108"/>
      <c r="BB266" s="108"/>
      <c r="BC266" s="108"/>
      <c r="BD266" s="108"/>
      <c r="BE266" s="108"/>
      <c r="BF266" s="108"/>
      <c r="BG266" s="108"/>
      <c r="BH266" s="108"/>
      <c r="BI266" s="108"/>
      <c r="BJ266" s="108"/>
      <c r="BK266" s="108"/>
      <c r="BL266" s="108"/>
      <c r="BM266" s="108"/>
      <c r="BN266" s="108"/>
      <c r="BO266" s="108"/>
      <c r="BP266" s="108"/>
      <c r="BQ266" s="108"/>
      <c r="BR266" s="108"/>
      <c r="BS266" s="108"/>
      <c r="BT266" s="108"/>
    </row>
    <row r="267" spans="1:72" ht="12.75" customHeight="1">
      <c r="B267" s="109"/>
      <c r="C267" s="627" t="s">
        <v>588</v>
      </c>
      <c r="D267" s="627"/>
      <c r="E267" s="2"/>
      <c r="F267" s="6"/>
      <c r="N267" s="447"/>
    </row>
    <row r="268" spans="1:72" s="106" customFormat="1" ht="12.75" customHeight="1">
      <c r="A268" s="23"/>
      <c r="B268" s="109"/>
      <c r="C268" s="109"/>
      <c r="D268" s="383" t="s">
        <v>589</v>
      </c>
      <c r="E268" s="7"/>
      <c r="F268" s="6" t="s">
        <v>440</v>
      </c>
      <c r="G268" s="5"/>
      <c r="H268" s="4"/>
      <c r="I268" s="7">
        <f>H268*E268</f>
        <v>0</v>
      </c>
      <c r="J268" s="4"/>
      <c r="K268" s="38"/>
      <c r="L268" s="130">
        <f>I268+K268</f>
        <v>0</v>
      </c>
      <c r="M268" s="130"/>
      <c r="N268" s="447"/>
      <c r="O268" s="108"/>
      <c r="P268" s="108"/>
      <c r="Q268" s="108"/>
      <c r="R268" s="108"/>
      <c r="S268" s="108"/>
      <c r="T268" s="108"/>
      <c r="U268" s="108"/>
      <c r="V268" s="108"/>
      <c r="W268" s="108"/>
      <c r="X268" s="108"/>
      <c r="Y268" s="108"/>
      <c r="Z268" s="108"/>
      <c r="AA268" s="108"/>
      <c r="AB268" s="108"/>
      <c r="AC268" s="108"/>
      <c r="AD268" s="108"/>
      <c r="AE268" s="108"/>
      <c r="AF268" s="108"/>
      <c r="AG268" s="108"/>
      <c r="AH268" s="108"/>
      <c r="AI268" s="108"/>
      <c r="AJ268" s="108"/>
      <c r="AK268" s="108"/>
      <c r="AL268" s="108"/>
      <c r="AM268" s="108"/>
      <c r="AN268" s="108"/>
      <c r="AO268" s="108"/>
      <c r="AP268" s="108"/>
      <c r="AQ268" s="108"/>
      <c r="AR268" s="108"/>
      <c r="AS268" s="108"/>
      <c r="AT268" s="108"/>
      <c r="AU268" s="108"/>
      <c r="AV268" s="108"/>
      <c r="AW268" s="108"/>
      <c r="AX268" s="108"/>
      <c r="AY268" s="108"/>
      <c r="AZ268" s="108"/>
      <c r="BA268" s="108"/>
      <c r="BB268" s="108"/>
      <c r="BC268" s="108"/>
      <c r="BD268" s="108"/>
      <c r="BE268" s="108"/>
      <c r="BF268" s="108"/>
      <c r="BG268" s="108"/>
      <c r="BH268" s="108"/>
      <c r="BI268" s="108"/>
      <c r="BJ268" s="108"/>
      <c r="BK268" s="108"/>
      <c r="BL268" s="108"/>
      <c r="BM268" s="108"/>
      <c r="BN268" s="108"/>
      <c r="BO268" s="108"/>
      <c r="BP268" s="108"/>
      <c r="BQ268" s="108"/>
      <c r="BR268" s="108"/>
      <c r="BS268" s="108"/>
      <c r="BT268" s="108"/>
    </row>
    <row r="269" spans="1:72" s="106" customFormat="1" ht="12.75" customHeight="1">
      <c r="A269" s="131"/>
      <c r="B269" s="109"/>
      <c r="C269" s="109"/>
      <c r="D269" s="340" t="s">
        <v>34</v>
      </c>
      <c r="E269" s="7"/>
      <c r="F269" s="6" t="s">
        <v>441</v>
      </c>
      <c r="G269" s="5"/>
      <c r="H269" s="4"/>
      <c r="I269" s="7">
        <f>G269*E269</f>
        <v>0</v>
      </c>
      <c r="J269" s="4"/>
      <c r="K269" s="38"/>
      <c r="L269" s="130">
        <f>I269+K269</f>
        <v>0</v>
      </c>
      <c r="M269" s="130"/>
      <c r="N269" s="447"/>
      <c r="O269" s="108"/>
      <c r="P269" s="108"/>
      <c r="Q269" s="108"/>
      <c r="R269" s="108"/>
      <c r="S269" s="108"/>
      <c r="T269" s="108"/>
      <c r="U269" s="108"/>
      <c r="V269" s="108"/>
      <c r="W269" s="108"/>
      <c r="X269" s="108"/>
      <c r="Y269" s="108"/>
      <c r="Z269" s="108"/>
      <c r="AA269" s="108"/>
      <c r="AB269" s="108"/>
      <c r="AC269" s="108"/>
      <c r="AD269" s="108"/>
      <c r="AE269" s="108"/>
      <c r="AF269" s="108"/>
      <c r="AG269" s="108"/>
      <c r="AH269" s="108"/>
      <c r="AI269" s="108"/>
      <c r="AJ269" s="108"/>
      <c r="AK269" s="108"/>
      <c r="AL269" s="108"/>
      <c r="AM269" s="108"/>
      <c r="AN269" s="108"/>
      <c r="AO269" s="108"/>
      <c r="AP269" s="108"/>
      <c r="AQ269" s="108"/>
      <c r="AR269" s="108"/>
      <c r="AS269" s="108"/>
      <c r="AT269" s="108"/>
      <c r="AU269" s="108"/>
      <c r="AV269" s="108"/>
      <c r="AW269" s="108"/>
      <c r="AX269" s="108"/>
      <c r="AY269" s="108"/>
      <c r="AZ269" s="108"/>
      <c r="BA269" s="108"/>
      <c r="BB269" s="108"/>
      <c r="BC269" s="108"/>
      <c r="BD269" s="108"/>
      <c r="BE269" s="108"/>
      <c r="BF269" s="108"/>
      <c r="BG269" s="108"/>
      <c r="BH269" s="108"/>
      <c r="BI269" s="108"/>
      <c r="BJ269" s="108"/>
      <c r="BK269" s="108"/>
      <c r="BL269" s="108"/>
      <c r="BM269" s="108"/>
      <c r="BN269" s="108"/>
      <c r="BO269" s="108"/>
      <c r="BP269" s="108"/>
      <c r="BQ269" s="108"/>
      <c r="BR269" s="108"/>
      <c r="BS269" s="108"/>
      <c r="BT269" s="108"/>
    </row>
    <row r="270" spans="1:72">
      <c r="B270" s="109"/>
      <c r="C270" s="109" t="s">
        <v>310</v>
      </c>
      <c r="D270" s="341"/>
      <c r="G270" s="259"/>
      <c r="H270" s="259"/>
      <c r="I270" s="260">
        <f>SUM(I264:I269)</f>
        <v>0</v>
      </c>
      <c r="J270" s="259"/>
      <c r="K270" s="260">
        <f>SUM(K264:K269)</f>
        <v>0</v>
      </c>
      <c r="L270" s="260">
        <f>I270+K270</f>
        <v>0</v>
      </c>
      <c r="M270" s="260">
        <f>SUM(L264:L269)</f>
        <v>0</v>
      </c>
      <c r="N270" s="447"/>
    </row>
    <row r="271" spans="1:72" ht="16.5" customHeight="1">
      <c r="A271" s="23"/>
      <c r="B271" s="109" t="s">
        <v>540</v>
      </c>
      <c r="C271" s="109" t="s">
        <v>243</v>
      </c>
      <c r="N271" s="447"/>
    </row>
    <row r="272" spans="1:72">
      <c r="A272" s="23"/>
      <c r="B272" s="109" t="s">
        <v>502</v>
      </c>
      <c r="C272" s="109" t="s">
        <v>37</v>
      </c>
      <c r="N272" s="447"/>
    </row>
    <row r="273" spans="1:14" ht="23.25" customHeight="1">
      <c r="A273" s="23"/>
      <c r="B273" s="109"/>
      <c r="C273" s="109"/>
      <c r="D273" s="383" t="s">
        <v>442</v>
      </c>
      <c r="G273" s="7">
        <f>F273*E273</f>
        <v>0</v>
      </c>
      <c r="I273" s="7">
        <f>H273*E273</f>
        <v>0</v>
      </c>
      <c r="K273" s="7">
        <f>J273*E273</f>
        <v>0</v>
      </c>
      <c r="L273" s="7">
        <f t="shared" ref="L273:L278" si="22">K273+I273+G273</f>
        <v>0</v>
      </c>
      <c r="N273" s="386" t="s">
        <v>723</v>
      </c>
    </row>
    <row r="274" spans="1:14" ht="25.5" customHeight="1">
      <c r="A274" s="23"/>
      <c r="B274" s="109"/>
      <c r="C274" s="109"/>
      <c r="D274" s="383" t="s">
        <v>262</v>
      </c>
      <c r="I274" s="7">
        <f>H274*E274</f>
        <v>0</v>
      </c>
      <c r="L274" s="7">
        <f t="shared" si="22"/>
        <v>0</v>
      </c>
      <c r="N274" s="386" t="s">
        <v>782</v>
      </c>
    </row>
    <row r="275" spans="1:14" ht="12.75" customHeight="1">
      <c r="A275" s="23"/>
      <c r="B275" s="109"/>
      <c r="C275" s="109"/>
      <c r="D275" s="340" t="s">
        <v>88</v>
      </c>
      <c r="I275" s="7">
        <f>H275*E275</f>
        <v>0</v>
      </c>
      <c r="L275" s="7">
        <f t="shared" si="22"/>
        <v>0</v>
      </c>
      <c r="N275" s="447"/>
    </row>
    <row r="276" spans="1:14" ht="12.75" customHeight="1">
      <c r="A276" s="23"/>
      <c r="B276" s="109"/>
      <c r="C276" s="109"/>
      <c r="D276" s="340" t="s">
        <v>120</v>
      </c>
      <c r="I276" s="7">
        <f>H276*E276</f>
        <v>0</v>
      </c>
      <c r="L276" s="7">
        <f t="shared" si="22"/>
        <v>0</v>
      </c>
      <c r="N276" s="447"/>
    </row>
    <row r="277" spans="1:14" ht="12.75" customHeight="1">
      <c r="A277" s="23"/>
      <c r="B277" s="109"/>
      <c r="C277" s="109"/>
      <c r="D277" s="340" t="s">
        <v>491</v>
      </c>
      <c r="I277" s="7">
        <f>H277*E277</f>
        <v>0</v>
      </c>
      <c r="L277" s="7">
        <f t="shared" si="22"/>
        <v>0</v>
      </c>
      <c r="N277" s="447"/>
    </row>
    <row r="278" spans="1:14">
      <c r="A278" s="23"/>
      <c r="B278" s="109"/>
      <c r="C278" s="109" t="s">
        <v>310</v>
      </c>
      <c r="D278" s="341"/>
      <c r="G278" s="260">
        <f>SUM(G273:G277)</f>
        <v>0</v>
      </c>
      <c r="I278" s="260">
        <f>SUM(I273:I277)</f>
        <v>0</v>
      </c>
      <c r="K278" s="260">
        <f>SUM(K273:K277)</f>
        <v>0</v>
      </c>
      <c r="L278" s="260">
        <f t="shared" si="22"/>
        <v>0</v>
      </c>
      <c r="M278" s="358">
        <f>SUM(L273:L277)</f>
        <v>0</v>
      </c>
      <c r="N278" s="447"/>
    </row>
    <row r="279" spans="1:14">
      <c r="A279" s="23"/>
      <c r="B279" s="109" t="s">
        <v>492</v>
      </c>
      <c r="C279" s="109" t="s">
        <v>252</v>
      </c>
      <c r="I279" s="126"/>
      <c r="N279" s="447"/>
    </row>
    <row r="280" spans="1:14" ht="26.25" customHeight="1">
      <c r="A280" s="23"/>
      <c r="B280" s="109"/>
      <c r="C280" s="109"/>
      <c r="D280" s="383" t="s">
        <v>402</v>
      </c>
      <c r="G280" s="7">
        <f>F280*E280</f>
        <v>0</v>
      </c>
      <c r="I280" s="7">
        <f>H280*E280</f>
        <v>0</v>
      </c>
      <c r="K280" s="7">
        <f>J280*E280</f>
        <v>0</v>
      </c>
      <c r="L280" s="7">
        <f>K280+I280+G280</f>
        <v>0</v>
      </c>
      <c r="N280" s="386" t="s">
        <v>783</v>
      </c>
    </row>
    <row r="281" spans="1:14" ht="12.75" customHeight="1">
      <c r="A281" s="23"/>
      <c r="B281" s="109"/>
      <c r="C281" s="109"/>
      <c r="D281" s="383" t="s">
        <v>162</v>
      </c>
      <c r="I281" s="7">
        <f>H281*E281</f>
        <v>0</v>
      </c>
      <c r="L281" s="7">
        <f>K281+I281+G281</f>
        <v>0</v>
      </c>
      <c r="N281" s="447"/>
    </row>
    <row r="282" spans="1:14" ht="12.75" customHeight="1">
      <c r="A282" s="23"/>
      <c r="B282" s="109"/>
      <c r="C282" s="109"/>
      <c r="D282" s="340" t="s">
        <v>21</v>
      </c>
      <c r="I282" s="7">
        <f>H282*E282</f>
        <v>0</v>
      </c>
      <c r="L282" s="7">
        <f>K282+I282+G282</f>
        <v>0</v>
      </c>
      <c r="N282" s="447"/>
    </row>
    <row r="283" spans="1:14" ht="12.75" customHeight="1">
      <c r="A283" s="23"/>
      <c r="B283" s="109"/>
      <c r="C283" s="109"/>
      <c r="D283" s="340" t="s">
        <v>443</v>
      </c>
      <c r="I283" s="7">
        <f>H283*E283</f>
        <v>0</v>
      </c>
      <c r="N283" s="447"/>
    </row>
    <row r="284" spans="1:14">
      <c r="A284" s="23"/>
      <c r="B284" s="109"/>
      <c r="C284" s="109" t="s">
        <v>310</v>
      </c>
      <c r="D284" s="341"/>
      <c r="G284" s="358">
        <f>SUM(G280:G283)</f>
        <v>0</v>
      </c>
      <c r="H284" s="148"/>
      <c r="I284" s="358">
        <f>SUM(I280:I283)</f>
        <v>0</v>
      </c>
      <c r="J284" s="148"/>
      <c r="K284" s="358">
        <f>SUM(K280:K283)</f>
        <v>0</v>
      </c>
      <c r="L284" s="358">
        <f>K284+I284+G284</f>
        <v>0</v>
      </c>
      <c r="M284" s="358">
        <f>SUM(L280:L283)</f>
        <v>0</v>
      </c>
      <c r="N284" s="447"/>
    </row>
    <row r="285" spans="1:14">
      <c r="A285" s="23"/>
      <c r="B285" s="109" t="s">
        <v>192</v>
      </c>
      <c r="C285" s="109" t="s">
        <v>112</v>
      </c>
      <c r="N285" s="447"/>
    </row>
    <row r="286" spans="1:14" ht="24.75" customHeight="1">
      <c r="A286" s="23"/>
      <c r="B286" s="109"/>
      <c r="C286" s="109"/>
      <c r="D286" s="372" t="s">
        <v>785</v>
      </c>
      <c r="G286" s="7">
        <f>F286*E286</f>
        <v>0</v>
      </c>
      <c r="I286" s="7">
        <f t="shared" ref="I286:I291" si="23">H286*E286</f>
        <v>0</v>
      </c>
      <c r="K286" s="7">
        <f>J286*E286</f>
        <v>0</v>
      </c>
      <c r="L286" s="7">
        <f t="shared" ref="L286:L292" si="24">K286+I286+G286</f>
        <v>0</v>
      </c>
      <c r="N286" s="386" t="s">
        <v>783</v>
      </c>
    </row>
    <row r="287" spans="1:14" ht="12.75" customHeight="1">
      <c r="A287" s="23"/>
      <c r="B287" s="109"/>
      <c r="C287" s="109"/>
      <c r="D287" s="340" t="s">
        <v>151</v>
      </c>
      <c r="I287" s="7">
        <f t="shared" si="23"/>
        <v>0</v>
      </c>
      <c r="L287" s="7">
        <f t="shared" si="24"/>
        <v>0</v>
      </c>
      <c r="N287" s="384" t="s">
        <v>784</v>
      </c>
    </row>
    <row r="288" spans="1:14" ht="12.75" customHeight="1">
      <c r="A288" s="23"/>
      <c r="B288" s="109"/>
      <c r="C288" s="109"/>
      <c r="D288" s="340" t="s">
        <v>162</v>
      </c>
      <c r="I288" s="7">
        <f t="shared" si="23"/>
        <v>0</v>
      </c>
      <c r="L288" s="7">
        <f t="shared" si="24"/>
        <v>0</v>
      </c>
      <c r="N288" s="447"/>
    </row>
    <row r="289" spans="1:14" ht="12.75" customHeight="1">
      <c r="A289" s="23"/>
      <c r="B289" s="109"/>
      <c r="C289" s="109"/>
      <c r="D289" s="340" t="s">
        <v>21</v>
      </c>
      <c r="I289" s="7">
        <f t="shared" si="23"/>
        <v>0</v>
      </c>
      <c r="L289" s="7">
        <f t="shared" si="24"/>
        <v>0</v>
      </c>
      <c r="N289" s="447"/>
    </row>
    <row r="290" spans="1:14" ht="12.75" customHeight="1">
      <c r="A290" s="23"/>
      <c r="B290" s="109"/>
      <c r="C290" s="109"/>
      <c r="D290" s="340" t="s">
        <v>444</v>
      </c>
      <c r="I290" s="7">
        <f t="shared" si="23"/>
        <v>0</v>
      </c>
      <c r="L290" s="7">
        <f t="shared" si="24"/>
        <v>0</v>
      </c>
      <c r="N290" s="447"/>
    </row>
    <row r="291" spans="1:14" ht="12.75" customHeight="1">
      <c r="A291" s="23"/>
      <c r="B291" s="109"/>
      <c r="C291" s="109"/>
      <c r="D291" s="340" t="s">
        <v>619</v>
      </c>
      <c r="I291" s="7">
        <f t="shared" si="23"/>
        <v>0</v>
      </c>
      <c r="L291" s="7">
        <f t="shared" si="24"/>
        <v>0</v>
      </c>
      <c r="N291" s="447"/>
    </row>
    <row r="292" spans="1:14">
      <c r="A292" s="23"/>
      <c r="B292" s="109"/>
      <c r="C292" s="109" t="s">
        <v>310</v>
      </c>
      <c r="D292" s="341"/>
      <c r="G292" s="260">
        <f>SUM(G286:G291)</f>
        <v>0</v>
      </c>
      <c r="I292" s="260">
        <f>SUM(I286:I291)</f>
        <v>0</v>
      </c>
      <c r="K292" s="260">
        <f>SUM(K286:K291)</f>
        <v>0</v>
      </c>
      <c r="L292" s="260">
        <f t="shared" si="24"/>
        <v>0</v>
      </c>
      <c r="M292" s="260">
        <f>SUM(L286:L291)</f>
        <v>0</v>
      </c>
      <c r="N292" s="447"/>
    </row>
    <row r="293" spans="1:14">
      <c r="A293" s="23"/>
      <c r="B293" s="109" t="s">
        <v>72</v>
      </c>
      <c r="C293" s="109" t="s">
        <v>2</v>
      </c>
      <c r="N293" s="447"/>
    </row>
    <row r="294" spans="1:14" ht="24.75" customHeight="1">
      <c r="A294" s="23"/>
      <c r="B294" s="109"/>
      <c r="C294" s="109"/>
      <c r="D294" s="383" t="s">
        <v>163</v>
      </c>
      <c r="I294" s="7">
        <f>H294*E294</f>
        <v>0</v>
      </c>
      <c r="L294" s="7">
        <f>K294+I294+G294</f>
        <v>0</v>
      </c>
      <c r="N294" s="386" t="s">
        <v>783</v>
      </c>
    </row>
    <row r="295" spans="1:14" ht="12.75" customHeight="1">
      <c r="A295" s="23"/>
      <c r="B295" s="109"/>
      <c r="C295" s="109"/>
      <c r="D295" s="340" t="s">
        <v>620</v>
      </c>
      <c r="I295" s="7">
        <f>H295*E295</f>
        <v>0</v>
      </c>
      <c r="L295" s="7">
        <f>K295+I295+G295</f>
        <v>0</v>
      </c>
      <c r="N295" s="447"/>
    </row>
    <row r="296" spans="1:14" ht="12.75" customHeight="1">
      <c r="A296" s="23"/>
      <c r="B296" s="109"/>
      <c r="C296" s="109"/>
      <c r="D296" s="340" t="s">
        <v>274</v>
      </c>
      <c r="I296" s="7">
        <f>H296*E296</f>
        <v>0</v>
      </c>
      <c r="L296" s="7">
        <f>K296+I296+G296</f>
        <v>0</v>
      </c>
      <c r="N296" s="447"/>
    </row>
    <row r="297" spans="1:14">
      <c r="A297" s="23"/>
      <c r="B297" s="109"/>
      <c r="C297" s="109" t="s">
        <v>310</v>
      </c>
      <c r="D297" s="341"/>
      <c r="G297" s="260">
        <f>SUM(G294:G296)</f>
        <v>0</v>
      </c>
      <c r="I297" s="260">
        <f>SUM(I294:I296)</f>
        <v>0</v>
      </c>
      <c r="K297" s="260">
        <f>SUM(K294:K296)</f>
        <v>0</v>
      </c>
      <c r="L297" s="260">
        <f>K297+I297+G297</f>
        <v>0</v>
      </c>
      <c r="M297" s="260">
        <f>SUM(L294:L296)</f>
        <v>0</v>
      </c>
      <c r="N297" s="447"/>
    </row>
    <row r="298" spans="1:14">
      <c r="A298" s="23"/>
      <c r="B298" s="109" t="s">
        <v>73</v>
      </c>
      <c r="C298" s="109" t="s">
        <v>536</v>
      </c>
      <c r="N298" s="447"/>
    </row>
    <row r="299" spans="1:14" ht="12.75" customHeight="1">
      <c r="A299" s="23"/>
      <c r="B299" s="109"/>
      <c r="C299" s="109"/>
      <c r="D299" s="383" t="s">
        <v>537</v>
      </c>
      <c r="I299" s="7">
        <f t="shared" ref="I299:I306" si="25">H299*E299</f>
        <v>0</v>
      </c>
      <c r="L299" s="7">
        <f t="shared" ref="L299:L307" si="26">K299+I299+G299</f>
        <v>0</v>
      </c>
      <c r="N299" s="384" t="s">
        <v>786</v>
      </c>
    </row>
    <row r="300" spans="1:14" ht="12.75" customHeight="1">
      <c r="A300" s="23"/>
      <c r="B300" s="109"/>
      <c r="C300" s="109"/>
      <c r="D300" s="340" t="s">
        <v>152</v>
      </c>
      <c r="I300" s="7">
        <f t="shared" si="25"/>
        <v>0</v>
      </c>
      <c r="L300" s="7">
        <f t="shared" si="26"/>
        <v>0</v>
      </c>
      <c r="N300" s="447"/>
    </row>
    <row r="301" spans="1:14" ht="12.75" customHeight="1">
      <c r="A301" s="23"/>
      <c r="B301" s="109"/>
      <c r="C301" s="109"/>
      <c r="D301" s="340" t="s">
        <v>570</v>
      </c>
      <c r="I301" s="7">
        <f t="shared" si="25"/>
        <v>0</v>
      </c>
      <c r="L301" s="7">
        <f t="shared" si="26"/>
        <v>0</v>
      </c>
      <c r="N301" s="447"/>
    </row>
    <row r="302" spans="1:14" ht="12.75" customHeight="1">
      <c r="A302" s="23"/>
      <c r="B302" s="109"/>
      <c r="C302" s="109"/>
      <c r="D302" s="340" t="s">
        <v>571</v>
      </c>
      <c r="I302" s="7">
        <f t="shared" si="25"/>
        <v>0</v>
      </c>
      <c r="L302" s="7">
        <f t="shared" si="26"/>
        <v>0</v>
      </c>
      <c r="N302" s="447"/>
    </row>
    <row r="303" spans="1:14" ht="23.25" customHeight="1">
      <c r="A303" s="23"/>
      <c r="B303" s="109"/>
      <c r="C303" s="109"/>
      <c r="D303" s="383" t="s">
        <v>572</v>
      </c>
      <c r="I303" s="7">
        <f t="shared" si="25"/>
        <v>0</v>
      </c>
      <c r="L303" s="7">
        <f t="shared" si="26"/>
        <v>0</v>
      </c>
      <c r="N303" s="386" t="s">
        <v>724</v>
      </c>
    </row>
    <row r="304" spans="1:14" ht="12.75" customHeight="1">
      <c r="A304" s="23"/>
      <c r="B304" s="109"/>
      <c r="C304" s="109"/>
      <c r="D304" s="340" t="s">
        <v>538</v>
      </c>
      <c r="I304" s="7">
        <f t="shared" si="25"/>
        <v>0</v>
      </c>
      <c r="L304" s="7">
        <f t="shared" si="26"/>
        <v>0</v>
      </c>
      <c r="N304" s="447"/>
    </row>
    <row r="305" spans="1:14" ht="12.75" customHeight="1">
      <c r="A305" s="23"/>
      <c r="B305" s="109"/>
      <c r="C305" s="109"/>
      <c r="D305" s="340" t="s">
        <v>236</v>
      </c>
      <c r="I305" s="7">
        <f t="shared" si="25"/>
        <v>0</v>
      </c>
      <c r="L305" s="7">
        <f t="shared" si="26"/>
        <v>0</v>
      </c>
      <c r="N305" s="447"/>
    </row>
    <row r="306" spans="1:14" ht="12.75" customHeight="1">
      <c r="A306" s="23"/>
      <c r="B306" s="109"/>
      <c r="C306" s="109"/>
      <c r="D306" s="340" t="s">
        <v>429</v>
      </c>
      <c r="I306" s="7">
        <f t="shared" si="25"/>
        <v>0</v>
      </c>
      <c r="L306" s="7">
        <f t="shared" si="26"/>
        <v>0</v>
      </c>
      <c r="N306" s="447"/>
    </row>
    <row r="307" spans="1:14" ht="12.75" customHeight="1">
      <c r="A307" s="23"/>
      <c r="B307" s="109"/>
      <c r="C307" s="109"/>
      <c r="D307" s="340" t="s">
        <v>573</v>
      </c>
      <c r="I307" s="7">
        <f>H307*E307</f>
        <v>0</v>
      </c>
      <c r="L307" s="7">
        <f t="shared" si="26"/>
        <v>0</v>
      </c>
      <c r="N307" s="447"/>
    </row>
    <row r="308" spans="1:14" ht="12.75" customHeight="1">
      <c r="A308" s="23"/>
      <c r="B308" s="109"/>
      <c r="C308" s="109"/>
      <c r="D308" s="340" t="s">
        <v>574</v>
      </c>
      <c r="I308" s="7">
        <f>H308*E308</f>
        <v>0</v>
      </c>
      <c r="L308" s="7">
        <f>K308+I308+G308</f>
        <v>0</v>
      </c>
      <c r="N308" s="447"/>
    </row>
    <row r="309" spans="1:14">
      <c r="A309" s="23"/>
      <c r="B309" s="109"/>
      <c r="C309" s="109" t="s">
        <v>310</v>
      </c>
      <c r="D309" s="341"/>
      <c r="G309" s="260">
        <f>SUM(G299:G308)</f>
        <v>0</v>
      </c>
      <c r="I309" s="260">
        <f>SUM(I299:I308)</f>
        <v>0</v>
      </c>
      <c r="K309" s="260">
        <f>SUM(K299:K308)</f>
        <v>0</v>
      </c>
      <c r="L309" s="260">
        <f>K309+I309+G309</f>
        <v>0</v>
      </c>
      <c r="M309" s="260">
        <f>SUM(L299:L308)</f>
        <v>0</v>
      </c>
      <c r="N309" s="447"/>
    </row>
    <row r="310" spans="1:14">
      <c r="A310" s="23"/>
      <c r="B310" s="109" t="s">
        <v>74</v>
      </c>
      <c r="C310" s="109" t="s">
        <v>456</v>
      </c>
      <c r="N310" s="447"/>
    </row>
    <row r="311" spans="1:14" ht="12.75" customHeight="1">
      <c r="A311" s="23"/>
      <c r="B311" s="109"/>
      <c r="C311" s="109"/>
      <c r="D311" s="340" t="s">
        <v>297</v>
      </c>
      <c r="I311" s="7">
        <f>H311*E311</f>
        <v>0</v>
      </c>
      <c r="L311" s="7">
        <f>K311+I311+G311</f>
        <v>0</v>
      </c>
      <c r="N311" s="447"/>
    </row>
    <row r="312" spans="1:14" ht="12.75" customHeight="1">
      <c r="A312" s="23"/>
      <c r="B312" s="109"/>
      <c r="C312" s="109"/>
      <c r="D312" s="340" t="s">
        <v>398</v>
      </c>
      <c r="I312" s="7">
        <f>H312*E312</f>
        <v>0</v>
      </c>
      <c r="L312" s="7">
        <f>K312+I312+G312</f>
        <v>0</v>
      </c>
      <c r="N312" s="447"/>
    </row>
    <row r="313" spans="1:14" ht="12.75" customHeight="1">
      <c r="A313" s="23"/>
      <c r="B313" s="109"/>
      <c r="C313" s="109"/>
      <c r="D313" s="383" t="s">
        <v>84</v>
      </c>
      <c r="I313" s="7">
        <f>H313*E313</f>
        <v>0</v>
      </c>
      <c r="L313" s="7">
        <f>K313+I313+G313</f>
        <v>0</v>
      </c>
      <c r="N313" s="384" t="s">
        <v>787</v>
      </c>
    </row>
    <row r="314" spans="1:14" ht="12.75" customHeight="1">
      <c r="A314" s="23"/>
      <c r="B314" s="109"/>
      <c r="C314" s="109"/>
      <c r="D314" s="340" t="s">
        <v>575</v>
      </c>
      <c r="I314" s="7">
        <f>H314*E314</f>
        <v>0</v>
      </c>
      <c r="L314" s="7">
        <f>K314+I314+G314</f>
        <v>0</v>
      </c>
      <c r="N314" s="447"/>
    </row>
    <row r="315" spans="1:14">
      <c r="A315" s="23"/>
      <c r="B315" s="109"/>
      <c r="C315" s="109" t="s">
        <v>310</v>
      </c>
      <c r="D315" s="341"/>
      <c r="G315" s="260">
        <f>SUM(G311:G314)</f>
        <v>0</v>
      </c>
      <c r="I315" s="260">
        <f>SUM(I311:I314)</f>
        <v>0</v>
      </c>
      <c r="K315" s="260">
        <f>SUM(K311:K314)</f>
        <v>0</v>
      </c>
      <c r="L315" s="260">
        <f>K315+I315+G315</f>
        <v>0</v>
      </c>
      <c r="M315" s="260">
        <f>SUM(L311:L314)</f>
        <v>0</v>
      </c>
      <c r="N315" s="447"/>
    </row>
    <row r="316" spans="1:14">
      <c r="A316" s="23"/>
      <c r="B316" s="109"/>
      <c r="C316" s="63" t="s">
        <v>275</v>
      </c>
      <c r="D316" s="139"/>
      <c r="L316" s="10">
        <f>SUM(M273:M315)</f>
        <v>0</v>
      </c>
      <c r="M316" s="126"/>
      <c r="N316" s="525"/>
    </row>
    <row r="317" spans="1:14" ht="15" customHeight="1">
      <c r="A317" s="23"/>
      <c r="B317" s="109" t="s">
        <v>276</v>
      </c>
      <c r="C317" s="109" t="s">
        <v>397</v>
      </c>
      <c r="N317" s="447"/>
    </row>
    <row r="318" spans="1:14" ht="12.75" customHeight="1">
      <c r="A318" s="23"/>
      <c r="B318" s="109"/>
      <c r="C318" s="109"/>
      <c r="D318" s="383" t="s">
        <v>576</v>
      </c>
      <c r="G318" s="7">
        <f>F318*E318</f>
        <v>0</v>
      </c>
      <c r="I318" s="7">
        <f>H318*E318</f>
        <v>0</v>
      </c>
      <c r="K318" s="7">
        <f>J318*E318</f>
        <v>0</v>
      </c>
      <c r="L318" s="7">
        <f t="shared" ref="L318:L323" si="27">K318+I318+G318</f>
        <v>0</v>
      </c>
      <c r="N318" s="384" t="s">
        <v>725</v>
      </c>
    </row>
    <row r="319" spans="1:14" ht="12.75" customHeight="1">
      <c r="A319" s="23"/>
      <c r="B319" s="109"/>
      <c r="C319" s="109"/>
      <c r="D319" s="340" t="s">
        <v>189</v>
      </c>
      <c r="I319" s="7">
        <f>H319*E319</f>
        <v>0</v>
      </c>
      <c r="L319" s="7">
        <f t="shared" si="27"/>
        <v>0</v>
      </c>
      <c r="N319" s="447"/>
    </row>
    <row r="320" spans="1:14" ht="12.75" customHeight="1">
      <c r="A320" s="23"/>
      <c r="B320" s="109"/>
      <c r="C320" s="109"/>
      <c r="D320" s="383" t="s">
        <v>381</v>
      </c>
      <c r="G320" s="7">
        <f>F320*E320</f>
        <v>0</v>
      </c>
      <c r="I320" s="7">
        <f>H320*E320</f>
        <v>0</v>
      </c>
      <c r="L320" s="7">
        <f t="shared" si="27"/>
        <v>0</v>
      </c>
      <c r="N320" s="447"/>
    </row>
    <row r="321" spans="1:72" ht="12.75" customHeight="1">
      <c r="A321" s="23"/>
      <c r="B321" s="109"/>
      <c r="C321" s="109"/>
      <c r="D321" s="340" t="s">
        <v>223</v>
      </c>
      <c r="I321" s="7">
        <f>H321*E321</f>
        <v>0</v>
      </c>
      <c r="L321" s="7">
        <f t="shared" si="27"/>
        <v>0</v>
      </c>
      <c r="N321" s="447"/>
    </row>
    <row r="322" spans="1:72" ht="12.75" customHeight="1">
      <c r="A322" s="23"/>
      <c r="B322" s="109"/>
      <c r="C322" s="109"/>
      <c r="D322" s="340" t="s">
        <v>155</v>
      </c>
      <c r="I322" s="7">
        <f>H322*E322</f>
        <v>0</v>
      </c>
      <c r="L322" s="7">
        <f t="shared" si="27"/>
        <v>0</v>
      </c>
      <c r="N322" s="447"/>
    </row>
    <row r="323" spans="1:72">
      <c r="A323" s="23"/>
      <c r="B323" s="109"/>
      <c r="C323" s="109" t="s">
        <v>167</v>
      </c>
      <c r="D323" s="341"/>
      <c r="G323" s="260">
        <f>SUM(G318:G322)</f>
        <v>0</v>
      </c>
      <c r="I323" s="260">
        <f>SUM(I318:I322)</f>
        <v>0</v>
      </c>
      <c r="K323" s="260">
        <f>SUM(K318:K322)</f>
        <v>0</v>
      </c>
      <c r="L323" s="260">
        <f t="shared" si="27"/>
        <v>0</v>
      </c>
      <c r="M323" s="260">
        <f>SUM(L318:L322)</f>
        <v>0</v>
      </c>
      <c r="N323" s="447"/>
    </row>
    <row r="324" spans="1:72" s="106" customFormat="1" ht="12.75" customHeight="1">
      <c r="A324" s="23"/>
      <c r="B324" s="109" t="s">
        <v>168</v>
      </c>
      <c r="C324" s="109" t="s">
        <v>103</v>
      </c>
      <c r="D324" s="340"/>
      <c r="E324" s="208"/>
      <c r="F324" s="4"/>
      <c r="G324" s="280"/>
      <c r="H324" s="152"/>
      <c r="I324" s="196"/>
      <c r="J324" s="152"/>
      <c r="K324" s="196"/>
      <c r="L324" s="196"/>
      <c r="M324" s="196"/>
      <c r="N324" s="447"/>
      <c r="O324" s="108"/>
      <c r="P324" s="108"/>
      <c r="Q324" s="108"/>
      <c r="R324" s="108"/>
      <c r="S324" s="108"/>
      <c r="T324" s="108"/>
      <c r="U324" s="108"/>
      <c r="V324" s="108"/>
      <c r="W324" s="108"/>
      <c r="X324" s="108"/>
      <c r="Y324" s="108"/>
      <c r="Z324" s="108"/>
      <c r="AA324" s="108"/>
      <c r="AB324" s="108"/>
      <c r="AC324" s="108"/>
      <c r="AD324" s="108"/>
      <c r="AE324" s="108"/>
      <c r="AF324" s="108"/>
      <c r="AG324" s="108"/>
      <c r="AH324" s="108"/>
      <c r="AI324" s="108"/>
      <c r="AJ324" s="108"/>
      <c r="AK324" s="108"/>
      <c r="AL324" s="108"/>
      <c r="AM324" s="108"/>
      <c r="AN324" s="108"/>
      <c r="AO324" s="108"/>
      <c r="AP324" s="108"/>
      <c r="AQ324" s="108"/>
      <c r="AR324" s="108"/>
      <c r="AS324" s="108"/>
      <c r="AT324" s="108"/>
      <c r="AU324" s="108"/>
      <c r="AV324" s="108"/>
      <c r="AW324" s="108"/>
      <c r="AX324" s="108"/>
      <c r="AY324" s="108"/>
      <c r="AZ324" s="108"/>
      <c r="BA324" s="108"/>
      <c r="BB324" s="108"/>
      <c r="BC324" s="108"/>
      <c r="BD324" s="108"/>
      <c r="BE324" s="108"/>
      <c r="BF324" s="108"/>
      <c r="BG324" s="108"/>
      <c r="BH324" s="108"/>
      <c r="BI324" s="108"/>
      <c r="BJ324" s="108"/>
      <c r="BK324" s="108"/>
      <c r="BL324" s="108"/>
      <c r="BM324" s="108"/>
      <c r="BN324" s="108"/>
      <c r="BO324" s="108"/>
      <c r="BP324" s="108"/>
      <c r="BQ324" s="108"/>
      <c r="BR324" s="108"/>
      <c r="BS324" s="108"/>
      <c r="BT324" s="108"/>
    </row>
    <row r="325" spans="1:72" ht="12.75" customHeight="1">
      <c r="B325" s="109"/>
      <c r="C325" s="109"/>
      <c r="D325" s="353" t="s">
        <v>577</v>
      </c>
      <c r="G325" s="7">
        <f>F325*E325</f>
        <v>0</v>
      </c>
      <c r="L325" s="7">
        <f t="shared" ref="L325:L339" si="28">G325+I325+K325</f>
        <v>0</v>
      </c>
      <c r="N325" s="447"/>
    </row>
    <row r="326" spans="1:72" ht="12.75" customHeight="1">
      <c r="A326" s="23"/>
      <c r="B326" s="109"/>
      <c r="C326" s="109"/>
      <c r="D326" s="340" t="s">
        <v>578</v>
      </c>
      <c r="G326" s="7">
        <f t="shared" ref="G326:G331" si="29">F326*E326</f>
        <v>0</v>
      </c>
      <c r="L326" s="7">
        <f t="shared" si="28"/>
        <v>0</v>
      </c>
      <c r="N326" s="447"/>
    </row>
    <row r="327" spans="1:72" ht="12.75" customHeight="1">
      <c r="A327" s="23"/>
      <c r="B327" s="109"/>
      <c r="C327" s="109"/>
      <c r="D327" s="340" t="s">
        <v>579</v>
      </c>
      <c r="G327" s="7">
        <f t="shared" si="29"/>
        <v>0</v>
      </c>
      <c r="L327" s="7">
        <f t="shared" si="28"/>
        <v>0</v>
      </c>
      <c r="N327" s="447"/>
    </row>
    <row r="328" spans="1:72" ht="12.75" customHeight="1">
      <c r="A328" s="23"/>
      <c r="B328" s="109"/>
      <c r="C328" s="109"/>
      <c r="D328" s="340" t="s">
        <v>580</v>
      </c>
      <c r="G328" s="7">
        <f t="shared" si="29"/>
        <v>0</v>
      </c>
      <c r="L328" s="7">
        <f t="shared" si="28"/>
        <v>0</v>
      </c>
      <c r="N328" s="447"/>
    </row>
    <row r="329" spans="1:72" ht="12.75" customHeight="1">
      <c r="A329" s="23"/>
      <c r="B329" s="109"/>
      <c r="C329" s="109"/>
      <c r="D329" s="353" t="s">
        <v>581</v>
      </c>
      <c r="G329" s="7">
        <f t="shared" si="29"/>
        <v>0</v>
      </c>
      <c r="L329" s="7">
        <f t="shared" si="28"/>
        <v>0</v>
      </c>
      <c r="N329" s="447"/>
    </row>
    <row r="330" spans="1:72" ht="12.75" customHeight="1">
      <c r="A330" s="23"/>
      <c r="B330" s="109"/>
      <c r="C330" s="109"/>
      <c r="D330" s="340" t="s">
        <v>578</v>
      </c>
      <c r="G330" s="7">
        <f t="shared" si="29"/>
        <v>0</v>
      </c>
      <c r="I330" s="7">
        <f>SUM(E330)*H330</f>
        <v>0</v>
      </c>
      <c r="L330" s="7">
        <f t="shared" si="28"/>
        <v>0</v>
      </c>
      <c r="N330" s="447"/>
    </row>
    <row r="331" spans="1:72" s="106" customFormat="1" ht="12.75" customHeight="1">
      <c r="A331" s="23"/>
      <c r="B331" s="109"/>
      <c r="C331" s="109"/>
      <c r="D331" s="340" t="s">
        <v>533</v>
      </c>
      <c r="E331" s="209"/>
      <c r="F331" s="108"/>
      <c r="G331" s="7">
        <f t="shared" si="29"/>
        <v>0</v>
      </c>
      <c r="H331" s="108"/>
      <c r="I331" s="7">
        <f>SUM(E331)*H331</f>
        <v>0</v>
      </c>
      <c r="J331" s="108"/>
      <c r="K331" s="130"/>
      <c r="L331" s="7">
        <f t="shared" si="28"/>
        <v>0</v>
      </c>
      <c r="M331" s="130"/>
      <c r="N331" s="447"/>
      <c r="O331" s="108"/>
      <c r="P331" s="108"/>
      <c r="Q331" s="108"/>
      <c r="R331" s="108"/>
      <c r="S331" s="108"/>
      <c r="T331" s="108"/>
      <c r="U331" s="108"/>
      <c r="V331" s="108"/>
      <c r="W331" s="108"/>
      <c r="X331" s="108"/>
      <c r="Y331" s="108"/>
      <c r="Z331" s="108"/>
      <c r="AA331" s="108"/>
      <c r="AB331" s="108"/>
      <c r="AC331" s="108"/>
      <c r="AD331" s="108"/>
      <c r="AE331" s="108"/>
      <c r="AF331" s="108"/>
      <c r="AG331" s="108"/>
      <c r="AH331" s="108"/>
      <c r="AI331" s="108"/>
      <c r="AJ331" s="108"/>
      <c r="AK331" s="108"/>
      <c r="AL331" s="108"/>
      <c r="AM331" s="108"/>
      <c r="AN331" s="108"/>
      <c r="AO331" s="108"/>
      <c r="AP331" s="108"/>
      <c r="AQ331" s="108"/>
      <c r="AR331" s="108"/>
      <c r="AS331" s="108"/>
      <c r="AT331" s="108"/>
      <c r="AU331" s="108"/>
      <c r="AV331" s="108"/>
      <c r="AW331" s="108"/>
      <c r="AX331" s="108"/>
      <c r="AY331" s="108"/>
      <c r="AZ331" s="108"/>
      <c r="BA331" s="108"/>
      <c r="BB331" s="108"/>
      <c r="BC331" s="108"/>
      <c r="BD331" s="108"/>
      <c r="BE331" s="108"/>
      <c r="BF331" s="108"/>
      <c r="BG331" s="108"/>
      <c r="BH331" s="108"/>
      <c r="BI331" s="108"/>
      <c r="BJ331" s="108"/>
      <c r="BK331" s="108"/>
      <c r="BL331" s="108"/>
      <c r="BM331" s="108"/>
      <c r="BN331" s="108"/>
      <c r="BO331" s="108"/>
      <c r="BP331" s="108"/>
      <c r="BQ331" s="108"/>
      <c r="BR331" s="108"/>
      <c r="BS331" s="108"/>
      <c r="BT331" s="108"/>
    </row>
    <row r="332" spans="1:72" ht="12.75" customHeight="1">
      <c r="B332" s="109"/>
      <c r="C332" s="109"/>
      <c r="D332" s="340" t="s">
        <v>598</v>
      </c>
      <c r="G332" s="7">
        <f t="shared" ref="G332:G338" si="30">F332*E332</f>
        <v>0</v>
      </c>
      <c r="I332" s="7">
        <f t="shared" ref="I332:I338" si="31">H332*E332</f>
        <v>0</v>
      </c>
      <c r="L332" s="7">
        <f t="shared" si="28"/>
        <v>0</v>
      </c>
      <c r="N332" s="447"/>
    </row>
    <row r="333" spans="1:72" ht="12.75" customHeight="1">
      <c r="A333" s="23"/>
      <c r="B333" s="109"/>
      <c r="C333" s="109"/>
      <c r="D333" s="340" t="s">
        <v>580</v>
      </c>
      <c r="G333" s="7">
        <f t="shared" si="30"/>
        <v>0</v>
      </c>
      <c r="I333" s="7">
        <f t="shared" si="31"/>
        <v>0</v>
      </c>
      <c r="L333" s="7">
        <f t="shared" si="28"/>
        <v>0</v>
      </c>
      <c r="N333" s="447"/>
    </row>
    <row r="334" spans="1:72" ht="23.25" customHeight="1">
      <c r="A334" s="23"/>
      <c r="B334" s="109"/>
      <c r="C334" s="109"/>
      <c r="D334" s="383" t="s">
        <v>599</v>
      </c>
      <c r="G334" s="7">
        <f t="shared" si="30"/>
        <v>0</v>
      </c>
      <c r="I334" s="7">
        <f t="shared" si="31"/>
        <v>0</v>
      </c>
      <c r="L334" s="7">
        <f t="shared" si="28"/>
        <v>0</v>
      </c>
      <c r="N334" s="386" t="s">
        <v>738</v>
      </c>
    </row>
    <row r="335" spans="1:72" ht="12.75" customHeight="1">
      <c r="A335" s="23"/>
      <c r="B335" s="109"/>
      <c r="C335" s="109"/>
      <c r="D335" s="372" t="s">
        <v>47</v>
      </c>
      <c r="G335" s="7">
        <f t="shared" si="30"/>
        <v>0</v>
      </c>
      <c r="I335" s="7">
        <f t="shared" si="31"/>
        <v>0</v>
      </c>
      <c r="L335" s="7">
        <f t="shared" si="28"/>
        <v>0</v>
      </c>
      <c r="N335" s="447"/>
    </row>
    <row r="336" spans="1:72" ht="12.75" customHeight="1">
      <c r="A336" s="23"/>
      <c r="B336" s="109"/>
      <c r="C336" s="109"/>
      <c r="D336" s="353" t="s">
        <v>615</v>
      </c>
      <c r="G336" s="7">
        <f t="shared" si="30"/>
        <v>0</v>
      </c>
      <c r="I336" s="7">
        <f t="shared" si="31"/>
        <v>0</v>
      </c>
      <c r="L336" s="7">
        <f t="shared" si="28"/>
        <v>0</v>
      </c>
      <c r="N336" s="447"/>
    </row>
    <row r="337" spans="1:72" ht="12.75" customHeight="1">
      <c r="A337" s="23"/>
      <c r="B337" s="109"/>
      <c r="C337" s="109"/>
      <c r="D337" s="340" t="s">
        <v>600</v>
      </c>
      <c r="G337" s="7">
        <f t="shared" si="30"/>
        <v>0</v>
      </c>
      <c r="I337" s="7">
        <f t="shared" si="31"/>
        <v>0</v>
      </c>
      <c r="L337" s="7">
        <f t="shared" si="28"/>
        <v>0</v>
      </c>
      <c r="N337" s="447"/>
    </row>
    <row r="338" spans="1:72" ht="12.75" customHeight="1">
      <c r="A338" s="23"/>
      <c r="B338" s="109"/>
      <c r="C338" s="109"/>
      <c r="D338" s="340" t="s">
        <v>601</v>
      </c>
      <c r="G338" s="7">
        <f t="shared" si="30"/>
        <v>0</v>
      </c>
      <c r="I338" s="7">
        <f t="shared" si="31"/>
        <v>0</v>
      </c>
      <c r="L338" s="7">
        <f t="shared" si="28"/>
        <v>0</v>
      </c>
      <c r="N338" s="447"/>
    </row>
    <row r="339" spans="1:72">
      <c r="A339" s="23"/>
      <c r="B339" s="109"/>
      <c r="C339" s="109" t="s">
        <v>310</v>
      </c>
      <c r="D339" s="341"/>
      <c r="G339" s="260">
        <f>SUM(G325:G338)</f>
        <v>0</v>
      </c>
      <c r="I339" s="260">
        <f>SUM(I325:I338)</f>
        <v>0</v>
      </c>
      <c r="K339" s="260">
        <f>SUM(K325:K338)</f>
        <v>0</v>
      </c>
      <c r="L339" s="260">
        <f t="shared" si="28"/>
        <v>0</v>
      </c>
      <c r="M339" s="260">
        <f>SUM(L325:L338)</f>
        <v>0</v>
      </c>
      <c r="N339" s="447" t="s">
        <v>478</v>
      </c>
    </row>
    <row r="340" spans="1:72" s="106" customFormat="1" ht="14.25" customHeight="1">
      <c r="A340" s="23"/>
      <c r="B340" s="109" t="s">
        <v>495</v>
      </c>
      <c r="C340" s="109" t="s">
        <v>602</v>
      </c>
      <c r="D340" s="340"/>
      <c r="E340" s="210"/>
      <c r="F340" s="108"/>
      <c r="G340" s="130"/>
      <c r="H340" s="108"/>
      <c r="I340" s="130"/>
      <c r="J340" s="108"/>
      <c r="K340" s="130"/>
      <c r="L340" s="130"/>
      <c r="M340" s="130"/>
      <c r="N340" s="447"/>
      <c r="O340" s="108"/>
      <c r="P340" s="108"/>
      <c r="Q340" s="108"/>
      <c r="R340" s="108"/>
      <c r="S340" s="108"/>
      <c r="T340" s="108"/>
      <c r="U340" s="108"/>
      <c r="V340" s="108"/>
      <c r="W340" s="108"/>
      <c r="X340" s="108"/>
      <c r="Y340" s="108"/>
      <c r="Z340" s="108"/>
      <c r="AA340" s="108"/>
      <c r="AB340" s="108"/>
      <c r="AC340" s="108"/>
      <c r="AD340" s="108"/>
      <c r="AE340" s="108"/>
      <c r="AF340" s="108"/>
      <c r="AG340" s="108"/>
      <c r="AH340" s="108"/>
      <c r="AI340" s="108"/>
      <c r="AJ340" s="108"/>
      <c r="AK340" s="108"/>
      <c r="AL340" s="108"/>
      <c r="AM340" s="108"/>
      <c r="AN340" s="108"/>
      <c r="AO340" s="108"/>
      <c r="AP340" s="108"/>
      <c r="AQ340" s="108"/>
      <c r="AR340" s="108"/>
      <c r="AS340" s="108"/>
      <c r="AT340" s="108"/>
      <c r="AU340" s="108"/>
      <c r="AV340" s="108"/>
      <c r="AW340" s="108"/>
      <c r="AX340" s="108"/>
      <c r="AY340" s="108"/>
      <c r="AZ340" s="108"/>
      <c r="BA340" s="108"/>
      <c r="BB340" s="108"/>
      <c r="BC340" s="108"/>
      <c r="BD340" s="108"/>
      <c r="BE340" s="108"/>
      <c r="BF340" s="108"/>
      <c r="BG340" s="108"/>
      <c r="BH340" s="108"/>
      <c r="BI340" s="108"/>
      <c r="BJ340" s="108"/>
      <c r="BK340" s="108"/>
      <c r="BL340" s="108"/>
      <c r="BM340" s="108"/>
      <c r="BN340" s="108"/>
      <c r="BO340" s="108"/>
      <c r="BP340" s="108"/>
      <c r="BQ340" s="108"/>
      <c r="BR340" s="108"/>
      <c r="BS340" s="108"/>
      <c r="BT340" s="108"/>
    </row>
    <row r="341" spans="1:72" ht="12.75" customHeight="1">
      <c r="B341" s="109"/>
      <c r="C341" s="109"/>
      <c r="D341" s="340" t="s">
        <v>382</v>
      </c>
      <c r="L341" s="7">
        <f t="shared" ref="L341:L348" si="32">G341+I341+K341</f>
        <v>0</v>
      </c>
      <c r="N341" s="447"/>
    </row>
    <row r="342" spans="1:72" ht="12.75" customHeight="1">
      <c r="A342" s="23"/>
      <c r="B342" s="109"/>
      <c r="C342" s="109"/>
      <c r="D342" s="340" t="s">
        <v>53</v>
      </c>
      <c r="L342" s="7">
        <f t="shared" si="32"/>
        <v>0</v>
      </c>
      <c r="N342" s="447"/>
    </row>
    <row r="343" spans="1:72" ht="12.75" customHeight="1">
      <c r="A343" s="23"/>
      <c r="B343" s="109"/>
      <c r="C343" s="109"/>
      <c r="D343" s="340" t="s">
        <v>131</v>
      </c>
      <c r="L343" s="7">
        <f t="shared" si="32"/>
        <v>0</v>
      </c>
      <c r="N343" s="447"/>
    </row>
    <row r="344" spans="1:72" ht="12.75" customHeight="1">
      <c r="A344" s="23"/>
      <c r="B344" s="109"/>
      <c r="C344" s="109"/>
      <c r="D344" s="340" t="s">
        <v>45</v>
      </c>
      <c r="L344" s="7">
        <f t="shared" si="32"/>
        <v>0</v>
      </c>
      <c r="N344" s="447"/>
    </row>
    <row r="345" spans="1:72" ht="12.75" customHeight="1">
      <c r="A345" s="23"/>
      <c r="B345" s="109"/>
      <c r="C345" s="109"/>
      <c r="D345" s="340" t="s">
        <v>51</v>
      </c>
      <c r="L345" s="7">
        <f t="shared" si="32"/>
        <v>0</v>
      </c>
      <c r="N345" s="447"/>
    </row>
    <row r="346" spans="1:72" s="106" customFormat="1" ht="12.75" customHeight="1">
      <c r="A346" s="23"/>
      <c r="B346" s="109"/>
      <c r="C346" s="109"/>
      <c r="D346" s="340" t="s">
        <v>115</v>
      </c>
      <c r="E346" s="7"/>
      <c r="F346" s="4"/>
      <c r="G346" s="7"/>
      <c r="H346" s="4"/>
      <c r="I346" s="7"/>
      <c r="J346" s="4"/>
      <c r="K346" s="7"/>
      <c r="L346" s="7">
        <f t="shared" si="32"/>
        <v>0</v>
      </c>
      <c r="M346" s="7"/>
      <c r="N346" s="540"/>
      <c r="O346" s="108"/>
      <c r="P346" s="108"/>
      <c r="Q346" s="108"/>
      <c r="R346" s="108"/>
      <c r="S346" s="108"/>
      <c r="T346" s="108"/>
      <c r="U346" s="108"/>
      <c r="V346" s="108"/>
      <c r="W346" s="108"/>
      <c r="X346" s="108"/>
      <c r="Y346" s="108"/>
      <c r="Z346" s="108"/>
      <c r="AA346" s="108"/>
      <c r="AB346" s="108"/>
      <c r="AC346" s="108"/>
      <c r="AD346" s="108"/>
      <c r="AE346" s="108"/>
      <c r="AF346" s="108"/>
      <c r="AG346" s="108"/>
      <c r="AH346" s="108"/>
      <c r="AI346" s="108"/>
      <c r="AJ346" s="108"/>
      <c r="AK346" s="108"/>
      <c r="AL346" s="108"/>
      <c r="AM346" s="108"/>
      <c r="AN346" s="108"/>
      <c r="AO346" s="108"/>
      <c r="AP346" s="108"/>
      <c r="AQ346" s="108"/>
      <c r="AR346" s="108"/>
      <c r="AS346" s="108"/>
      <c r="AT346" s="108"/>
      <c r="AU346" s="108"/>
      <c r="AV346" s="108"/>
      <c r="AW346" s="108"/>
      <c r="AX346" s="108"/>
      <c r="AY346" s="108"/>
      <c r="AZ346" s="108"/>
      <c r="BA346" s="108"/>
      <c r="BB346" s="108"/>
      <c r="BC346" s="108"/>
      <c r="BD346" s="108"/>
      <c r="BE346" s="108"/>
      <c r="BF346" s="108"/>
      <c r="BG346" s="108"/>
      <c r="BH346" s="108"/>
      <c r="BI346" s="108"/>
      <c r="BJ346" s="108"/>
      <c r="BK346" s="108"/>
      <c r="BL346" s="108"/>
      <c r="BM346" s="108"/>
      <c r="BN346" s="108"/>
      <c r="BO346" s="108"/>
      <c r="BP346" s="108"/>
      <c r="BQ346" s="108"/>
      <c r="BR346" s="108"/>
      <c r="BS346" s="108"/>
      <c r="BT346" s="108"/>
    </row>
    <row r="347" spans="1:72" ht="12.75" customHeight="1">
      <c r="B347" s="109"/>
      <c r="C347" s="109"/>
      <c r="D347" s="340" t="s">
        <v>336</v>
      </c>
      <c r="E347" s="2"/>
      <c r="F347" s="24"/>
      <c r="H347" s="281"/>
      <c r="L347" s="7">
        <f t="shared" si="32"/>
        <v>0</v>
      </c>
      <c r="N347" s="447"/>
    </row>
    <row r="348" spans="1:72" ht="12.75" customHeight="1">
      <c r="A348" s="23"/>
      <c r="B348" s="109"/>
      <c r="C348" s="109"/>
      <c r="D348" s="340" t="s">
        <v>337</v>
      </c>
      <c r="E348" s="2"/>
      <c r="F348" s="24"/>
      <c r="H348" s="281"/>
      <c r="L348" s="7">
        <f t="shared" si="32"/>
        <v>0</v>
      </c>
      <c r="N348" s="447"/>
    </row>
    <row r="349" spans="1:72" ht="12.75" customHeight="1">
      <c r="A349" s="23"/>
      <c r="B349" s="109"/>
      <c r="C349" s="109"/>
      <c r="D349" s="340" t="s">
        <v>408</v>
      </c>
      <c r="L349" s="7">
        <f>G349+I349+K349</f>
        <v>0</v>
      </c>
      <c r="N349" s="447"/>
    </row>
    <row r="350" spans="1:72" ht="12.75" customHeight="1">
      <c r="A350" s="23"/>
      <c r="B350" s="109"/>
      <c r="C350" s="109"/>
      <c r="D350" s="340" t="s">
        <v>375</v>
      </c>
      <c r="L350" s="7">
        <f>G350+I350+K350</f>
        <v>0</v>
      </c>
      <c r="N350" s="447"/>
    </row>
    <row r="351" spans="1:72" s="284" customFormat="1" ht="12.75" customHeight="1">
      <c r="A351" s="55"/>
      <c r="B351" s="282"/>
      <c r="C351" s="282"/>
      <c r="D351" s="432" t="s">
        <v>338</v>
      </c>
      <c r="E351" s="335" t="s">
        <v>52</v>
      </c>
      <c r="F351" s="24"/>
      <c r="G351" s="191" t="s">
        <v>229</v>
      </c>
      <c r="H351" s="24" t="s">
        <v>27</v>
      </c>
      <c r="I351" s="56"/>
      <c r="J351" s="57"/>
      <c r="K351" s="56"/>
      <c r="L351" s="56"/>
      <c r="M351" s="56"/>
      <c r="N351" s="384" t="s">
        <v>788</v>
      </c>
      <c r="O351" s="283"/>
      <c r="P351" s="283"/>
      <c r="Q351" s="283"/>
      <c r="R351" s="283"/>
      <c r="S351" s="283"/>
      <c r="T351" s="283"/>
      <c r="U351" s="283"/>
      <c r="V351" s="283"/>
      <c r="W351" s="283"/>
      <c r="X351" s="283"/>
      <c r="Y351" s="283"/>
      <c r="Z351" s="283"/>
      <c r="AA351" s="283"/>
      <c r="AB351" s="283"/>
      <c r="AC351" s="283"/>
      <c r="AD351" s="283"/>
      <c r="AE351" s="283"/>
      <c r="AF351" s="283"/>
      <c r="AG351" s="283"/>
      <c r="AH351" s="283"/>
      <c r="AI351" s="283"/>
      <c r="AJ351" s="283"/>
      <c r="AK351" s="283"/>
      <c r="AL351" s="283"/>
      <c r="AM351" s="283"/>
      <c r="AN351" s="283"/>
      <c r="AO351" s="283"/>
      <c r="AP351" s="283"/>
      <c r="AQ351" s="283"/>
      <c r="AR351" s="283"/>
      <c r="AS351" s="283"/>
      <c r="AT351" s="283"/>
      <c r="AU351" s="283"/>
      <c r="AV351" s="283"/>
      <c r="AW351" s="283"/>
      <c r="AX351" s="283"/>
      <c r="AY351" s="283"/>
      <c r="AZ351" s="283"/>
      <c r="BA351" s="283"/>
      <c r="BB351" s="283"/>
      <c r="BC351" s="283"/>
      <c r="BD351" s="283"/>
      <c r="BE351" s="283"/>
      <c r="BF351" s="283"/>
      <c r="BG351" s="283"/>
      <c r="BH351" s="283"/>
      <c r="BI351" s="283"/>
      <c r="BJ351" s="283"/>
      <c r="BK351" s="283"/>
      <c r="BL351" s="283"/>
      <c r="BM351" s="283"/>
      <c r="BN351" s="283"/>
      <c r="BO351" s="283"/>
      <c r="BP351" s="283"/>
      <c r="BQ351" s="283"/>
      <c r="BR351" s="283"/>
      <c r="BS351" s="283"/>
      <c r="BT351" s="283"/>
    </row>
    <row r="352" spans="1:72" s="106" customFormat="1" ht="12.75" customHeight="1">
      <c r="A352" s="131"/>
      <c r="B352" s="109"/>
      <c r="C352" s="109"/>
      <c r="D352" s="340" t="s">
        <v>44</v>
      </c>
      <c r="E352" s="7"/>
      <c r="F352" s="4"/>
      <c r="G352" s="192"/>
      <c r="H352" s="4"/>
      <c r="I352" s="7">
        <f>H352*G352*E352</f>
        <v>0</v>
      </c>
      <c r="J352" s="4"/>
      <c r="K352" s="7"/>
      <c r="L352" s="7">
        <f>I352+K352</f>
        <v>0</v>
      </c>
      <c r="M352" s="7"/>
      <c r="N352" s="541"/>
      <c r="O352" s="108"/>
      <c r="P352" s="108"/>
      <c r="Q352" s="108"/>
      <c r="R352" s="108"/>
      <c r="S352" s="108"/>
      <c r="T352" s="108"/>
      <c r="U352" s="108"/>
      <c r="V352" s="108"/>
      <c r="W352" s="108"/>
      <c r="X352" s="108"/>
      <c r="Y352" s="108"/>
      <c r="Z352" s="108"/>
      <c r="AA352" s="108"/>
      <c r="AB352" s="108"/>
      <c r="AC352" s="108"/>
      <c r="AD352" s="108"/>
      <c r="AE352" s="108"/>
      <c r="AF352" s="108"/>
      <c r="AG352" s="108"/>
      <c r="AH352" s="108"/>
      <c r="AI352" s="108"/>
      <c r="AJ352" s="108"/>
      <c r="AK352" s="108"/>
      <c r="AL352" s="108"/>
      <c r="AM352" s="108"/>
      <c r="AN352" s="108"/>
      <c r="AO352" s="108"/>
      <c r="AP352" s="108"/>
      <c r="AQ352" s="108"/>
      <c r="AR352" s="108"/>
      <c r="AS352" s="108"/>
      <c r="AT352" s="108"/>
      <c r="AU352" s="108"/>
      <c r="AV352" s="108"/>
      <c r="AW352" s="108"/>
      <c r="AX352" s="108"/>
      <c r="AY352" s="108"/>
      <c r="AZ352" s="108"/>
      <c r="BA352" s="108"/>
      <c r="BB352" s="108"/>
      <c r="BC352" s="108"/>
      <c r="BD352" s="108"/>
      <c r="BE352" s="108"/>
      <c r="BF352" s="108"/>
      <c r="BG352" s="108"/>
      <c r="BH352" s="108"/>
      <c r="BI352" s="108"/>
      <c r="BJ352" s="108"/>
      <c r="BK352" s="108"/>
      <c r="BL352" s="108"/>
      <c r="BM352" s="108"/>
      <c r="BN352" s="108"/>
      <c r="BO352" s="108"/>
      <c r="BP352" s="108"/>
      <c r="BQ352" s="108"/>
      <c r="BR352" s="108"/>
      <c r="BS352" s="108"/>
      <c r="BT352" s="108"/>
    </row>
    <row r="353" spans="1:72" ht="12.75" customHeight="1">
      <c r="B353" s="109"/>
      <c r="C353" s="109"/>
      <c r="D353" s="340" t="s">
        <v>496</v>
      </c>
      <c r="G353" s="192"/>
      <c r="I353" s="7">
        <f>H353*G353*E353</f>
        <v>0</v>
      </c>
      <c r="L353" s="7">
        <f>I353+K353</f>
        <v>0</v>
      </c>
      <c r="N353" s="447"/>
    </row>
    <row r="354" spans="1:72" ht="12.75" customHeight="1">
      <c r="A354" s="23"/>
      <c r="B354" s="109"/>
      <c r="C354" s="109"/>
      <c r="D354" s="340" t="s">
        <v>497</v>
      </c>
      <c r="G354" s="192"/>
      <c r="I354" s="7">
        <f>H354*G354*E354</f>
        <v>0</v>
      </c>
      <c r="L354" s="7">
        <f>I354+K354</f>
        <v>0</v>
      </c>
      <c r="N354" s="447"/>
    </row>
    <row r="355" spans="1:72" ht="12.75" customHeight="1">
      <c r="A355" s="23"/>
      <c r="B355" s="109"/>
      <c r="C355" s="109"/>
      <c r="D355" s="340" t="s">
        <v>407</v>
      </c>
      <c r="G355" s="193"/>
      <c r="I355" s="7">
        <f>H355*G355*E355</f>
        <v>0</v>
      </c>
      <c r="L355" s="7">
        <f>I355+K355</f>
        <v>0</v>
      </c>
      <c r="N355" s="447"/>
    </row>
    <row r="356" spans="1:72" s="106" customFormat="1" ht="12.75" customHeight="1">
      <c r="A356" s="23"/>
      <c r="B356" s="109"/>
      <c r="C356" s="109"/>
      <c r="D356" s="340" t="s">
        <v>331</v>
      </c>
      <c r="E356" s="1" t="s">
        <v>116</v>
      </c>
      <c r="F356" s="4"/>
      <c r="G356" s="194"/>
      <c r="H356" s="4"/>
      <c r="I356" s="7"/>
      <c r="J356" s="4"/>
      <c r="K356" s="7"/>
      <c r="L356" s="7"/>
      <c r="M356" s="7"/>
      <c r="N356" s="540"/>
      <c r="O356" s="108"/>
      <c r="P356" s="108"/>
      <c r="Q356" s="108"/>
      <c r="R356" s="108"/>
      <c r="S356" s="108"/>
      <c r="T356" s="108"/>
      <c r="U356" s="108"/>
      <c r="V356" s="108"/>
      <c r="W356" s="108"/>
      <c r="X356" s="108"/>
      <c r="Y356" s="108"/>
      <c r="Z356" s="108"/>
      <c r="AA356" s="108"/>
      <c r="AB356" s="108"/>
      <c r="AC356" s="108"/>
      <c r="AD356" s="108"/>
      <c r="AE356" s="108"/>
      <c r="AF356" s="108"/>
      <c r="AG356" s="108"/>
      <c r="AH356" s="108"/>
      <c r="AI356" s="108"/>
      <c r="AJ356" s="108"/>
      <c r="AK356" s="108"/>
      <c r="AL356" s="108"/>
      <c r="AM356" s="108"/>
      <c r="AN356" s="108"/>
      <c r="AO356" s="108"/>
      <c r="AP356" s="108"/>
      <c r="AQ356" s="108"/>
      <c r="AR356" s="108"/>
      <c r="AS356" s="108"/>
      <c r="AT356" s="108"/>
      <c r="AU356" s="108"/>
      <c r="AV356" s="108"/>
      <c r="AW356" s="108"/>
      <c r="AX356" s="108"/>
      <c r="AY356" s="108"/>
      <c r="AZ356" s="108"/>
      <c r="BA356" s="108"/>
      <c r="BB356" s="108"/>
      <c r="BC356" s="108"/>
      <c r="BD356" s="108"/>
      <c r="BE356" s="108"/>
      <c r="BF356" s="108"/>
      <c r="BG356" s="108"/>
      <c r="BH356" s="108"/>
      <c r="BI356" s="108"/>
      <c r="BJ356" s="108"/>
      <c r="BK356" s="108"/>
      <c r="BL356" s="108"/>
      <c r="BM356" s="108"/>
      <c r="BN356" s="108"/>
      <c r="BO356" s="108"/>
      <c r="BP356" s="108"/>
      <c r="BQ356" s="108"/>
      <c r="BR356" s="108"/>
      <c r="BS356" s="108"/>
      <c r="BT356" s="108"/>
    </row>
    <row r="357" spans="1:72" ht="12.75" customHeight="1">
      <c r="B357" s="109"/>
      <c r="C357" s="109"/>
      <c r="D357" s="340" t="s">
        <v>45</v>
      </c>
      <c r="G357" s="192"/>
      <c r="I357" s="7">
        <f>H357*G357*E357</f>
        <v>0</v>
      </c>
      <c r="L357" s="7">
        <f>I357+K357</f>
        <v>0</v>
      </c>
      <c r="N357" s="447"/>
    </row>
    <row r="358" spans="1:72" ht="12.75" customHeight="1">
      <c r="A358" s="23"/>
      <c r="B358" s="109"/>
      <c r="C358" s="109"/>
      <c r="D358" s="340" t="s">
        <v>46</v>
      </c>
      <c r="G358" s="193"/>
      <c r="I358" s="7">
        <f>H358*G358*E358</f>
        <v>0</v>
      </c>
      <c r="L358" s="7">
        <f>I358+K358</f>
        <v>0</v>
      </c>
      <c r="N358" s="447"/>
    </row>
    <row r="359" spans="1:72" ht="12.75" customHeight="1">
      <c r="A359" s="23"/>
      <c r="B359" s="109"/>
      <c r="C359" s="109" t="s">
        <v>310</v>
      </c>
      <c r="D359" s="341"/>
      <c r="G359" s="260">
        <f>SUM(G341:G350)</f>
        <v>0</v>
      </c>
      <c r="I359" s="260">
        <f>SUM(I341:I358)</f>
        <v>0</v>
      </c>
      <c r="K359" s="260">
        <f>SUM(K341:K358)</f>
        <v>0</v>
      </c>
      <c r="L359" s="260">
        <f>G359+I359+K359</f>
        <v>0</v>
      </c>
      <c r="M359" s="260">
        <f>SUM(L341:L358)</f>
        <v>0</v>
      </c>
      <c r="N359" s="447"/>
    </row>
    <row r="360" spans="1:72" ht="12.75" customHeight="1">
      <c r="A360" s="23"/>
      <c r="B360" s="109" t="s">
        <v>333</v>
      </c>
      <c r="C360" s="109" t="s">
        <v>104</v>
      </c>
      <c r="N360" s="447"/>
    </row>
    <row r="361" spans="1:72" ht="24.75" customHeight="1">
      <c r="A361" s="23"/>
      <c r="B361" s="109"/>
      <c r="C361" s="109"/>
      <c r="D361" s="383" t="s">
        <v>686</v>
      </c>
      <c r="G361" s="7">
        <f>SUM(E361)*F361</f>
        <v>0</v>
      </c>
      <c r="L361" s="7">
        <f t="shared" ref="L361:L366" si="33">G361+I361+K361</f>
        <v>0</v>
      </c>
      <c r="N361" s="386" t="s">
        <v>726</v>
      </c>
    </row>
    <row r="362" spans="1:72" ht="12.75" customHeight="1">
      <c r="B362" s="109"/>
      <c r="C362" s="109"/>
      <c r="D362" s="383" t="s">
        <v>687</v>
      </c>
      <c r="L362" s="7">
        <f t="shared" si="33"/>
        <v>0</v>
      </c>
      <c r="N362" s="384" t="s">
        <v>789</v>
      </c>
    </row>
    <row r="363" spans="1:72" ht="12.75" customHeight="1">
      <c r="A363" s="23"/>
      <c r="B363" s="109"/>
      <c r="C363" s="109"/>
      <c r="D363" s="383" t="s">
        <v>603</v>
      </c>
      <c r="L363" s="7">
        <f t="shared" si="33"/>
        <v>0</v>
      </c>
      <c r="N363" s="447"/>
    </row>
    <row r="364" spans="1:72" ht="12.75" customHeight="1">
      <c r="A364" s="23"/>
      <c r="B364" s="109"/>
      <c r="C364" s="109"/>
      <c r="D364" s="383" t="s">
        <v>685</v>
      </c>
      <c r="L364" s="7">
        <f t="shared" si="33"/>
        <v>0</v>
      </c>
      <c r="N364" s="447"/>
    </row>
    <row r="365" spans="1:72" ht="12.75" customHeight="1">
      <c r="A365" s="23"/>
      <c r="B365" s="109"/>
      <c r="C365" s="109"/>
      <c r="D365" s="383" t="s">
        <v>675</v>
      </c>
      <c r="L365" s="7">
        <f t="shared" si="33"/>
        <v>0</v>
      </c>
      <c r="N365" s="384" t="s">
        <v>727</v>
      </c>
    </row>
    <row r="366" spans="1:72" ht="12.75" customHeight="1">
      <c r="A366" s="23"/>
      <c r="B366" s="109"/>
      <c r="C366" s="109" t="s">
        <v>310</v>
      </c>
      <c r="D366" s="341"/>
      <c r="G366" s="260">
        <f>SUM(G361:G365)</f>
        <v>0</v>
      </c>
      <c r="I366" s="260">
        <f>SUM(I361:I365)</f>
        <v>0</v>
      </c>
      <c r="K366" s="260">
        <f>SUM(K361:K365)</f>
        <v>0</v>
      </c>
      <c r="L366" s="260">
        <f t="shared" si="33"/>
        <v>0</v>
      </c>
      <c r="M366" s="260">
        <f>SUM(L361:L365)</f>
        <v>0</v>
      </c>
      <c r="N366" s="447"/>
    </row>
    <row r="367" spans="1:72" s="106" customFormat="1" ht="15.75" customHeight="1">
      <c r="A367" s="23"/>
      <c r="B367" s="109"/>
      <c r="C367" s="6"/>
      <c r="D367" s="280"/>
      <c r="E367" s="130"/>
      <c r="F367" s="108"/>
      <c r="G367" s="130"/>
      <c r="H367" s="108"/>
      <c r="I367" s="130"/>
      <c r="J367" s="108"/>
      <c r="K367" s="130"/>
      <c r="L367" s="130"/>
      <c r="M367" s="130"/>
      <c r="N367" s="527"/>
      <c r="O367" s="108"/>
      <c r="P367" s="108"/>
      <c r="Q367" s="108"/>
      <c r="R367" s="108"/>
      <c r="S367" s="108"/>
      <c r="T367" s="108"/>
      <c r="U367" s="108"/>
      <c r="V367" s="108"/>
      <c r="W367" s="108"/>
      <c r="X367" s="108"/>
      <c r="Y367" s="108"/>
      <c r="Z367" s="108"/>
      <c r="AA367" s="108"/>
      <c r="AB367" s="108"/>
      <c r="AC367" s="108"/>
      <c r="AD367" s="108"/>
      <c r="AE367" s="108"/>
      <c r="AF367" s="108"/>
      <c r="AG367" s="108"/>
      <c r="AH367" s="108"/>
      <c r="AI367" s="108"/>
      <c r="AJ367" s="108"/>
      <c r="AK367" s="108"/>
      <c r="AL367" s="108"/>
      <c r="AM367" s="108"/>
      <c r="AN367" s="108"/>
      <c r="AO367" s="108"/>
      <c r="AP367" s="108"/>
      <c r="AQ367" s="108"/>
      <c r="AR367" s="108"/>
      <c r="AS367" s="108"/>
      <c r="AT367" s="108"/>
      <c r="AU367" s="108"/>
      <c r="AV367" s="108"/>
      <c r="AW367" s="108"/>
      <c r="AX367" s="108"/>
      <c r="AY367" s="108"/>
      <c r="AZ367" s="108"/>
      <c r="BA367" s="108"/>
      <c r="BB367" s="108"/>
      <c r="BC367" s="108"/>
      <c r="BD367" s="108"/>
      <c r="BE367" s="108"/>
      <c r="BF367" s="108"/>
      <c r="BG367" s="108"/>
      <c r="BH367" s="108"/>
      <c r="BI367" s="108"/>
      <c r="BJ367" s="108"/>
      <c r="BK367" s="108"/>
      <c r="BL367" s="108"/>
      <c r="BM367" s="108"/>
      <c r="BN367" s="108"/>
      <c r="BO367" s="108"/>
      <c r="BP367" s="108"/>
      <c r="BQ367" s="108"/>
      <c r="BR367" s="108"/>
      <c r="BS367" s="108"/>
      <c r="BT367" s="108"/>
    </row>
    <row r="368" spans="1:72" ht="13.5" customHeight="1">
      <c r="B368" s="109" t="s">
        <v>334</v>
      </c>
      <c r="C368" s="109" t="s">
        <v>335</v>
      </c>
      <c r="N368" s="447"/>
    </row>
    <row r="369" spans="1:72" ht="12.75" customHeight="1">
      <c r="A369" s="23"/>
      <c r="B369" s="109"/>
      <c r="C369" s="109"/>
      <c r="D369" s="383" t="s">
        <v>140</v>
      </c>
      <c r="G369" s="7">
        <f t="shared" ref="G369:G377" si="34">E369*F369</f>
        <v>0</v>
      </c>
      <c r="I369" s="7">
        <f t="shared" ref="I369:I377" si="35">E369*H369</f>
        <v>0</v>
      </c>
      <c r="K369" s="7">
        <f t="shared" ref="K369:K377" si="36">E369*J369</f>
        <v>0</v>
      </c>
      <c r="L369" s="7">
        <f t="shared" ref="L369:L377" si="37">G369+I369+K369</f>
        <v>0</v>
      </c>
      <c r="N369" s="384" t="s">
        <v>728</v>
      </c>
    </row>
    <row r="370" spans="1:72" ht="12.75" customHeight="1">
      <c r="A370" s="23"/>
      <c r="B370" s="109"/>
      <c r="C370" s="109"/>
      <c r="D370" s="383" t="s">
        <v>498</v>
      </c>
      <c r="G370" s="7">
        <f t="shared" si="34"/>
        <v>0</v>
      </c>
      <c r="I370" s="7">
        <f t="shared" si="35"/>
        <v>0</v>
      </c>
      <c r="K370" s="7">
        <f t="shared" si="36"/>
        <v>0</v>
      </c>
      <c r="L370" s="7">
        <f t="shared" si="37"/>
        <v>0</v>
      </c>
      <c r="N370" s="384" t="s">
        <v>728</v>
      </c>
    </row>
    <row r="371" spans="1:72" ht="12.75" customHeight="1">
      <c r="A371" s="23"/>
      <c r="B371" s="109"/>
      <c r="C371" s="109"/>
      <c r="D371" s="340" t="s">
        <v>503</v>
      </c>
      <c r="G371" s="7">
        <f>E371*F371</f>
        <v>0</v>
      </c>
      <c r="I371" s="7">
        <f>E371*H371</f>
        <v>0</v>
      </c>
      <c r="K371" s="7">
        <f>E371*J371</f>
        <v>0</v>
      </c>
      <c r="L371" s="7">
        <f>G371+I371+K371</f>
        <v>0</v>
      </c>
      <c r="N371" s="447"/>
    </row>
    <row r="372" spans="1:72" ht="12.75" customHeight="1">
      <c r="A372" s="23"/>
      <c r="B372" s="109"/>
      <c r="C372" s="109"/>
      <c r="D372" s="383" t="s">
        <v>604</v>
      </c>
      <c r="G372" s="7">
        <f>E372*F372</f>
        <v>0</v>
      </c>
      <c r="I372" s="7">
        <f>E372*H372</f>
        <v>0</v>
      </c>
      <c r="K372" s="7">
        <f>E372*J372</f>
        <v>0</v>
      </c>
      <c r="L372" s="7">
        <f>SUM(K372+I372+G372)</f>
        <v>0</v>
      </c>
      <c r="N372" s="384" t="s">
        <v>728</v>
      </c>
    </row>
    <row r="373" spans="1:72" ht="12.75" customHeight="1">
      <c r="A373" s="23"/>
      <c r="B373" s="109"/>
      <c r="C373" s="109"/>
      <c r="D373" s="340" t="s">
        <v>499</v>
      </c>
      <c r="G373" s="7">
        <f>E373*F373</f>
        <v>0</v>
      </c>
      <c r="I373" s="7">
        <f>E373*H373</f>
        <v>0</v>
      </c>
      <c r="K373" s="7">
        <f>E373*J373</f>
        <v>0</v>
      </c>
      <c r="L373" s="7">
        <f t="shared" si="37"/>
        <v>0</v>
      </c>
      <c r="N373" s="447"/>
    </row>
    <row r="374" spans="1:72" ht="12.75" customHeight="1">
      <c r="A374" s="23"/>
      <c r="B374" s="109"/>
      <c r="C374" s="109"/>
      <c r="D374" s="340" t="s">
        <v>24</v>
      </c>
      <c r="G374" s="7">
        <f t="shared" si="34"/>
        <v>0</v>
      </c>
      <c r="I374" s="7">
        <f t="shared" si="35"/>
        <v>0</v>
      </c>
      <c r="K374" s="7">
        <f t="shared" si="36"/>
        <v>0</v>
      </c>
      <c r="L374" s="7">
        <f t="shared" si="37"/>
        <v>0</v>
      </c>
      <c r="N374" s="447"/>
    </row>
    <row r="375" spans="1:72" ht="12.75" customHeight="1">
      <c r="A375" s="23"/>
      <c r="B375" s="109"/>
      <c r="C375" s="109"/>
      <c r="D375" s="340" t="s">
        <v>193</v>
      </c>
      <c r="G375" s="7">
        <f t="shared" si="34"/>
        <v>0</v>
      </c>
      <c r="I375" s="7">
        <f t="shared" si="35"/>
        <v>0</v>
      </c>
      <c r="K375" s="7">
        <f t="shared" si="36"/>
        <v>0</v>
      </c>
      <c r="L375" s="7">
        <f t="shared" si="37"/>
        <v>0</v>
      </c>
      <c r="N375" s="447"/>
    </row>
    <row r="376" spans="1:72" ht="12.75" customHeight="1">
      <c r="A376" s="23"/>
      <c r="B376" s="109"/>
      <c r="C376" s="109"/>
      <c r="D376" s="340" t="s">
        <v>504</v>
      </c>
      <c r="G376" s="7">
        <f t="shared" si="34"/>
        <v>0</v>
      </c>
      <c r="I376" s="7">
        <f t="shared" si="35"/>
        <v>0</v>
      </c>
      <c r="K376" s="7">
        <f t="shared" si="36"/>
        <v>0</v>
      </c>
      <c r="L376" s="7">
        <f t="shared" si="37"/>
        <v>0</v>
      </c>
      <c r="N376" s="447"/>
    </row>
    <row r="377" spans="1:72" ht="12.75" customHeight="1">
      <c r="A377" s="23"/>
      <c r="B377" s="109"/>
      <c r="C377" s="109"/>
      <c r="D377" s="383" t="s">
        <v>8</v>
      </c>
      <c r="G377" s="7">
        <f t="shared" si="34"/>
        <v>0</v>
      </c>
      <c r="I377" s="7">
        <f t="shared" si="35"/>
        <v>0</v>
      </c>
      <c r="K377" s="7">
        <f t="shared" si="36"/>
        <v>0</v>
      </c>
      <c r="L377" s="7">
        <f t="shared" si="37"/>
        <v>0</v>
      </c>
      <c r="N377" s="384" t="s">
        <v>751</v>
      </c>
    </row>
    <row r="378" spans="1:72" ht="12.75" customHeight="1">
      <c r="A378" s="23"/>
      <c r="B378" s="109"/>
      <c r="C378" s="109" t="s">
        <v>310</v>
      </c>
      <c r="G378" s="358">
        <f>SUM(G369:G377)</f>
        <v>0</v>
      </c>
      <c r="H378" s="148"/>
      <c r="I378" s="358">
        <f>SUM(I369:I377)</f>
        <v>0</v>
      </c>
      <c r="J378" s="148"/>
      <c r="K378" s="358">
        <f>SUM(K369:K377)</f>
        <v>0</v>
      </c>
      <c r="L378" s="358">
        <f>G378+I378+K378</f>
        <v>0</v>
      </c>
      <c r="M378" s="358">
        <f>SUM(L369:L377)</f>
        <v>0</v>
      </c>
      <c r="N378" s="447"/>
    </row>
    <row r="379" spans="1:72" s="106" customFormat="1" ht="16.5" customHeight="1">
      <c r="A379" s="23"/>
      <c r="B379" s="58"/>
      <c r="C379" s="65" t="s">
        <v>174</v>
      </c>
      <c r="D379" s="354"/>
      <c r="E379" s="211"/>
      <c r="F379" s="59"/>
      <c r="G379" s="60"/>
      <c r="H379" s="60"/>
      <c r="I379" s="60"/>
      <c r="J379" s="60"/>
      <c r="K379" s="60"/>
      <c r="L379" s="60"/>
      <c r="M379" s="66">
        <f>SUM(M125:M378)</f>
        <v>0</v>
      </c>
      <c r="N379" s="525"/>
      <c r="O379" s="108"/>
      <c r="P379" s="108"/>
      <c r="Q379" s="108"/>
      <c r="R379" s="108"/>
      <c r="S379" s="108"/>
      <c r="T379" s="108"/>
      <c r="U379" s="108"/>
      <c r="V379" s="108"/>
      <c r="W379" s="108"/>
      <c r="X379" s="108"/>
      <c r="Y379" s="108"/>
      <c r="Z379" s="108"/>
      <c r="AA379" s="108"/>
      <c r="AB379" s="108"/>
      <c r="AC379" s="108"/>
      <c r="AD379" s="108"/>
      <c r="AE379" s="108"/>
      <c r="AF379" s="108"/>
      <c r="AG379" s="108"/>
      <c r="AH379" s="108"/>
      <c r="AI379" s="108"/>
      <c r="AJ379" s="108"/>
      <c r="AK379" s="108"/>
      <c r="AL379" s="108"/>
      <c r="AM379" s="108"/>
      <c r="AN379" s="108"/>
      <c r="AO379" s="108"/>
      <c r="AP379" s="108"/>
      <c r="AQ379" s="108"/>
      <c r="AR379" s="108"/>
      <c r="AS379" s="108"/>
      <c r="AT379" s="108"/>
      <c r="AU379" s="108"/>
      <c r="AV379" s="108"/>
      <c r="AW379" s="108"/>
      <c r="AX379" s="108"/>
      <c r="AY379" s="108"/>
      <c r="AZ379" s="108"/>
      <c r="BA379" s="108"/>
      <c r="BB379" s="108"/>
      <c r="BC379" s="108"/>
      <c r="BD379" s="108"/>
      <c r="BE379" s="108"/>
      <c r="BF379" s="108"/>
      <c r="BG379" s="108"/>
      <c r="BH379" s="108"/>
      <c r="BI379" s="108"/>
      <c r="BJ379" s="108"/>
      <c r="BK379" s="108"/>
      <c r="BL379" s="108"/>
      <c r="BM379" s="108"/>
      <c r="BN379" s="108"/>
      <c r="BO379" s="108"/>
      <c r="BP379" s="108"/>
      <c r="BQ379" s="108"/>
      <c r="BR379" s="108"/>
      <c r="BS379" s="108"/>
      <c r="BT379" s="108"/>
    </row>
    <row r="380" spans="1:72" ht="15.75" customHeight="1">
      <c r="B380" s="95" t="s">
        <v>122</v>
      </c>
      <c r="C380" s="109"/>
      <c r="D380" s="341"/>
      <c r="G380" s="259"/>
      <c r="H380" s="259"/>
      <c r="I380" s="259"/>
      <c r="J380" s="259"/>
      <c r="K380" s="259"/>
      <c r="L380" s="259"/>
      <c r="M380" s="259"/>
      <c r="N380" s="447"/>
    </row>
    <row r="381" spans="1:72" ht="15.75" customHeight="1">
      <c r="A381" s="23"/>
      <c r="B381" s="109" t="s">
        <v>9</v>
      </c>
      <c r="C381" s="109" t="s">
        <v>351</v>
      </c>
      <c r="N381" s="447"/>
    </row>
    <row r="382" spans="1:72" ht="23.25" customHeight="1">
      <c r="A382" s="23"/>
      <c r="B382" s="109"/>
      <c r="C382" s="109"/>
      <c r="D382" s="383" t="s">
        <v>676</v>
      </c>
      <c r="L382" s="7">
        <f t="shared" ref="L382:L392" si="38">G382+I382+K382</f>
        <v>0</v>
      </c>
      <c r="N382" s="386" t="s">
        <v>790</v>
      </c>
    </row>
    <row r="383" spans="1:72" ht="12.75" customHeight="1">
      <c r="A383" s="23"/>
      <c r="B383" s="109"/>
      <c r="C383" s="109"/>
      <c r="D383" s="340" t="s">
        <v>75</v>
      </c>
      <c r="G383" s="7">
        <f>E383*F383</f>
        <v>0</v>
      </c>
      <c r="I383" s="7">
        <f>H383*E383</f>
        <v>0</v>
      </c>
      <c r="K383" s="7">
        <f>J383*E383</f>
        <v>0</v>
      </c>
      <c r="L383" s="7">
        <f t="shared" si="38"/>
        <v>0</v>
      </c>
      <c r="N383" s="447"/>
    </row>
    <row r="384" spans="1:72" ht="12.75" customHeight="1">
      <c r="A384" s="23"/>
      <c r="B384" s="109"/>
      <c r="C384" s="109"/>
      <c r="D384" s="383" t="s">
        <v>482</v>
      </c>
      <c r="I384" s="7">
        <f>H384*E384</f>
        <v>0</v>
      </c>
      <c r="K384" s="7">
        <f>J384*E384</f>
        <v>0</v>
      </c>
      <c r="L384" s="7">
        <f t="shared" si="38"/>
        <v>0</v>
      </c>
      <c r="N384" s="384" t="s">
        <v>792</v>
      </c>
    </row>
    <row r="385" spans="1:14" ht="12.75" customHeight="1">
      <c r="A385" s="23"/>
      <c r="B385" s="109"/>
      <c r="C385" s="109"/>
      <c r="D385" s="340" t="s">
        <v>228</v>
      </c>
      <c r="I385" s="7">
        <f>H385*E385</f>
        <v>0</v>
      </c>
      <c r="K385" s="7">
        <f>J385*E385</f>
        <v>0</v>
      </c>
      <c r="L385" s="7">
        <f t="shared" si="38"/>
        <v>0</v>
      </c>
      <c r="N385" s="384" t="s">
        <v>792</v>
      </c>
    </row>
    <row r="386" spans="1:14" ht="9" customHeight="1">
      <c r="A386" s="23"/>
      <c r="B386" s="109"/>
      <c r="C386" s="109"/>
      <c r="N386" s="447"/>
    </row>
    <row r="387" spans="1:14" ht="12.75" customHeight="1">
      <c r="A387" s="23"/>
      <c r="B387" s="109"/>
      <c r="C387" s="109"/>
      <c r="D387" s="355" t="s">
        <v>378</v>
      </c>
      <c r="E387" s="628">
        <f>SUM(L382:L386)</f>
        <v>0</v>
      </c>
      <c r="F387" s="629"/>
      <c r="G387" s="147"/>
      <c r="N387" s="447"/>
    </row>
    <row r="388" spans="1:14" ht="12.75" customHeight="1">
      <c r="A388" s="23"/>
      <c r="B388" s="109"/>
      <c r="C388" s="109"/>
      <c r="D388" s="340" t="s">
        <v>108</v>
      </c>
      <c r="E388" s="363">
        <f>Cover!E35</f>
        <v>8.3299999999999999E-2</v>
      </c>
      <c r="K388" s="7">
        <f>E387*E388</f>
        <v>0</v>
      </c>
      <c r="L388" s="7">
        <f>G388+I388+K388</f>
        <v>0</v>
      </c>
      <c r="N388" s="384" t="s">
        <v>791</v>
      </c>
    </row>
    <row r="389" spans="1:14" ht="12.75" customHeight="1">
      <c r="A389" s="23"/>
      <c r="B389" s="109"/>
      <c r="C389" s="109"/>
      <c r="D389" s="340" t="s">
        <v>455</v>
      </c>
      <c r="E389" s="362">
        <f>Cover!E32</f>
        <v>9.5000000000000001E-2</v>
      </c>
      <c r="K389" s="7">
        <f>E387*E389</f>
        <v>0</v>
      </c>
      <c r="L389" s="7">
        <f>G389+I389+K389</f>
        <v>0</v>
      </c>
      <c r="N389" s="447"/>
    </row>
    <row r="390" spans="1:14" ht="12.75" customHeight="1">
      <c r="A390" s="23"/>
      <c r="B390" s="109"/>
      <c r="C390" s="109"/>
      <c r="D390" s="340" t="s">
        <v>591</v>
      </c>
      <c r="E390" s="362">
        <f>Cover!E34</f>
        <v>0.01</v>
      </c>
      <c r="K390" s="7">
        <f>(E387+K388)*E390</f>
        <v>0</v>
      </c>
      <c r="L390" s="7">
        <f>G390+I390+K390</f>
        <v>0</v>
      </c>
      <c r="N390" s="447"/>
    </row>
    <row r="391" spans="1:14" ht="12.75" customHeight="1">
      <c r="A391" s="23"/>
      <c r="B391" s="109"/>
      <c r="C391" s="109"/>
      <c r="D391" s="340" t="s">
        <v>137</v>
      </c>
      <c r="E391" s="362">
        <f>Cover!E36</f>
        <v>0</v>
      </c>
      <c r="K391" s="7">
        <f>(E387+K388+K389)*E391</f>
        <v>0</v>
      </c>
      <c r="L391" s="7">
        <f>G391+I391+K391</f>
        <v>0</v>
      </c>
      <c r="N391" s="447"/>
    </row>
    <row r="392" spans="1:14" ht="15" customHeight="1">
      <c r="A392" s="23"/>
      <c r="B392" s="109"/>
      <c r="C392" s="109" t="s">
        <v>310</v>
      </c>
      <c r="D392" s="341"/>
      <c r="G392" s="260">
        <f>SUM(G382:G391)</f>
        <v>0</v>
      </c>
      <c r="I392" s="260">
        <f>SUM(I382:I391)</f>
        <v>0</v>
      </c>
      <c r="K392" s="260">
        <f>SUM(K382:K391)</f>
        <v>0</v>
      </c>
      <c r="L392" s="260">
        <f t="shared" si="38"/>
        <v>0</v>
      </c>
      <c r="M392" s="260">
        <f>SUM(L382:L391)</f>
        <v>0</v>
      </c>
      <c r="N392" s="447"/>
    </row>
    <row r="393" spans="1:14" ht="15.75" customHeight="1">
      <c r="A393" s="23"/>
      <c r="B393" s="109" t="s">
        <v>217</v>
      </c>
      <c r="C393" s="109" t="s">
        <v>345</v>
      </c>
      <c r="D393" s="341"/>
      <c r="G393" s="259"/>
      <c r="I393" s="259"/>
      <c r="K393" s="259"/>
      <c r="L393" s="259"/>
      <c r="M393" s="259"/>
      <c r="N393" s="447"/>
    </row>
    <row r="394" spans="1:14">
      <c r="A394" s="23"/>
      <c r="B394" s="109"/>
      <c r="C394" s="109" t="s">
        <v>244</v>
      </c>
      <c r="N394" s="447"/>
    </row>
    <row r="395" spans="1:14" ht="12.75" customHeight="1">
      <c r="A395" s="23"/>
      <c r="B395" s="109"/>
      <c r="C395" s="109"/>
      <c r="D395" s="383" t="s">
        <v>605</v>
      </c>
      <c r="I395" s="7">
        <f>E395*H395</f>
        <v>0</v>
      </c>
      <c r="K395" s="7">
        <f>J395*E395</f>
        <v>0</v>
      </c>
      <c r="L395" s="7">
        <f>K395+I395+G395</f>
        <v>0</v>
      </c>
      <c r="N395" s="384" t="s">
        <v>729</v>
      </c>
    </row>
    <row r="396" spans="1:14" ht="12.75" customHeight="1">
      <c r="A396" s="23"/>
      <c r="B396" s="109"/>
      <c r="C396" s="109"/>
      <c r="D396" s="340" t="s">
        <v>606</v>
      </c>
      <c r="I396" s="7">
        <f>E396*H396</f>
        <v>0</v>
      </c>
      <c r="K396" s="7">
        <f>J396*E396</f>
        <v>0</v>
      </c>
      <c r="L396" s="7">
        <f>K396+I396+G396</f>
        <v>0</v>
      </c>
      <c r="N396" s="447"/>
    </row>
    <row r="397" spans="1:14" ht="15.75" customHeight="1">
      <c r="A397" s="23"/>
      <c r="B397" s="109"/>
      <c r="C397" s="109" t="s">
        <v>524</v>
      </c>
      <c r="N397" s="542" t="s">
        <v>213</v>
      </c>
    </row>
    <row r="398" spans="1:14" ht="12.75" customHeight="1">
      <c r="A398" s="23"/>
      <c r="B398" s="109"/>
      <c r="C398" s="109"/>
      <c r="D398" s="383" t="s">
        <v>277</v>
      </c>
      <c r="K398" s="7">
        <f>J398*E398</f>
        <v>0</v>
      </c>
      <c r="L398" s="7">
        <f>K398+I398+G398</f>
        <v>0</v>
      </c>
      <c r="N398" s="384" t="s">
        <v>793</v>
      </c>
    </row>
    <row r="399" spans="1:14" ht="12.75" customHeight="1">
      <c r="A399" s="23"/>
      <c r="B399" s="109"/>
      <c r="C399" s="109"/>
      <c r="D399" s="340" t="s">
        <v>154</v>
      </c>
      <c r="K399" s="7">
        <f>J399*E399</f>
        <v>0</v>
      </c>
      <c r="L399" s="7">
        <f>K399+I399+G399</f>
        <v>0</v>
      </c>
      <c r="N399" s="447"/>
    </row>
    <row r="400" spans="1:14" ht="12.75" customHeight="1">
      <c r="A400" s="23"/>
      <c r="B400" s="109"/>
      <c r="C400" s="109"/>
      <c r="D400" s="340" t="s">
        <v>76</v>
      </c>
      <c r="K400" s="7">
        <f>J400*E400</f>
        <v>0</v>
      </c>
      <c r="L400" s="7">
        <f>K400+I400+G400</f>
        <v>0</v>
      </c>
      <c r="N400" s="447"/>
    </row>
    <row r="401" spans="1:72" ht="12.75" customHeight="1">
      <c r="A401" s="23"/>
      <c r="B401" s="109"/>
      <c r="C401" s="109"/>
      <c r="D401" s="340" t="s">
        <v>55</v>
      </c>
      <c r="K401" s="7">
        <f>J401*E401</f>
        <v>0</v>
      </c>
      <c r="L401" s="7">
        <f>K401+I401+G401</f>
        <v>0</v>
      </c>
      <c r="N401" s="447"/>
    </row>
    <row r="402" spans="1:72">
      <c r="A402" s="23"/>
      <c r="B402" s="109"/>
      <c r="C402" s="109" t="s">
        <v>167</v>
      </c>
      <c r="G402" s="260">
        <f>SUM(G394:G401)</f>
        <v>0</v>
      </c>
      <c r="I402" s="260">
        <f>SUM(I394:I401)</f>
        <v>0</v>
      </c>
      <c r="K402" s="260">
        <f>SUM(K394:K401)</f>
        <v>0</v>
      </c>
      <c r="L402" s="260">
        <f>K402+I402+G402</f>
        <v>0</v>
      </c>
      <c r="M402" s="260">
        <f>SUM(L394:L401)</f>
        <v>0</v>
      </c>
      <c r="N402" s="447"/>
    </row>
    <row r="403" spans="1:72" ht="15.75" customHeight="1">
      <c r="A403" s="23"/>
      <c r="B403" s="109" t="s">
        <v>102</v>
      </c>
      <c r="C403" s="109" t="s">
        <v>346</v>
      </c>
      <c r="G403" s="259"/>
      <c r="I403" s="259"/>
      <c r="K403" s="259"/>
      <c r="L403" s="259"/>
      <c r="M403" s="259"/>
      <c r="N403" s="447"/>
    </row>
    <row r="404" spans="1:72" ht="12.75" customHeight="1">
      <c r="A404" s="23"/>
      <c r="B404" s="109"/>
      <c r="C404" s="109"/>
      <c r="D404" s="340" t="s">
        <v>77</v>
      </c>
      <c r="G404" s="5"/>
      <c r="I404" s="5"/>
      <c r="K404" s="5">
        <f t="shared" ref="K404:K412" si="39">E404*J404</f>
        <v>0</v>
      </c>
      <c r="L404" s="7">
        <f t="shared" ref="L404:L412" si="40">K404+I404+G404</f>
        <v>0</v>
      </c>
      <c r="M404" s="259"/>
      <c r="N404" s="447"/>
    </row>
    <row r="405" spans="1:72" ht="12.75" customHeight="1">
      <c r="A405" s="23"/>
      <c r="B405" s="109"/>
      <c r="C405" s="109"/>
      <c r="D405" s="340" t="s">
        <v>525</v>
      </c>
      <c r="G405" s="5"/>
      <c r="I405" s="5"/>
      <c r="K405" s="5">
        <f t="shared" si="39"/>
        <v>0</v>
      </c>
      <c r="L405" s="7">
        <f t="shared" si="40"/>
        <v>0</v>
      </c>
      <c r="M405" s="259"/>
      <c r="N405" s="447"/>
    </row>
    <row r="406" spans="1:72" ht="12.75" customHeight="1">
      <c r="A406" s="23"/>
      <c r="B406" s="109"/>
      <c r="C406" s="109"/>
      <c r="D406" s="340" t="s">
        <v>543</v>
      </c>
      <c r="G406" s="5"/>
      <c r="I406" s="5"/>
      <c r="K406" s="5">
        <f t="shared" si="39"/>
        <v>0</v>
      </c>
      <c r="L406" s="7">
        <f t="shared" si="40"/>
        <v>0</v>
      </c>
      <c r="M406" s="259"/>
      <c r="N406" s="447"/>
    </row>
    <row r="407" spans="1:72" ht="12.75" customHeight="1">
      <c r="A407" s="23"/>
      <c r="B407" s="109"/>
      <c r="C407" s="109"/>
      <c r="D407" s="340" t="s">
        <v>457</v>
      </c>
      <c r="G407" s="5"/>
      <c r="I407" s="5"/>
      <c r="K407" s="5">
        <f t="shared" si="39"/>
        <v>0</v>
      </c>
      <c r="L407" s="7">
        <f t="shared" si="40"/>
        <v>0</v>
      </c>
      <c r="M407" s="259"/>
      <c r="N407" s="447"/>
    </row>
    <row r="408" spans="1:72" ht="12.75" customHeight="1">
      <c r="A408" s="23"/>
      <c r="B408" s="109"/>
      <c r="C408" s="109"/>
      <c r="D408" s="340" t="s">
        <v>70</v>
      </c>
      <c r="G408" s="5"/>
      <c r="I408" s="5"/>
      <c r="K408" s="5">
        <f t="shared" si="39"/>
        <v>0</v>
      </c>
      <c r="L408" s="7">
        <f t="shared" si="40"/>
        <v>0</v>
      </c>
      <c r="M408" s="259"/>
      <c r="N408" s="447"/>
    </row>
    <row r="409" spans="1:72" ht="12.75" customHeight="1">
      <c r="A409" s="23"/>
      <c r="B409" s="109"/>
      <c r="C409" s="109"/>
      <c r="D409" s="340" t="s">
        <v>526</v>
      </c>
      <c r="G409" s="5"/>
      <c r="I409" s="5"/>
      <c r="K409" s="5">
        <f t="shared" si="39"/>
        <v>0</v>
      </c>
      <c r="L409" s="7">
        <f t="shared" si="40"/>
        <v>0</v>
      </c>
      <c r="M409" s="259"/>
      <c r="N409" s="447"/>
    </row>
    <row r="410" spans="1:72" ht="12.75" customHeight="1">
      <c r="A410" s="23"/>
      <c r="B410" s="109"/>
      <c r="C410" s="109"/>
      <c r="D410" s="340" t="s">
        <v>71</v>
      </c>
      <c r="G410" s="5"/>
      <c r="I410" s="5"/>
      <c r="K410" s="5">
        <f t="shared" si="39"/>
        <v>0</v>
      </c>
      <c r="L410" s="7">
        <f t="shared" si="40"/>
        <v>0</v>
      </c>
      <c r="M410" s="259"/>
      <c r="N410" s="447"/>
    </row>
    <row r="411" spans="1:72" ht="12.75" customHeight="1">
      <c r="A411" s="23"/>
      <c r="B411" s="109"/>
      <c r="C411" s="109"/>
      <c r="D411" s="340" t="s">
        <v>458</v>
      </c>
      <c r="G411" s="5"/>
      <c r="I411" s="5"/>
      <c r="K411" s="5">
        <f t="shared" si="39"/>
        <v>0</v>
      </c>
      <c r="L411" s="7">
        <f t="shared" si="40"/>
        <v>0</v>
      </c>
      <c r="M411" s="259"/>
      <c r="N411" s="447"/>
    </row>
    <row r="412" spans="1:72" ht="12.75" customHeight="1">
      <c r="A412" s="23"/>
      <c r="B412" s="109"/>
      <c r="C412" s="109"/>
      <c r="D412" s="340" t="s">
        <v>114</v>
      </c>
      <c r="G412" s="5"/>
      <c r="I412" s="5"/>
      <c r="K412" s="5">
        <f t="shared" si="39"/>
        <v>0</v>
      </c>
      <c r="L412" s="7">
        <f t="shared" si="40"/>
        <v>0</v>
      </c>
      <c r="M412" s="259"/>
      <c r="N412" s="447"/>
    </row>
    <row r="413" spans="1:72">
      <c r="A413" s="23"/>
      <c r="B413" s="109"/>
      <c r="C413" s="109" t="s">
        <v>167</v>
      </c>
      <c r="G413" s="260">
        <f>SUM(G404:G412)</f>
        <v>0</v>
      </c>
      <c r="I413" s="260">
        <f>SUM(I404:I412)</f>
        <v>0</v>
      </c>
      <c r="K413" s="260">
        <f>SUM(K404:K412)</f>
        <v>0</v>
      </c>
      <c r="L413" s="260">
        <f>K413+I413+G413</f>
        <v>0</v>
      </c>
      <c r="M413" s="260">
        <f>SUM(L404:L412)</f>
        <v>0</v>
      </c>
      <c r="N413" s="447"/>
    </row>
    <row r="414" spans="1:72" s="106" customFormat="1" ht="15" customHeight="1">
      <c r="A414" s="23"/>
      <c r="B414" s="109" t="s">
        <v>678</v>
      </c>
      <c r="C414" s="452" t="s">
        <v>794</v>
      </c>
      <c r="D414" s="340"/>
      <c r="E414" s="7"/>
      <c r="F414" s="4"/>
      <c r="G414" s="279" t="s">
        <v>445</v>
      </c>
      <c r="H414" s="4"/>
      <c r="I414" s="7"/>
      <c r="J414" s="4"/>
      <c r="K414" s="36"/>
      <c r="L414" s="279"/>
      <c r="M414" s="7"/>
      <c r="N414" s="384" t="s">
        <v>730</v>
      </c>
      <c r="O414" s="108"/>
      <c r="P414" s="108"/>
      <c r="Q414" s="108"/>
      <c r="R414" s="108"/>
      <c r="S414" s="108"/>
      <c r="T414" s="108"/>
      <c r="U414" s="108"/>
      <c r="V414" s="108"/>
      <c r="W414" s="108"/>
      <c r="X414" s="108"/>
      <c r="Y414" s="108"/>
      <c r="Z414" s="108"/>
      <c r="AA414" s="108"/>
      <c r="AB414" s="108"/>
      <c r="AC414" s="108"/>
      <c r="AD414" s="108"/>
      <c r="AE414" s="108"/>
      <c r="AF414" s="108"/>
      <c r="AG414" s="108"/>
      <c r="AH414" s="108"/>
      <c r="AI414" s="108"/>
      <c r="AJ414" s="108"/>
      <c r="AK414" s="108"/>
      <c r="AL414" s="108"/>
      <c r="AM414" s="108"/>
      <c r="AN414" s="108"/>
      <c r="AO414" s="108"/>
      <c r="AP414" s="108"/>
      <c r="AQ414" s="108"/>
      <c r="AR414" s="108"/>
      <c r="AS414" s="108"/>
      <c r="AT414" s="108"/>
      <c r="AU414" s="108"/>
      <c r="AV414" s="108"/>
      <c r="AW414" s="108"/>
      <c r="AX414" s="108"/>
      <c r="AY414" s="108"/>
      <c r="AZ414" s="108"/>
      <c r="BA414" s="108"/>
      <c r="BB414" s="108"/>
      <c r="BC414" s="108"/>
      <c r="BD414" s="108"/>
      <c r="BE414" s="108"/>
      <c r="BF414" s="108"/>
      <c r="BG414" s="108"/>
      <c r="BH414" s="108"/>
      <c r="BI414" s="108"/>
      <c r="BJ414" s="108"/>
      <c r="BK414" s="108"/>
      <c r="BL414" s="108"/>
      <c r="BM414" s="108"/>
      <c r="BN414" s="108"/>
      <c r="BO414" s="108"/>
      <c r="BP414" s="108"/>
      <c r="BQ414" s="108"/>
      <c r="BR414" s="108"/>
      <c r="BS414" s="108"/>
      <c r="BT414" s="108"/>
    </row>
    <row r="415" spans="1:72" ht="12" customHeight="1">
      <c r="B415" s="109"/>
      <c r="C415" s="109" t="s">
        <v>389</v>
      </c>
      <c r="F415" s="6"/>
      <c r="G415" s="259"/>
      <c r="I415" s="259"/>
      <c r="J415" s="259"/>
      <c r="K415" s="259"/>
      <c r="L415" s="259"/>
      <c r="M415" s="259"/>
      <c r="N415" s="447"/>
    </row>
    <row r="416" spans="1:72" ht="24" customHeight="1">
      <c r="A416" s="23"/>
      <c r="B416" s="109"/>
      <c r="C416" s="109"/>
      <c r="D416" s="383" t="s">
        <v>56</v>
      </c>
      <c r="E416" s="427"/>
      <c r="F416" s="6" t="s">
        <v>463</v>
      </c>
      <c r="G416" s="357"/>
      <c r="I416" s="259"/>
      <c r="J416" s="259"/>
      <c r="K416" s="112">
        <f>E416*G416</f>
        <v>0</v>
      </c>
      <c r="L416" s="7">
        <f>I416+K416</f>
        <v>0</v>
      </c>
      <c r="M416" s="259"/>
      <c r="N416" s="386" t="s">
        <v>843</v>
      </c>
    </row>
    <row r="417" spans="1:14" ht="12" customHeight="1">
      <c r="A417" s="23"/>
      <c r="B417" s="109"/>
      <c r="C417" s="109" t="s">
        <v>285</v>
      </c>
      <c r="F417" s="6"/>
      <c r="G417" s="5"/>
      <c r="I417" s="259"/>
      <c r="J417" s="259"/>
      <c r="K417" s="259"/>
      <c r="L417" s="259"/>
      <c r="M417" s="259"/>
      <c r="N417" s="447"/>
    </row>
    <row r="418" spans="1:14" ht="12" customHeight="1">
      <c r="A418" s="23"/>
      <c r="B418" s="109"/>
      <c r="C418" s="109"/>
      <c r="D418" s="340" t="s">
        <v>83</v>
      </c>
      <c r="F418" s="6" t="s">
        <v>463</v>
      </c>
      <c r="G418" s="194"/>
      <c r="I418" s="259"/>
      <c r="J418" s="259"/>
      <c r="K418" s="112">
        <f>E418*G418</f>
        <v>0</v>
      </c>
      <c r="L418" s="7">
        <f>I418+K418</f>
        <v>0</v>
      </c>
      <c r="M418" s="259"/>
      <c r="N418" s="447"/>
    </row>
    <row r="419" spans="1:14" ht="12" customHeight="1">
      <c r="A419" s="23"/>
      <c r="B419" s="109"/>
      <c r="C419" s="109"/>
      <c r="D419" s="340" t="s">
        <v>391</v>
      </c>
      <c r="F419" s="6" t="s">
        <v>463</v>
      </c>
      <c r="G419" s="192"/>
      <c r="I419" s="259"/>
      <c r="J419" s="259"/>
      <c r="K419" s="112">
        <f>E419*G419</f>
        <v>0</v>
      </c>
      <c r="L419" s="7">
        <f>I419+K419</f>
        <v>0</v>
      </c>
      <c r="M419" s="259"/>
      <c r="N419" s="447"/>
    </row>
    <row r="420" spans="1:14" ht="12" customHeight="1">
      <c r="A420" s="23"/>
      <c r="B420" s="109"/>
      <c r="C420" s="109"/>
      <c r="D420" s="340" t="s">
        <v>390</v>
      </c>
      <c r="F420" s="6" t="s">
        <v>386</v>
      </c>
      <c r="G420" s="193"/>
      <c r="I420" s="259"/>
      <c r="J420" s="259"/>
      <c r="K420" s="112">
        <f>E420*G420</f>
        <v>0</v>
      </c>
      <c r="L420" s="7">
        <f>I420+K420</f>
        <v>0</v>
      </c>
      <c r="M420" s="259"/>
      <c r="N420" s="447"/>
    </row>
    <row r="421" spans="1:14" ht="12" customHeight="1">
      <c r="A421" s="23"/>
      <c r="B421" s="109"/>
      <c r="C421" s="109" t="s">
        <v>489</v>
      </c>
      <c r="F421" s="6"/>
      <c r="G421" s="5"/>
      <c r="I421" s="259"/>
      <c r="J421" s="259"/>
      <c r="K421" s="259"/>
      <c r="L421" s="259"/>
      <c r="M421" s="259"/>
      <c r="N421" s="447"/>
    </row>
    <row r="422" spans="1:14" ht="12" customHeight="1">
      <c r="A422" s="23"/>
      <c r="B422" s="109"/>
      <c r="C422" s="109"/>
      <c r="D422" s="340" t="s">
        <v>447</v>
      </c>
      <c r="F422" s="6" t="s">
        <v>463</v>
      </c>
      <c r="G422" s="194"/>
      <c r="I422" s="259"/>
      <c r="J422" s="259"/>
      <c r="K422" s="112">
        <f>E422*G422</f>
        <v>0</v>
      </c>
      <c r="L422" s="7">
        <f>I422+K422</f>
        <v>0</v>
      </c>
      <c r="M422" s="259"/>
      <c r="N422" s="447"/>
    </row>
    <row r="423" spans="1:14" ht="12" customHeight="1">
      <c r="A423" s="23"/>
      <c r="B423" s="109"/>
      <c r="C423" s="109"/>
      <c r="D423" s="383" t="s">
        <v>490</v>
      </c>
      <c r="F423" s="6" t="s">
        <v>463</v>
      </c>
      <c r="G423" s="192"/>
      <c r="I423" s="259"/>
      <c r="J423" s="259"/>
      <c r="K423" s="112">
        <f>E423*G423</f>
        <v>0</v>
      </c>
      <c r="L423" s="7">
        <f>I423+K423</f>
        <v>0</v>
      </c>
      <c r="M423" s="259"/>
      <c r="N423" s="447"/>
    </row>
    <row r="424" spans="1:14" ht="12" customHeight="1">
      <c r="A424" s="23"/>
      <c r="B424" s="109"/>
      <c r="C424" s="109" t="s">
        <v>286</v>
      </c>
      <c r="F424" s="6"/>
      <c r="G424" s="5"/>
      <c r="I424" s="259"/>
      <c r="J424" s="259"/>
      <c r="K424" s="259"/>
      <c r="L424" s="259"/>
      <c r="M424" s="259"/>
      <c r="N424" s="447"/>
    </row>
    <row r="425" spans="1:14" ht="12" customHeight="1">
      <c r="A425" s="23"/>
      <c r="B425" s="109"/>
      <c r="C425" s="109"/>
      <c r="D425" s="340" t="s">
        <v>430</v>
      </c>
      <c r="F425" s="6" t="s">
        <v>463</v>
      </c>
      <c r="G425" s="194"/>
      <c r="I425" s="259"/>
      <c r="J425" s="259"/>
      <c r="K425" s="112">
        <f>E425*G425</f>
        <v>0</v>
      </c>
      <c r="L425" s="7">
        <f>I425+K425</f>
        <v>0</v>
      </c>
      <c r="M425" s="259"/>
      <c r="N425" s="447"/>
    </row>
    <row r="426" spans="1:14" ht="12" customHeight="1">
      <c r="A426" s="23"/>
      <c r="B426" s="109"/>
      <c r="C426" s="109"/>
      <c r="D426" s="340" t="s">
        <v>431</v>
      </c>
      <c r="F426" s="6" t="s">
        <v>463</v>
      </c>
      <c r="G426" s="193"/>
      <c r="I426" s="259"/>
      <c r="J426" s="259"/>
      <c r="K426" s="112">
        <f>E426*G426</f>
        <v>0</v>
      </c>
      <c r="L426" s="7">
        <f>I426+K426</f>
        <v>0</v>
      </c>
      <c r="M426" s="259"/>
      <c r="N426" s="447"/>
    </row>
    <row r="427" spans="1:14" ht="12" customHeight="1">
      <c r="A427" s="23"/>
      <c r="B427" s="109"/>
      <c r="C427" s="109" t="s">
        <v>432</v>
      </c>
      <c r="F427" s="6"/>
      <c r="G427" s="5"/>
      <c r="I427" s="259"/>
      <c r="J427" s="259"/>
      <c r="K427" s="259"/>
      <c r="L427" s="259"/>
      <c r="M427" s="259"/>
      <c r="N427" s="447"/>
    </row>
    <row r="428" spans="1:14" ht="12" customHeight="1">
      <c r="A428" s="23"/>
      <c r="B428" s="109"/>
      <c r="C428" s="109"/>
      <c r="D428" s="383" t="s">
        <v>439</v>
      </c>
      <c r="F428" s="6" t="s">
        <v>463</v>
      </c>
      <c r="G428" s="96"/>
      <c r="I428" s="259"/>
      <c r="J428" s="259"/>
      <c r="K428" s="112">
        <f>E428*G428</f>
        <v>0</v>
      </c>
      <c r="L428" s="7">
        <f>I428+K428</f>
        <v>0</v>
      </c>
      <c r="M428" s="259"/>
      <c r="N428" s="384" t="s">
        <v>844</v>
      </c>
    </row>
    <row r="429" spans="1:14" ht="12" customHeight="1">
      <c r="A429" s="23"/>
      <c r="B429" s="109"/>
      <c r="C429" s="109" t="s">
        <v>113</v>
      </c>
      <c r="F429" s="6"/>
      <c r="G429" s="5"/>
      <c r="I429" s="259"/>
      <c r="J429" s="259"/>
      <c r="K429" s="259"/>
      <c r="L429" s="259"/>
      <c r="M429" s="259"/>
      <c r="N429" s="447"/>
    </row>
    <row r="430" spans="1:14" ht="12" customHeight="1">
      <c r="A430" s="23"/>
      <c r="B430" s="109"/>
      <c r="C430" s="109"/>
      <c r="D430" s="340" t="s">
        <v>621</v>
      </c>
      <c r="F430" s="6" t="s">
        <v>463</v>
      </c>
      <c r="G430" s="194"/>
      <c r="I430" s="259"/>
      <c r="J430" s="259"/>
      <c r="K430" s="112">
        <f>E430*G430</f>
        <v>0</v>
      </c>
      <c r="L430" s="7">
        <f>I430+K430</f>
        <v>0</v>
      </c>
      <c r="M430" s="259"/>
      <c r="N430" s="447"/>
    </row>
    <row r="431" spans="1:14" ht="12" customHeight="1">
      <c r="A431" s="23"/>
      <c r="B431" s="109"/>
      <c r="C431" s="109"/>
      <c r="D431" s="340" t="s">
        <v>392</v>
      </c>
      <c r="F431" s="6" t="s">
        <v>463</v>
      </c>
      <c r="G431" s="193"/>
      <c r="I431" s="259"/>
      <c r="J431" s="259"/>
      <c r="K431" s="112">
        <f>E431*G431</f>
        <v>0</v>
      </c>
      <c r="L431" s="7">
        <f>I431+K431</f>
        <v>0</v>
      </c>
      <c r="M431" s="259"/>
      <c r="N431" s="447"/>
    </row>
    <row r="432" spans="1:14" ht="15" customHeight="1">
      <c r="A432" s="23"/>
      <c r="B432" s="109"/>
      <c r="C432" s="109" t="s">
        <v>310</v>
      </c>
      <c r="D432" s="341"/>
      <c r="G432" s="259"/>
      <c r="I432" s="260">
        <f>SUM(I416:I431)</f>
        <v>0</v>
      </c>
      <c r="J432" s="259"/>
      <c r="K432" s="260">
        <f>SUM(K416:K431)</f>
        <v>0</v>
      </c>
      <c r="L432" s="260">
        <f>I432+K432</f>
        <v>0</v>
      </c>
      <c r="M432" s="260">
        <f>SUM(L416:L431)</f>
        <v>0</v>
      </c>
      <c r="N432" s="447"/>
    </row>
    <row r="433" spans="1:72" ht="13.5" customHeight="1">
      <c r="A433" s="23"/>
      <c r="B433" s="109" t="s">
        <v>679</v>
      </c>
      <c r="C433" s="109" t="s">
        <v>534</v>
      </c>
      <c r="D433" s="341"/>
      <c r="G433" s="259"/>
      <c r="I433" s="259"/>
      <c r="K433" s="112"/>
      <c r="L433" s="259"/>
      <c r="M433" s="259"/>
      <c r="N433" s="447"/>
    </row>
    <row r="434" spans="1:72" ht="12.75" customHeight="1">
      <c r="A434" s="23"/>
      <c r="B434" s="109"/>
      <c r="C434" s="109"/>
      <c r="D434" s="340" t="s">
        <v>535</v>
      </c>
      <c r="K434" s="112">
        <f>SUM(E434)*J434</f>
        <v>0</v>
      </c>
      <c r="L434" s="7">
        <f>I434+K434</f>
        <v>0</v>
      </c>
      <c r="N434" s="447"/>
    </row>
    <row r="435" spans="1:72">
      <c r="A435" s="23"/>
      <c r="B435" s="109"/>
      <c r="C435" s="109" t="s">
        <v>310</v>
      </c>
      <c r="D435" s="341"/>
      <c r="G435" s="259"/>
      <c r="I435" s="260">
        <f>SUM(I434:I434)</f>
        <v>0</v>
      </c>
      <c r="K435" s="260">
        <f>SUM(K434:K434)</f>
        <v>0</v>
      </c>
      <c r="L435" s="260">
        <f>I435+K435</f>
        <v>0</v>
      </c>
      <c r="M435" s="260">
        <f>SUM(L434:L434)</f>
        <v>0</v>
      </c>
      <c r="N435" s="447"/>
    </row>
    <row r="436" spans="1:72" ht="15" customHeight="1">
      <c r="A436" s="23"/>
      <c r="B436" s="109" t="s">
        <v>182</v>
      </c>
      <c r="C436" s="109" t="s">
        <v>242</v>
      </c>
      <c r="G436" s="279" t="s">
        <v>32</v>
      </c>
      <c r="K436" s="36"/>
      <c r="L436" s="279"/>
      <c r="N436" s="520"/>
    </row>
    <row r="437" spans="1:72" s="106" customFormat="1" ht="15" customHeight="1">
      <c r="A437" s="23"/>
      <c r="B437" s="109"/>
      <c r="C437" s="109" t="s">
        <v>124</v>
      </c>
      <c r="D437" s="340"/>
      <c r="E437" s="7"/>
      <c r="F437" s="4"/>
      <c r="G437" s="7"/>
      <c r="H437" s="4"/>
      <c r="I437" s="7"/>
      <c r="J437" s="4"/>
      <c r="K437" s="111"/>
      <c r="L437" s="130"/>
      <c r="M437" s="130"/>
      <c r="N437" s="539"/>
      <c r="O437" s="108"/>
      <c r="P437" s="108"/>
      <c r="Q437" s="108"/>
      <c r="R437" s="108"/>
      <c r="S437" s="108"/>
      <c r="T437" s="108"/>
      <c r="U437" s="108"/>
      <c r="V437" s="108"/>
      <c r="W437" s="108"/>
      <c r="X437" s="108"/>
      <c r="Y437" s="108"/>
      <c r="Z437" s="108"/>
      <c r="AA437" s="108"/>
      <c r="AB437" s="108"/>
      <c r="AC437" s="108"/>
      <c r="AD437" s="108"/>
      <c r="AE437" s="108"/>
      <c r="AF437" s="108"/>
      <c r="AG437" s="108"/>
      <c r="AH437" s="108"/>
      <c r="AI437" s="108"/>
      <c r="AJ437" s="108"/>
      <c r="AK437" s="108"/>
      <c r="AL437" s="108"/>
      <c r="AM437" s="108"/>
      <c r="AN437" s="108"/>
      <c r="AO437" s="108"/>
      <c r="AP437" s="108"/>
      <c r="AQ437" s="108"/>
      <c r="AR437" s="108"/>
      <c r="AS437" s="108"/>
      <c r="AT437" s="108"/>
      <c r="AU437" s="108"/>
      <c r="AV437" s="108"/>
      <c r="AW437" s="108"/>
      <c r="AX437" s="108"/>
      <c r="AY437" s="108"/>
      <c r="AZ437" s="108"/>
      <c r="BA437" s="108"/>
      <c r="BB437" s="108"/>
      <c r="BC437" s="108"/>
      <c r="BD437" s="108"/>
      <c r="BE437" s="108"/>
      <c r="BF437" s="108"/>
      <c r="BG437" s="108"/>
      <c r="BH437" s="108"/>
      <c r="BI437" s="108"/>
      <c r="BJ437" s="108"/>
      <c r="BK437" s="108"/>
      <c r="BL437" s="108"/>
      <c r="BM437" s="108"/>
      <c r="BN437" s="108"/>
      <c r="BO437" s="108"/>
      <c r="BP437" s="108"/>
      <c r="BQ437" s="108"/>
      <c r="BR437" s="108"/>
      <c r="BS437" s="108"/>
      <c r="BT437" s="108"/>
    </row>
    <row r="438" spans="1:72" ht="12.75" customHeight="1">
      <c r="B438" s="109"/>
      <c r="C438" s="109"/>
      <c r="D438" s="340" t="s">
        <v>479</v>
      </c>
      <c r="F438" s="4" t="s">
        <v>386</v>
      </c>
      <c r="G438" s="96"/>
      <c r="K438" s="112">
        <f t="shared" ref="K438:K454" si="41">E438*G438</f>
        <v>0</v>
      </c>
      <c r="L438" s="7">
        <f t="shared" ref="L438:L454" si="42">I438+K438</f>
        <v>0</v>
      </c>
      <c r="N438" s="447"/>
    </row>
    <row r="439" spans="1:72" ht="12.75" customHeight="1">
      <c r="A439" s="23"/>
      <c r="B439" s="109"/>
      <c r="C439" s="109" t="s">
        <v>85</v>
      </c>
      <c r="K439" s="112"/>
      <c r="N439" s="447"/>
    </row>
    <row r="440" spans="1:72" ht="26.25" customHeight="1">
      <c r="A440" s="23"/>
      <c r="B440" s="109"/>
      <c r="C440" s="109"/>
      <c r="D440" s="372" t="s">
        <v>716</v>
      </c>
      <c r="F440" s="4" t="s">
        <v>133</v>
      </c>
      <c r="G440" s="194"/>
      <c r="K440" s="112">
        <f t="shared" si="41"/>
        <v>0</v>
      </c>
      <c r="L440" s="7">
        <f t="shared" si="42"/>
        <v>0</v>
      </c>
      <c r="N440" s="386" t="s">
        <v>795</v>
      </c>
    </row>
    <row r="441" spans="1:72" ht="12.75" customHeight="1">
      <c r="A441" s="23"/>
      <c r="B441" s="109"/>
      <c r="C441" s="109"/>
      <c r="D441" s="340" t="s">
        <v>483</v>
      </c>
      <c r="F441" s="4" t="s">
        <v>133</v>
      </c>
      <c r="G441" s="192"/>
      <c r="K441" s="112">
        <f t="shared" si="41"/>
        <v>0</v>
      </c>
      <c r="L441" s="7">
        <f t="shared" si="42"/>
        <v>0</v>
      </c>
      <c r="N441" s="447"/>
    </row>
    <row r="442" spans="1:72" ht="12.75" customHeight="1">
      <c r="A442" s="23"/>
      <c r="B442" s="109"/>
      <c r="C442" s="109"/>
      <c r="D442" s="383" t="s">
        <v>566</v>
      </c>
      <c r="F442" s="4" t="s">
        <v>463</v>
      </c>
      <c r="G442" s="192"/>
      <c r="K442" s="112">
        <f t="shared" si="41"/>
        <v>0</v>
      </c>
      <c r="L442" s="7">
        <f t="shared" si="42"/>
        <v>0</v>
      </c>
      <c r="N442" s="384" t="s">
        <v>731</v>
      </c>
    </row>
    <row r="443" spans="1:72" ht="12.75" customHeight="1">
      <c r="A443" s="23"/>
      <c r="B443" s="109"/>
      <c r="C443" s="109"/>
      <c r="D443" s="340" t="s">
        <v>567</v>
      </c>
      <c r="F443" s="4" t="s">
        <v>463</v>
      </c>
      <c r="G443" s="192"/>
      <c r="K443" s="112">
        <f t="shared" si="41"/>
        <v>0</v>
      </c>
      <c r="L443" s="7">
        <f t="shared" si="42"/>
        <v>0</v>
      </c>
      <c r="N443" s="447"/>
    </row>
    <row r="444" spans="1:72" ht="12.75" customHeight="1">
      <c r="A444" s="23"/>
      <c r="B444" s="109"/>
      <c r="C444" s="109"/>
      <c r="D444" s="340" t="s">
        <v>62</v>
      </c>
      <c r="F444" s="4" t="s">
        <v>463</v>
      </c>
      <c r="G444" s="193"/>
      <c r="K444" s="112">
        <f t="shared" si="41"/>
        <v>0</v>
      </c>
      <c r="L444" s="7">
        <f t="shared" si="42"/>
        <v>0</v>
      </c>
      <c r="N444" s="447"/>
    </row>
    <row r="445" spans="1:72" ht="12.75" customHeight="1">
      <c r="A445" s="23"/>
      <c r="B445" s="109"/>
      <c r="C445" s="109" t="s">
        <v>86</v>
      </c>
      <c r="K445" s="112"/>
      <c r="N445" s="447"/>
    </row>
    <row r="446" spans="1:72" ht="21.6">
      <c r="A446" s="23"/>
      <c r="B446" s="109"/>
      <c r="C446" s="109"/>
      <c r="D446" s="383" t="s">
        <v>126</v>
      </c>
      <c r="F446" s="4" t="s">
        <v>463</v>
      </c>
      <c r="G446" s="194"/>
      <c r="K446" s="112">
        <f>E446*G446</f>
        <v>0</v>
      </c>
      <c r="L446" s="7">
        <f>I446+K446</f>
        <v>0</v>
      </c>
      <c r="N446" s="386" t="s">
        <v>845</v>
      </c>
    </row>
    <row r="447" spans="1:72" ht="12.75" customHeight="1">
      <c r="A447" s="23"/>
      <c r="B447" s="109"/>
      <c r="C447" s="109"/>
      <c r="D447" s="340" t="s">
        <v>144</v>
      </c>
      <c r="F447" s="4" t="s">
        <v>463</v>
      </c>
      <c r="G447" s="192"/>
      <c r="K447" s="112">
        <f t="shared" si="41"/>
        <v>0</v>
      </c>
      <c r="L447" s="7">
        <f t="shared" si="42"/>
        <v>0</v>
      </c>
      <c r="N447" s="447"/>
    </row>
    <row r="448" spans="1:72" ht="12.75" customHeight="1">
      <c r="A448" s="23"/>
      <c r="B448" s="109"/>
      <c r="C448" s="109"/>
      <c r="D448" s="340" t="s">
        <v>373</v>
      </c>
      <c r="F448" s="4" t="s">
        <v>463</v>
      </c>
      <c r="G448" s="192"/>
      <c r="K448" s="112">
        <f t="shared" si="41"/>
        <v>0</v>
      </c>
      <c r="L448" s="7">
        <f t="shared" si="42"/>
        <v>0</v>
      </c>
      <c r="N448" s="447"/>
    </row>
    <row r="449" spans="1:14" ht="12.75" customHeight="1">
      <c r="A449" s="23"/>
      <c r="B449" s="109"/>
      <c r="C449" s="109"/>
      <c r="D449" s="340" t="s">
        <v>506</v>
      </c>
      <c r="F449" s="4" t="s">
        <v>463</v>
      </c>
      <c r="G449" s="193"/>
      <c r="K449" s="112">
        <f t="shared" si="41"/>
        <v>0</v>
      </c>
      <c r="L449" s="7">
        <f t="shared" si="42"/>
        <v>0</v>
      </c>
      <c r="N449" s="447"/>
    </row>
    <row r="450" spans="1:14" ht="12.75" customHeight="1">
      <c r="A450" s="23"/>
      <c r="B450" s="109"/>
      <c r="C450" s="109"/>
      <c r="D450" s="340" t="s">
        <v>374</v>
      </c>
      <c r="K450" s="112">
        <f t="shared" si="41"/>
        <v>0</v>
      </c>
      <c r="L450" s="7">
        <f t="shared" si="42"/>
        <v>0</v>
      </c>
      <c r="N450" s="447"/>
    </row>
    <row r="451" spans="1:14" ht="12.75" customHeight="1">
      <c r="A451" s="23"/>
      <c r="B451" s="109"/>
      <c r="C451" s="109"/>
      <c r="D451" s="340" t="s">
        <v>387</v>
      </c>
      <c r="F451" s="4" t="s">
        <v>463</v>
      </c>
      <c r="G451" s="194"/>
      <c r="K451" s="112">
        <f t="shared" si="41"/>
        <v>0</v>
      </c>
      <c r="L451" s="7">
        <f t="shared" si="42"/>
        <v>0</v>
      </c>
      <c r="N451" s="447"/>
    </row>
    <row r="452" spans="1:14" ht="12.75" customHeight="1">
      <c r="A452" s="23"/>
      <c r="B452" s="109"/>
      <c r="C452" s="109"/>
      <c r="D452" s="340" t="s">
        <v>481</v>
      </c>
      <c r="F452" s="4" t="s">
        <v>463</v>
      </c>
      <c r="G452" s="193"/>
      <c r="K452" s="112">
        <f t="shared" si="41"/>
        <v>0</v>
      </c>
      <c r="L452" s="7">
        <f t="shared" si="42"/>
        <v>0</v>
      </c>
      <c r="N452" s="447"/>
    </row>
    <row r="453" spans="1:14" ht="12.75" customHeight="1">
      <c r="A453" s="23"/>
      <c r="B453" s="109"/>
      <c r="C453" s="109" t="s">
        <v>87</v>
      </c>
      <c r="K453" s="112"/>
      <c r="N453" s="447"/>
    </row>
    <row r="454" spans="1:14" ht="12.75" customHeight="1">
      <c r="A454" s="23"/>
      <c r="B454" s="109"/>
      <c r="C454" s="109"/>
      <c r="D454" s="340" t="s">
        <v>349</v>
      </c>
      <c r="F454" s="4" t="s">
        <v>386</v>
      </c>
      <c r="G454" s="96"/>
      <c r="K454" s="112">
        <f t="shared" si="41"/>
        <v>0</v>
      </c>
      <c r="L454" s="7">
        <f t="shared" si="42"/>
        <v>0</v>
      </c>
      <c r="N454" s="447"/>
    </row>
    <row r="455" spans="1:14" ht="15" customHeight="1">
      <c r="A455" s="23"/>
      <c r="B455" s="109"/>
      <c r="C455" s="109" t="s">
        <v>310</v>
      </c>
      <c r="D455" s="341"/>
      <c r="G455" s="5"/>
      <c r="I455" s="260">
        <f>SUM(I437:I454)</f>
        <v>0</v>
      </c>
      <c r="K455" s="285">
        <f>SUM(K438:K454)</f>
        <v>0</v>
      </c>
      <c r="L455" s="260">
        <f>I455+K455</f>
        <v>0</v>
      </c>
      <c r="M455" s="260">
        <f>SUM(L437:L454)</f>
        <v>0</v>
      </c>
      <c r="N455" s="447"/>
    </row>
    <row r="456" spans="1:14" ht="12" customHeight="1">
      <c r="A456" s="23"/>
      <c r="B456" s="109" t="s">
        <v>20</v>
      </c>
      <c r="C456" s="109" t="s">
        <v>362</v>
      </c>
      <c r="N456" s="447"/>
    </row>
    <row r="457" spans="1:14" ht="12.75" customHeight="1">
      <c r="A457" s="23"/>
      <c r="B457" s="109"/>
      <c r="C457" s="109"/>
      <c r="D457" s="340" t="s">
        <v>3</v>
      </c>
      <c r="L457" s="7">
        <f>G457+I457+K457</f>
        <v>0</v>
      </c>
      <c r="N457" s="447"/>
    </row>
    <row r="458" spans="1:14">
      <c r="A458" s="23"/>
      <c r="B458" s="109"/>
      <c r="C458" s="109"/>
      <c r="D458" s="383" t="s">
        <v>4</v>
      </c>
      <c r="L458" s="7">
        <f>G458+I458+K458</f>
        <v>0</v>
      </c>
      <c r="N458" s="386" t="s">
        <v>846</v>
      </c>
    </row>
    <row r="459" spans="1:14">
      <c r="A459" s="23"/>
      <c r="B459" s="109"/>
      <c r="C459" s="109" t="s">
        <v>310</v>
      </c>
      <c r="D459" s="341"/>
      <c r="G459" s="260">
        <f>SUM(G457:G458)</f>
        <v>0</v>
      </c>
      <c r="I459" s="260">
        <f>SUM(I457:I458)</f>
        <v>0</v>
      </c>
      <c r="K459" s="260">
        <f>SUM(K457:K458)</f>
        <v>0</v>
      </c>
      <c r="L459" s="260">
        <f>G459+I459+K459</f>
        <v>0</v>
      </c>
      <c r="M459" s="260">
        <f>SUM(L457:L458)</f>
        <v>0</v>
      </c>
      <c r="N459" s="447"/>
    </row>
    <row r="460" spans="1:14" ht="15" customHeight="1">
      <c r="A460" s="23"/>
      <c r="B460" s="109" t="s">
        <v>348</v>
      </c>
      <c r="C460" s="452" t="s">
        <v>804</v>
      </c>
      <c r="D460" s="341"/>
      <c r="G460" s="259"/>
      <c r="H460" s="259"/>
      <c r="I460" s="259"/>
      <c r="J460" s="259"/>
      <c r="K460" s="259"/>
      <c r="L460" s="259"/>
      <c r="M460" s="259"/>
      <c r="N460" s="447"/>
    </row>
    <row r="461" spans="1:14" ht="24" customHeight="1">
      <c r="A461" s="23"/>
      <c r="B461" s="109"/>
      <c r="C461" s="109"/>
      <c r="D461" s="383" t="s">
        <v>688</v>
      </c>
      <c r="G461" s="259"/>
      <c r="H461" s="5"/>
      <c r="I461" s="5">
        <f>SUM(E461)*H461</f>
        <v>0</v>
      </c>
      <c r="J461" s="259"/>
      <c r="K461" s="259"/>
      <c r="L461" s="5">
        <f>SUM(K461+I461+G461)</f>
        <v>0</v>
      </c>
      <c r="M461" s="259"/>
      <c r="N461" s="386" t="s">
        <v>732</v>
      </c>
    </row>
    <row r="462" spans="1:14" ht="13.5" customHeight="1">
      <c r="A462" s="23"/>
      <c r="B462" s="109"/>
      <c r="C462" s="109"/>
      <c r="D462" s="340" t="s">
        <v>689</v>
      </c>
      <c r="G462" s="259"/>
      <c r="H462" s="259"/>
      <c r="I462" s="5"/>
      <c r="J462" s="5"/>
      <c r="K462" s="5">
        <f>SUM(E462)*J462</f>
        <v>0</v>
      </c>
      <c r="L462" s="5">
        <f>SUM(K462+I462+G462)</f>
        <v>0</v>
      </c>
      <c r="M462" s="259"/>
      <c r="N462" s="447"/>
    </row>
    <row r="463" spans="1:14" ht="13.5" customHeight="1">
      <c r="A463" s="23"/>
      <c r="B463" s="109"/>
      <c r="C463" s="109"/>
      <c r="D463" s="340" t="s">
        <v>690</v>
      </c>
      <c r="G463" s="259"/>
      <c r="H463" s="259"/>
      <c r="I463" s="5"/>
      <c r="J463" s="5"/>
      <c r="K463" s="5">
        <f>SUM(E463)*J463</f>
        <v>0</v>
      </c>
      <c r="L463" s="5">
        <f>SUM(K463+I463+G463)</f>
        <v>0</v>
      </c>
      <c r="M463" s="259"/>
      <c r="N463" s="447"/>
    </row>
    <row r="464" spans="1:14" ht="15" customHeight="1">
      <c r="A464" s="23"/>
      <c r="B464" s="109"/>
      <c r="C464" s="109"/>
      <c r="D464" s="340" t="s">
        <v>656</v>
      </c>
      <c r="G464" s="259"/>
      <c r="H464" s="259"/>
      <c r="I464" s="5"/>
      <c r="J464" s="5"/>
      <c r="K464" s="5">
        <f>SUM(E464)*J464</f>
        <v>0</v>
      </c>
      <c r="L464" s="5">
        <f>SUM(K464+I464+G464)</f>
        <v>0</v>
      </c>
      <c r="M464" s="259"/>
      <c r="N464" s="447"/>
    </row>
    <row r="465" spans="1:72" ht="18.75" customHeight="1">
      <c r="A465" s="23"/>
      <c r="B465" s="109"/>
      <c r="C465" s="109"/>
      <c r="D465" s="563" t="s">
        <v>733</v>
      </c>
      <c r="E465" s="200"/>
      <c r="G465" s="5"/>
      <c r="H465" s="5"/>
      <c r="I465" s="5"/>
      <c r="J465" s="5"/>
      <c r="K465" s="518">
        <f>'4.Mktg'!G43</f>
        <v>0</v>
      </c>
      <c r="L465" s="5">
        <f>SUM(K465+I465+G465)</f>
        <v>0</v>
      </c>
      <c r="M465" s="259"/>
      <c r="N465" s="386" t="s">
        <v>796</v>
      </c>
    </row>
    <row r="466" spans="1:72">
      <c r="A466" s="23"/>
      <c r="B466" s="109"/>
      <c r="C466" s="109" t="s">
        <v>310</v>
      </c>
      <c r="D466" s="341"/>
      <c r="G466" s="358">
        <f>SUM(G461:G465)</f>
        <v>0</v>
      </c>
      <c r="I466" s="260">
        <f>SUM(I461:I465)</f>
        <v>0</v>
      </c>
      <c r="K466" s="260">
        <f>SUM(K461:K465)</f>
        <v>0</v>
      </c>
      <c r="L466" s="260">
        <f>G466+I466+K466</f>
        <v>0</v>
      </c>
      <c r="M466" s="260">
        <f>SUM(L461:L465)</f>
        <v>0</v>
      </c>
      <c r="N466" s="447"/>
    </row>
    <row r="467" spans="1:72" ht="15" customHeight="1">
      <c r="A467" s="23"/>
      <c r="B467" s="109" t="s">
        <v>207</v>
      </c>
      <c r="C467" s="109" t="s">
        <v>416</v>
      </c>
      <c r="D467" s="341"/>
      <c r="G467" s="259"/>
      <c r="H467" s="259"/>
      <c r="I467" s="259"/>
      <c r="J467" s="259"/>
      <c r="K467" s="259"/>
      <c r="L467" s="259"/>
      <c r="M467" s="259"/>
      <c r="N467" s="447"/>
    </row>
    <row r="468" spans="1:72" ht="42" customHeight="1">
      <c r="A468" s="23"/>
      <c r="B468" s="109"/>
      <c r="C468" s="109"/>
      <c r="D468" s="383" t="s">
        <v>691</v>
      </c>
      <c r="F468" s="108"/>
      <c r="G468" s="117"/>
      <c r="H468" s="117"/>
      <c r="I468" s="117"/>
      <c r="J468" s="5"/>
      <c r="K468" s="5">
        <f t="shared" ref="K468:K473" si="43">SUM(E468)*J468</f>
        <v>0</v>
      </c>
      <c r="L468" s="7">
        <f t="shared" ref="L468:L474" si="44">G468+I468+K468</f>
        <v>0</v>
      </c>
      <c r="M468" s="259"/>
      <c r="N468" s="386" t="s">
        <v>797</v>
      </c>
    </row>
    <row r="469" spans="1:72" ht="12.75" customHeight="1">
      <c r="A469" s="23"/>
      <c r="B469" s="109"/>
      <c r="C469" s="109"/>
      <c r="D469" s="383" t="s">
        <v>692</v>
      </c>
      <c r="F469" s="108"/>
      <c r="G469" s="117"/>
      <c r="H469" s="117"/>
      <c r="I469" s="117"/>
      <c r="J469" s="5"/>
      <c r="K469" s="5">
        <f t="shared" si="43"/>
        <v>0</v>
      </c>
      <c r="L469" s="7">
        <f t="shared" si="44"/>
        <v>0</v>
      </c>
      <c r="M469" s="259"/>
      <c r="N469" s="447"/>
    </row>
    <row r="470" spans="1:72" ht="12.75" customHeight="1">
      <c r="A470" s="23"/>
      <c r="B470" s="109"/>
      <c r="C470" s="109"/>
      <c r="D470" s="340" t="s">
        <v>693</v>
      </c>
      <c r="F470" s="108"/>
      <c r="G470" s="117"/>
      <c r="H470" s="117"/>
      <c r="I470" s="117"/>
      <c r="J470" s="5"/>
      <c r="K470" s="5">
        <f t="shared" si="43"/>
        <v>0</v>
      </c>
      <c r="L470" s="7">
        <f t="shared" si="44"/>
        <v>0</v>
      </c>
      <c r="M470" s="259"/>
      <c r="N470" s="447"/>
    </row>
    <row r="471" spans="1:72" s="106" customFormat="1" ht="34.5" customHeight="1">
      <c r="A471" s="23"/>
      <c r="B471" s="6"/>
      <c r="C471" s="6"/>
      <c r="D471" s="372" t="s">
        <v>35</v>
      </c>
      <c r="E471" s="130"/>
      <c r="F471" s="108"/>
      <c r="G471" s="130"/>
      <c r="H471" s="108"/>
      <c r="I471" s="130"/>
      <c r="J471" s="4"/>
      <c r="K471" s="5">
        <f t="shared" si="43"/>
        <v>0</v>
      </c>
      <c r="L471" s="130">
        <f t="shared" si="44"/>
        <v>0</v>
      </c>
      <c r="M471" s="130"/>
      <c r="N471" s="386" t="s">
        <v>798</v>
      </c>
      <c r="O471" s="108"/>
      <c r="P471" s="108"/>
      <c r="Q471" s="108"/>
      <c r="R471" s="108"/>
      <c r="S471" s="108"/>
      <c r="T471" s="108"/>
      <c r="U471" s="108"/>
      <c r="V471" s="108"/>
      <c r="W471" s="108"/>
      <c r="X471" s="108"/>
      <c r="Y471" s="108"/>
      <c r="Z471" s="108"/>
      <c r="AA471" s="108"/>
      <c r="AB471" s="108"/>
      <c r="AC471" s="108"/>
      <c r="AD471" s="108"/>
      <c r="AE471" s="108"/>
      <c r="AF471" s="108"/>
      <c r="AG471" s="108"/>
      <c r="AH471" s="108"/>
      <c r="AI471" s="108"/>
      <c r="AJ471" s="108"/>
      <c r="AK471" s="108"/>
      <c r="AL471" s="108"/>
      <c r="AM471" s="108"/>
      <c r="AN471" s="108"/>
      <c r="AO471" s="108"/>
      <c r="AP471" s="108"/>
      <c r="AQ471" s="108"/>
      <c r="AR471" s="108"/>
      <c r="AS471" s="108"/>
      <c r="AT471" s="108"/>
      <c r="AU471" s="108"/>
      <c r="AV471" s="108"/>
      <c r="AW471" s="108"/>
      <c r="AX471" s="108"/>
      <c r="AY471" s="108"/>
      <c r="AZ471" s="108"/>
      <c r="BA471" s="108"/>
      <c r="BB471" s="108"/>
      <c r="BC471" s="108"/>
      <c r="BD471" s="108"/>
      <c r="BE471" s="108"/>
      <c r="BF471" s="108"/>
      <c r="BG471" s="108"/>
      <c r="BH471" s="108"/>
      <c r="BI471" s="108"/>
      <c r="BJ471" s="108"/>
      <c r="BK471" s="108"/>
      <c r="BL471" s="108"/>
      <c r="BM471" s="108"/>
      <c r="BN471" s="108"/>
      <c r="BO471" s="108"/>
      <c r="BP471" s="108"/>
      <c r="BQ471" s="108"/>
      <c r="BR471" s="108"/>
      <c r="BS471" s="108"/>
      <c r="BT471" s="108"/>
    </row>
    <row r="472" spans="1:72" ht="12.75" customHeight="1">
      <c r="D472" s="383" t="s">
        <v>541</v>
      </c>
      <c r="K472" s="5">
        <f t="shared" si="43"/>
        <v>0</v>
      </c>
      <c r="L472" s="7">
        <f t="shared" si="44"/>
        <v>0</v>
      </c>
      <c r="N472" s="384" t="s">
        <v>752</v>
      </c>
    </row>
    <row r="473" spans="1:72" s="106" customFormat="1" ht="12.75" customHeight="1">
      <c r="A473" s="23"/>
      <c r="B473" s="6"/>
      <c r="C473" s="6"/>
      <c r="D473" s="280" t="s">
        <v>694</v>
      </c>
      <c r="E473" s="130"/>
      <c r="F473" s="108"/>
      <c r="G473" s="130"/>
      <c r="H473" s="108"/>
      <c r="I473" s="130"/>
      <c r="J473" s="108"/>
      <c r="K473" s="5">
        <f t="shared" si="43"/>
        <v>0</v>
      </c>
      <c r="L473" s="130">
        <f t="shared" si="44"/>
        <v>0</v>
      </c>
      <c r="M473" s="130"/>
      <c r="N473" s="447"/>
      <c r="O473" s="108"/>
      <c r="P473" s="108"/>
      <c r="Q473" s="108"/>
      <c r="R473" s="108"/>
      <c r="S473" s="108"/>
      <c r="T473" s="108"/>
      <c r="U473" s="108"/>
      <c r="V473" s="108"/>
      <c r="W473" s="108"/>
      <c r="X473" s="108"/>
      <c r="Y473" s="108"/>
      <c r="Z473" s="108"/>
      <c r="AA473" s="108"/>
      <c r="AB473" s="108"/>
      <c r="AC473" s="108"/>
      <c r="AD473" s="108"/>
      <c r="AE473" s="108"/>
      <c r="AF473" s="108"/>
      <c r="AG473" s="108"/>
      <c r="AH473" s="108"/>
      <c r="AI473" s="108"/>
      <c r="AJ473" s="108"/>
      <c r="AK473" s="108"/>
      <c r="AL473" s="108"/>
      <c r="AM473" s="108"/>
      <c r="AN473" s="108"/>
      <c r="AO473" s="108"/>
      <c r="AP473" s="108"/>
      <c r="AQ473" s="108"/>
      <c r="AR473" s="108"/>
      <c r="AS473" s="108"/>
      <c r="AT473" s="108"/>
      <c r="AU473" s="108"/>
      <c r="AV473" s="108"/>
      <c r="AW473" s="108"/>
      <c r="AX473" s="108"/>
      <c r="AY473" s="108"/>
      <c r="AZ473" s="108"/>
      <c r="BA473" s="108"/>
      <c r="BB473" s="108"/>
      <c r="BC473" s="108"/>
      <c r="BD473" s="108"/>
      <c r="BE473" s="108"/>
      <c r="BF473" s="108"/>
      <c r="BG473" s="108"/>
      <c r="BH473" s="108"/>
      <c r="BI473" s="108"/>
      <c r="BJ473" s="108"/>
      <c r="BK473" s="108"/>
      <c r="BL473" s="108"/>
      <c r="BM473" s="108"/>
      <c r="BN473" s="108"/>
      <c r="BO473" s="108"/>
      <c r="BP473" s="108"/>
      <c r="BQ473" s="108"/>
      <c r="BR473" s="108"/>
      <c r="BS473" s="108"/>
      <c r="BT473" s="108"/>
    </row>
    <row r="474" spans="1:72">
      <c r="B474" s="109"/>
      <c r="C474" s="109" t="s">
        <v>310</v>
      </c>
      <c r="D474" s="341"/>
      <c r="G474" s="260">
        <f>SUM(G468:G473)</f>
        <v>0</v>
      </c>
      <c r="I474" s="260">
        <f>SUM(I468:I473)</f>
        <v>0</v>
      </c>
      <c r="K474" s="260">
        <f>SUM(K468:K473)</f>
        <v>0</v>
      </c>
      <c r="L474" s="260">
        <f t="shared" si="44"/>
        <v>0</v>
      </c>
      <c r="M474" s="260">
        <f>SUM(L468:L473)</f>
        <v>0</v>
      </c>
      <c r="N474" s="447"/>
    </row>
    <row r="475" spans="1:72" s="106" customFormat="1" ht="15" customHeight="1">
      <c r="A475" s="23"/>
      <c r="B475" s="109"/>
      <c r="C475" s="65" t="s">
        <v>393</v>
      </c>
      <c r="D475" s="356"/>
      <c r="E475" s="211"/>
      <c r="F475" s="59"/>
      <c r="G475" s="60"/>
      <c r="H475" s="59"/>
      <c r="I475" s="60"/>
      <c r="J475" s="59"/>
      <c r="K475" s="60"/>
      <c r="L475" s="60"/>
      <c r="M475" s="66">
        <f>SUM(M381:M474)</f>
        <v>0</v>
      </c>
      <c r="N475" s="447"/>
      <c r="O475" s="108"/>
      <c r="P475" s="108"/>
      <c r="Q475" s="108"/>
      <c r="R475" s="108"/>
      <c r="S475" s="108"/>
      <c r="T475" s="108"/>
      <c r="U475" s="108"/>
      <c r="V475" s="108"/>
      <c r="W475" s="108"/>
      <c r="X475" s="108"/>
      <c r="Y475" s="108"/>
      <c r="Z475" s="108"/>
      <c r="AA475" s="108"/>
      <c r="AB475" s="108"/>
      <c r="AC475" s="108"/>
      <c r="AD475" s="108"/>
      <c r="AE475" s="108"/>
      <c r="AF475" s="108"/>
      <c r="AG475" s="108"/>
      <c r="AH475" s="108"/>
      <c r="AI475" s="108"/>
      <c r="AJ475" s="108"/>
      <c r="AK475" s="108"/>
      <c r="AL475" s="108"/>
      <c r="AM475" s="108"/>
      <c r="AN475" s="108"/>
      <c r="AO475" s="108"/>
      <c r="AP475" s="108"/>
      <c r="AQ475" s="108"/>
      <c r="AR475" s="108"/>
      <c r="AS475" s="108"/>
      <c r="AT475" s="108"/>
      <c r="AU475" s="108"/>
      <c r="AV475" s="108"/>
      <c r="AW475" s="108"/>
      <c r="AX475" s="108"/>
      <c r="AY475" s="108"/>
      <c r="AZ475" s="108"/>
      <c r="BA475" s="108"/>
      <c r="BB475" s="108"/>
      <c r="BC475" s="108"/>
      <c r="BD475" s="108"/>
      <c r="BE475" s="108"/>
      <c r="BF475" s="108"/>
      <c r="BG475" s="108"/>
      <c r="BH475" s="108"/>
      <c r="BI475" s="108"/>
      <c r="BJ475" s="108"/>
      <c r="BK475" s="108"/>
      <c r="BL475" s="108"/>
      <c r="BM475" s="108"/>
      <c r="BN475" s="108"/>
      <c r="BO475" s="108"/>
      <c r="BP475" s="108"/>
      <c r="BQ475" s="108"/>
      <c r="BR475" s="108"/>
      <c r="BS475" s="108"/>
      <c r="BT475" s="108"/>
    </row>
    <row r="476" spans="1:72" s="106" customFormat="1" ht="12.75" customHeight="1">
      <c r="A476" s="131"/>
      <c r="B476" s="109"/>
      <c r="C476" s="62" t="s">
        <v>187</v>
      </c>
      <c r="D476" s="340"/>
      <c r="E476" s="7"/>
      <c r="F476" s="4"/>
      <c r="G476" s="7"/>
      <c r="H476" s="4"/>
      <c r="I476" s="7"/>
      <c r="J476" s="4"/>
      <c r="K476" s="7"/>
      <c r="L476" s="259"/>
      <c r="M476" s="61">
        <f>M379+M475</f>
        <v>0</v>
      </c>
      <c r="N476" s="447"/>
      <c r="O476" s="108"/>
      <c r="P476" s="108"/>
      <c r="Q476" s="108"/>
      <c r="R476" s="108"/>
      <c r="S476" s="108"/>
      <c r="T476" s="108"/>
      <c r="U476" s="108"/>
      <c r="V476" s="108"/>
      <c r="W476" s="108"/>
      <c r="X476" s="108"/>
      <c r="Y476" s="108"/>
      <c r="Z476" s="108"/>
      <c r="AA476" s="108"/>
      <c r="AB476" s="108"/>
      <c r="AC476" s="108"/>
      <c r="AD476" s="108"/>
      <c r="AE476" s="108"/>
      <c r="AF476" s="108"/>
      <c r="AG476" s="108"/>
      <c r="AH476" s="108"/>
      <c r="AI476" s="108"/>
      <c r="AJ476" s="108"/>
      <c r="AK476" s="108"/>
      <c r="AL476" s="108"/>
      <c r="AM476" s="108"/>
      <c r="AN476" s="108"/>
      <c r="AO476" s="108"/>
      <c r="AP476" s="108"/>
      <c r="AQ476" s="108"/>
      <c r="AR476" s="108"/>
      <c r="AS476" s="108"/>
      <c r="AT476" s="108"/>
      <c r="AU476" s="108"/>
      <c r="AV476" s="108"/>
      <c r="AW476" s="108"/>
      <c r="AX476" s="108"/>
      <c r="AY476" s="108"/>
      <c r="AZ476" s="108"/>
      <c r="BA476" s="108"/>
      <c r="BB476" s="108"/>
      <c r="BC476" s="108"/>
      <c r="BD476" s="108"/>
      <c r="BE476" s="108"/>
      <c r="BF476" s="108"/>
      <c r="BG476" s="108"/>
      <c r="BH476" s="108"/>
      <c r="BI476" s="108"/>
      <c r="BJ476" s="108"/>
      <c r="BK476" s="108"/>
      <c r="BL476" s="108"/>
      <c r="BM476" s="108"/>
      <c r="BN476" s="108"/>
      <c r="BO476" s="108"/>
      <c r="BP476" s="108"/>
      <c r="BQ476" s="108"/>
      <c r="BR476" s="108"/>
      <c r="BS476" s="108"/>
      <c r="BT476" s="108"/>
    </row>
    <row r="477" spans="1:72" ht="17.25" customHeight="1">
      <c r="B477" s="62" t="s">
        <v>36</v>
      </c>
      <c r="C477" s="109"/>
      <c r="N477" s="447"/>
    </row>
    <row r="478" spans="1:72">
      <c r="A478" s="23"/>
      <c r="B478" s="109" t="s">
        <v>530</v>
      </c>
      <c r="C478" s="109" t="s">
        <v>208</v>
      </c>
      <c r="N478" s="447"/>
    </row>
    <row r="479" spans="1:72" ht="12.75" customHeight="1">
      <c r="A479" s="23"/>
      <c r="B479" s="109"/>
      <c r="C479" s="109"/>
      <c r="D479" s="340" t="s">
        <v>428</v>
      </c>
      <c r="K479" s="7">
        <f>SUM(E479)</f>
        <v>0</v>
      </c>
      <c r="L479" s="7">
        <f>G479+I479+K479</f>
        <v>0</v>
      </c>
      <c r="N479" s="384" t="s">
        <v>734</v>
      </c>
    </row>
    <row r="480" spans="1:72" ht="12.75" customHeight="1">
      <c r="A480" s="23"/>
      <c r="B480" s="109"/>
      <c r="C480" s="109"/>
      <c r="D480" s="340" t="s">
        <v>159</v>
      </c>
      <c r="G480" s="7">
        <f>SUM(E480)*F480</f>
        <v>0</v>
      </c>
      <c r="I480" s="7">
        <f>SUM(E480)*H480</f>
        <v>0</v>
      </c>
      <c r="K480" s="7">
        <f>SUM(E480)*J480</f>
        <v>0</v>
      </c>
      <c r="L480" s="7">
        <f>G480+I480+K480</f>
        <v>0</v>
      </c>
      <c r="N480" s="384" t="s">
        <v>799</v>
      </c>
    </row>
    <row r="481" spans="1:72" ht="23.25" customHeight="1">
      <c r="A481" s="23"/>
      <c r="B481" s="109"/>
      <c r="C481" s="109"/>
      <c r="D481" s="383" t="s">
        <v>695</v>
      </c>
      <c r="F481" s="5"/>
      <c r="G481" s="7">
        <f>SUM(E481)*F481</f>
        <v>0</v>
      </c>
      <c r="I481" s="7">
        <f>SUM(E481)*H481</f>
        <v>0</v>
      </c>
      <c r="L481" s="7">
        <f>G481+I481+K481</f>
        <v>0</v>
      </c>
      <c r="N481" s="386" t="s">
        <v>735</v>
      </c>
    </row>
    <row r="482" spans="1:72">
      <c r="A482" s="23"/>
      <c r="B482" s="109"/>
      <c r="C482" s="109" t="s">
        <v>310</v>
      </c>
      <c r="D482" s="341"/>
      <c r="G482" s="260">
        <f>SUM(G479:G481)</f>
        <v>0</v>
      </c>
      <c r="I482" s="260">
        <f>SUM(I479:I481)</f>
        <v>0</v>
      </c>
      <c r="K482" s="260">
        <f>SUM(K479:K481)</f>
        <v>0</v>
      </c>
      <c r="L482" s="260">
        <f>G482+I482+K482</f>
        <v>0</v>
      </c>
      <c r="M482" s="260">
        <f>SUM(L479:L481)</f>
        <v>0</v>
      </c>
      <c r="N482" s="447"/>
    </row>
    <row r="483" spans="1:72" ht="16.5" customHeight="1">
      <c r="A483" s="23"/>
      <c r="B483" s="109" t="s">
        <v>531</v>
      </c>
      <c r="C483" s="109" t="s">
        <v>160</v>
      </c>
      <c r="N483" s="447"/>
    </row>
    <row r="484" spans="1:72" ht="12.75" customHeight="1">
      <c r="A484" s="23"/>
      <c r="B484" s="109"/>
      <c r="C484" s="109"/>
      <c r="D484" s="383" t="s">
        <v>230</v>
      </c>
      <c r="G484" s="7">
        <f>SUM(E484)*F484</f>
        <v>0</v>
      </c>
      <c r="I484" s="7">
        <f>SUM(E484)*H484</f>
        <v>0</v>
      </c>
      <c r="K484" s="7">
        <f>SUM(E484)*J484</f>
        <v>0</v>
      </c>
      <c r="L484" s="7">
        <f>G484+I484+K484</f>
        <v>0</v>
      </c>
      <c r="N484" s="384" t="s">
        <v>800</v>
      </c>
    </row>
    <row r="485" spans="1:72">
      <c r="A485" s="23"/>
      <c r="B485" s="109"/>
      <c r="C485" s="109" t="s">
        <v>310</v>
      </c>
      <c r="D485" s="341"/>
      <c r="G485" s="260">
        <f>SUM(G484:G484)</f>
        <v>0</v>
      </c>
      <c r="I485" s="260">
        <f>SUM(I484:I484)</f>
        <v>0</v>
      </c>
      <c r="K485" s="260">
        <f>SUM(K484:K484)</f>
        <v>0</v>
      </c>
      <c r="L485" s="260">
        <f>G485+I485+K485</f>
        <v>0</v>
      </c>
      <c r="M485" s="260">
        <f>SUM(L484:L484)</f>
        <v>0</v>
      </c>
      <c r="N485" s="447"/>
    </row>
    <row r="486" spans="1:72" s="106" customFormat="1" ht="14.25" customHeight="1">
      <c r="A486" s="23"/>
      <c r="B486" s="109"/>
      <c r="C486" s="62" t="s">
        <v>149</v>
      </c>
      <c r="D486" s="340"/>
      <c r="E486" s="7"/>
      <c r="F486" s="4"/>
      <c r="G486" s="7"/>
      <c r="H486" s="4"/>
      <c r="I486" s="7"/>
      <c r="J486" s="4"/>
      <c r="K486" s="7"/>
      <c r="L486" s="126"/>
      <c r="M486" s="61">
        <f>SUM(M479:M485)</f>
        <v>0</v>
      </c>
      <c r="N486" s="447"/>
      <c r="O486" s="108"/>
      <c r="P486" s="108"/>
      <c r="Q486" s="108"/>
      <c r="R486" s="108"/>
      <c r="S486" s="108"/>
      <c r="T486" s="108"/>
      <c r="U486" s="108"/>
      <c r="V486" s="108"/>
      <c r="W486" s="108"/>
      <c r="X486" s="108"/>
      <c r="Y486" s="108"/>
      <c r="Z486" s="108"/>
      <c r="AA486" s="108"/>
      <c r="AB486" s="108"/>
      <c r="AC486" s="108"/>
      <c r="AD486" s="108"/>
      <c r="AE486" s="108"/>
      <c r="AF486" s="108"/>
      <c r="AG486" s="108"/>
      <c r="AH486" s="108"/>
      <c r="AI486" s="108"/>
      <c r="AJ486" s="108"/>
      <c r="AK486" s="108"/>
      <c r="AL486" s="108"/>
      <c r="AM486" s="108"/>
      <c r="AN486" s="108"/>
      <c r="AO486" s="108"/>
      <c r="AP486" s="108"/>
      <c r="AQ486" s="108"/>
      <c r="AR486" s="108"/>
      <c r="AS486" s="108"/>
      <c r="AT486" s="108"/>
      <c r="AU486" s="108"/>
      <c r="AV486" s="108"/>
      <c r="AW486" s="108"/>
      <c r="AX486" s="108"/>
      <c r="AY486" s="108"/>
      <c r="AZ486" s="108"/>
      <c r="BA486" s="108"/>
      <c r="BB486" s="108"/>
      <c r="BC486" s="108"/>
      <c r="BD486" s="108"/>
      <c r="BE486" s="108"/>
      <c r="BF486" s="108"/>
      <c r="BG486" s="108"/>
      <c r="BH486" s="108"/>
      <c r="BI486" s="108"/>
      <c r="BJ486" s="108"/>
      <c r="BK486" s="108"/>
      <c r="BL486" s="108"/>
      <c r="BM486" s="108"/>
      <c r="BN486" s="108"/>
      <c r="BO486" s="108"/>
      <c r="BP486" s="108"/>
      <c r="BQ486" s="108"/>
      <c r="BR486" s="108"/>
      <c r="BS486" s="108"/>
      <c r="BT486" s="108"/>
    </row>
    <row r="487" spans="1:72" ht="6.75" customHeight="1">
      <c r="B487" s="109"/>
      <c r="C487" s="109"/>
      <c r="N487" s="447"/>
    </row>
    <row r="488" spans="1:72" s="140" customFormat="1" ht="16.5" customHeight="1">
      <c r="A488" s="97"/>
      <c r="B488" s="15" t="s">
        <v>150</v>
      </c>
      <c r="C488" s="15"/>
      <c r="D488" s="340"/>
      <c r="E488" s="286"/>
      <c r="F488" s="198"/>
      <c r="G488" s="7"/>
      <c r="H488" s="18"/>
      <c r="I488" s="98"/>
      <c r="J488" s="18"/>
      <c r="K488" s="98"/>
      <c r="L488" s="99"/>
      <c r="M488" s="99">
        <f>M27+M476+M486</f>
        <v>0</v>
      </c>
      <c r="N488" s="447"/>
      <c r="O488" s="198"/>
      <c r="P488" s="198"/>
      <c r="Q488" s="198"/>
      <c r="R488" s="198"/>
      <c r="S488" s="198"/>
      <c r="T488" s="198"/>
      <c r="U488" s="198"/>
      <c r="V488" s="198"/>
      <c r="W488" s="198"/>
      <c r="X488" s="198"/>
      <c r="Y488" s="198"/>
      <c r="Z488" s="198"/>
      <c r="AA488" s="198"/>
      <c r="AB488" s="198"/>
      <c r="AC488" s="198"/>
      <c r="AD488" s="198"/>
      <c r="AE488" s="198"/>
      <c r="AF488" s="198"/>
      <c r="AG488" s="198"/>
      <c r="AH488" s="198"/>
      <c r="AI488" s="198"/>
      <c r="AJ488" s="198"/>
      <c r="AK488" s="198"/>
      <c r="AL488" s="198"/>
      <c r="AM488" s="198"/>
      <c r="AN488" s="198"/>
      <c r="AO488" s="198"/>
      <c r="AP488" s="198"/>
      <c r="AQ488" s="198"/>
      <c r="AR488" s="198"/>
      <c r="AS488" s="198"/>
      <c r="AT488" s="198"/>
      <c r="AU488" s="198"/>
      <c r="AV488" s="198"/>
      <c r="AW488" s="198"/>
      <c r="AX488" s="198"/>
      <c r="AY488" s="198"/>
      <c r="AZ488" s="198"/>
      <c r="BA488" s="198"/>
      <c r="BB488" s="198"/>
      <c r="BC488" s="198"/>
      <c r="BD488" s="198"/>
      <c r="BE488" s="198"/>
      <c r="BF488" s="198"/>
      <c r="BG488" s="198"/>
      <c r="BH488" s="198"/>
      <c r="BI488" s="198"/>
      <c r="BJ488" s="198"/>
      <c r="BK488" s="198"/>
      <c r="BL488" s="198"/>
      <c r="BM488" s="198"/>
      <c r="BN488" s="198"/>
      <c r="BO488" s="198"/>
      <c r="BP488" s="198"/>
      <c r="BQ488" s="198"/>
      <c r="BR488" s="198"/>
      <c r="BS488" s="198"/>
      <c r="BT488" s="198"/>
    </row>
    <row r="489" spans="1:72" ht="24" customHeight="1">
      <c r="A489" s="23"/>
      <c r="B489" s="109"/>
      <c r="C489" s="109"/>
      <c r="D489" s="385" t="s">
        <v>132</v>
      </c>
      <c r="E489" s="366">
        <f>Cover!E46</f>
        <v>0.1</v>
      </c>
      <c r="F489" s="195" t="s">
        <v>425</v>
      </c>
      <c r="G489" s="96">
        <f>M476</f>
        <v>0</v>
      </c>
      <c r="H489" s="4" t="s">
        <v>260</v>
      </c>
      <c r="I489" s="7">
        <f>SUM(G489*E489)</f>
        <v>0</v>
      </c>
      <c r="L489" s="7">
        <f>I489</f>
        <v>0</v>
      </c>
      <c r="M489" s="126"/>
      <c r="N489" s="386" t="s">
        <v>707</v>
      </c>
    </row>
    <row r="490" spans="1:72">
      <c r="A490" s="23"/>
      <c r="B490" s="109"/>
      <c r="C490" s="109" t="s">
        <v>310</v>
      </c>
      <c r="G490" s="259"/>
      <c r="I490" s="260">
        <f>SUM(I489:I489)</f>
        <v>0</v>
      </c>
      <c r="K490" s="259"/>
      <c r="L490" s="260">
        <f>I490</f>
        <v>0</v>
      </c>
      <c r="M490" s="260">
        <f>SUM(L489:L489)</f>
        <v>0</v>
      </c>
      <c r="N490" s="447"/>
    </row>
    <row r="491" spans="1:72" ht="9" customHeight="1" thickBot="1">
      <c r="A491" s="23"/>
      <c r="B491" s="109"/>
      <c r="C491" s="203"/>
      <c r="D491" s="280"/>
      <c r="E491" s="130"/>
      <c r="F491" s="108"/>
      <c r="G491" s="130"/>
      <c r="H491" s="108"/>
      <c r="I491" s="130"/>
      <c r="J491" s="108"/>
      <c r="K491" s="130"/>
      <c r="L491" s="130"/>
      <c r="M491" s="126"/>
      <c r="N491" s="447"/>
    </row>
    <row r="492" spans="1:72" s="68" customFormat="1" ht="29.25" customHeight="1" thickBot="1">
      <c r="A492" s="100"/>
      <c r="B492" s="70" t="s">
        <v>287</v>
      </c>
      <c r="C492" s="70"/>
      <c r="D492" s="340"/>
      <c r="E492" s="71"/>
      <c r="F492" s="101"/>
      <c r="G492" s="74"/>
      <c r="H492" s="101"/>
      <c r="I492" s="74"/>
      <c r="J492" s="101"/>
      <c r="K492" s="74"/>
      <c r="L492" s="76"/>
      <c r="M492" s="443">
        <f>SUM(M488:M491)</f>
        <v>0</v>
      </c>
      <c r="N492" s="535" t="s">
        <v>801</v>
      </c>
      <c r="O492" s="101"/>
      <c r="P492" s="101"/>
      <c r="Q492" s="101"/>
      <c r="R492" s="101"/>
      <c r="S492" s="101"/>
      <c r="T492" s="101"/>
      <c r="U492" s="101"/>
      <c r="V492" s="101"/>
      <c r="W492" s="101"/>
      <c r="X492" s="101"/>
      <c r="Y492" s="101"/>
      <c r="Z492" s="101"/>
      <c r="AA492" s="101"/>
      <c r="AB492" s="101"/>
      <c r="AC492" s="101"/>
      <c r="AD492" s="101"/>
      <c r="AE492" s="101"/>
      <c r="AF492" s="101"/>
      <c r="AG492" s="101"/>
      <c r="AH492" s="101"/>
      <c r="AI492" s="101"/>
      <c r="AJ492" s="101"/>
      <c r="AK492" s="101"/>
      <c r="AL492" s="101"/>
      <c r="AM492" s="101"/>
      <c r="AN492" s="101"/>
      <c r="AO492" s="101"/>
      <c r="AP492" s="101"/>
      <c r="AQ492" s="101"/>
      <c r="AR492" s="101"/>
      <c r="AS492" s="101"/>
      <c r="AT492" s="101"/>
      <c r="AU492" s="101"/>
      <c r="AV492" s="101"/>
      <c r="AW492" s="101"/>
      <c r="AX492" s="101"/>
      <c r="AY492" s="101"/>
      <c r="AZ492" s="101"/>
      <c r="BA492" s="101"/>
      <c r="BB492" s="101"/>
      <c r="BC492" s="101"/>
      <c r="BD492" s="101"/>
      <c r="BE492" s="101"/>
      <c r="BF492" s="101"/>
      <c r="BG492" s="101"/>
      <c r="BH492" s="101"/>
      <c r="BI492" s="101"/>
      <c r="BJ492" s="101"/>
      <c r="BK492" s="101"/>
      <c r="BL492" s="101"/>
      <c r="BM492" s="101"/>
      <c r="BN492" s="101"/>
      <c r="BO492" s="101"/>
      <c r="BP492" s="101"/>
      <c r="BQ492" s="101"/>
      <c r="BR492" s="101"/>
      <c r="BS492" s="101"/>
      <c r="BT492" s="101"/>
    </row>
    <row r="493" spans="1:72" ht="26.25" customHeight="1">
      <c r="N493" s="436" t="s">
        <v>23</v>
      </c>
      <c r="O493" s="125"/>
      <c r="R493" s="5"/>
      <c r="S493" s="255"/>
    </row>
    <row r="494" spans="1:72">
      <c r="A494" s="23"/>
      <c r="B494" s="6"/>
      <c r="C494" s="6"/>
      <c r="D494" s="280"/>
      <c r="E494" s="130"/>
      <c r="F494" s="108"/>
      <c r="G494" s="130"/>
      <c r="H494" s="108"/>
      <c r="I494" s="130"/>
      <c r="J494" s="108"/>
      <c r="K494" s="130"/>
      <c r="L494" s="130"/>
      <c r="M494" s="130"/>
      <c r="N494" s="543"/>
      <c r="O494" s="125"/>
      <c r="R494" s="5"/>
      <c r="S494" s="5"/>
    </row>
    <row r="495" spans="1:72" s="106" customFormat="1">
      <c r="A495" s="23"/>
      <c r="B495" s="6"/>
      <c r="C495" s="6"/>
      <c r="D495" s="280"/>
      <c r="E495" s="130" t="s">
        <v>523</v>
      </c>
      <c r="F495" s="108"/>
      <c r="G495" s="130"/>
      <c r="H495" s="108"/>
      <c r="I495" s="130"/>
      <c r="J495" s="108"/>
      <c r="K495" s="130"/>
      <c r="L495" s="130"/>
      <c r="M495" s="130"/>
      <c r="N495" s="544"/>
      <c r="O495" s="108"/>
      <c r="P495" s="108"/>
      <c r="Q495" s="108"/>
      <c r="R495" s="117"/>
      <c r="S495" s="117"/>
      <c r="T495" s="108"/>
      <c r="U495" s="108"/>
      <c r="V495" s="108"/>
      <c r="W495" s="108"/>
      <c r="X495" s="108"/>
      <c r="Y495" s="108"/>
      <c r="Z495" s="108"/>
      <c r="AA495" s="108"/>
      <c r="AB495" s="108"/>
      <c r="AC495" s="108"/>
      <c r="AD495" s="108"/>
      <c r="AE495" s="108"/>
      <c r="AF495" s="108"/>
      <c r="AG495" s="108"/>
      <c r="AH495" s="108"/>
      <c r="AI495" s="108"/>
      <c r="AJ495" s="108"/>
      <c r="AK495" s="108"/>
      <c r="AL495" s="108"/>
      <c r="AM495" s="108"/>
      <c r="AN495" s="108"/>
      <c r="AO495" s="108"/>
      <c r="AP495" s="108"/>
      <c r="AQ495" s="108"/>
      <c r="AR495" s="108"/>
      <c r="AS495" s="108"/>
      <c r="AT495" s="108"/>
      <c r="AU495" s="108"/>
      <c r="AV495" s="108"/>
      <c r="AW495" s="108"/>
      <c r="AX495" s="108"/>
      <c r="AY495" s="108"/>
      <c r="AZ495" s="108"/>
      <c r="BA495" s="108"/>
      <c r="BB495" s="108"/>
      <c r="BC495" s="108"/>
      <c r="BD495" s="108"/>
      <c r="BE495" s="108"/>
      <c r="BF495" s="108"/>
      <c r="BG495" s="108"/>
      <c r="BH495" s="108"/>
      <c r="BI495" s="108"/>
      <c r="BJ495" s="108"/>
      <c r="BK495" s="108"/>
      <c r="BL495" s="108"/>
      <c r="BM495" s="108"/>
      <c r="BN495" s="108"/>
      <c r="BO495" s="108"/>
      <c r="BP495" s="108"/>
      <c r="BQ495" s="108"/>
      <c r="BR495" s="108"/>
      <c r="BS495" s="108"/>
      <c r="BT495" s="108"/>
    </row>
    <row r="496" spans="1:72">
      <c r="R496" s="5"/>
      <c r="S496" s="5"/>
    </row>
    <row r="497" spans="1:72" s="106" customFormat="1">
      <c r="A497" s="23"/>
      <c r="B497" s="6"/>
      <c r="C497" s="6"/>
      <c r="D497" s="280"/>
      <c r="E497" s="130"/>
      <c r="F497" s="108"/>
      <c r="G497" s="130"/>
      <c r="H497" s="108"/>
      <c r="I497" s="130"/>
      <c r="J497" s="108"/>
      <c r="K497" s="130"/>
      <c r="L497" s="130"/>
      <c r="M497" s="130"/>
      <c r="N497" s="544"/>
      <c r="O497" s="108"/>
      <c r="P497" s="108"/>
      <c r="Q497" s="108"/>
      <c r="R497" s="117"/>
      <c r="S497" s="117"/>
      <c r="T497" s="108"/>
      <c r="U497" s="108"/>
      <c r="V497" s="108"/>
      <c r="W497" s="108"/>
      <c r="X497" s="108"/>
      <c r="Y497" s="108"/>
      <c r="Z497" s="108"/>
      <c r="AA497" s="108"/>
      <c r="AB497" s="108"/>
      <c r="AC497" s="108"/>
      <c r="AD497" s="108"/>
      <c r="AE497" s="108"/>
      <c r="AF497" s="108"/>
      <c r="AG497" s="108"/>
      <c r="AH497" s="108"/>
      <c r="AI497" s="108"/>
      <c r="AJ497" s="108"/>
      <c r="AK497" s="108"/>
      <c r="AL497" s="108"/>
      <c r="AM497" s="108"/>
      <c r="AN497" s="108"/>
      <c r="AO497" s="108"/>
      <c r="AP497" s="108"/>
      <c r="AQ497" s="108"/>
      <c r="AR497" s="108"/>
      <c r="AS497" s="108"/>
      <c r="AT497" s="108"/>
      <c r="AU497" s="108"/>
      <c r="AV497" s="108"/>
      <c r="AW497" s="108"/>
      <c r="AX497" s="108"/>
      <c r="AY497" s="108"/>
      <c r="AZ497" s="108"/>
      <c r="BA497" s="108"/>
      <c r="BB497" s="108"/>
      <c r="BC497" s="108"/>
      <c r="BD497" s="108"/>
      <c r="BE497" s="108"/>
      <c r="BF497" s="108"/>
      <c r="BG497" s="108"/>
      <c r="BH497" s="108"/>
      <c r="BI497" s="108"/>
      <c r="BJ497" s="108"/>
      <c r="BK497" s="108"/>
      <c r="BL497" s="108"/>
      <c r="BM497" s="108"/>
      <c r="BN497" s="108"/>
      <c r="BO497" s="108"/>
      <c r="BP497" s="108"/>
      <c r="BQ497" s="108"/>
      <c r="BR497" s="108"/>
      <c r="BS497" s="108"/>
      <c r="BT497" s="108"/>
    </row>
    <row r="498" spans="1:72">
      <c r="R498" s="5"/>
      <c r="S498" s="5"/>
    </row>
    <row r="499" spans="1:72" s="106" customFormat="1">
      <c r="A499" s="23"/>
      <c r="B499" s="6"/>
      <c r="C499" s="6"/>
      <c r="D499" s="280"/>
      <c r="E499" s="130"/>
      <c r="F499" s="108"/>
      <c r="G499" s="130"/>
      <c r="H499" s="108"/>
      <c r="I499" s="130"/>
      <c r="J499" s="108"/>
      <c r="K499" s="130"/>
      <c r="L499" s="130"/>
      <c r="M499" s="130"/>
      <c r="N499" s="544"/>
      <c r="O499" s="108"/>
      <c r="P499" s="108"/>
      <c r="Q499" s="108"/>
      <c r="R499" s="117"/>
      <c r="S499" s="117"/>
      <c r="T499" s="108"/>
      <c r="U499" s="108"/>
      <c r="V499" s="108"/>
      <c r="W499" s="108"/>
      <c r="X499" s="108"/>
      <c r="Y499" s="108"/>
      <c r="Z499" s="108"/>
      <c r="AA499" s="108"/>
      <c r="AB499" s="108"/>
      <c r="AC499" s="108"/>
      <c r="AD499" s="108"/>
      <c r="AE499" s="108"/>
      <c r="AF499" s="108"/>
      <c r="AG499" s="108"/>
      <c r="AH499" s="108"/>
      <c r="AI499" s="108"/>
      <c r="AJ499" s="108"/>
      <c r="AK499" s="108"/>
      <c r="AL499" s="108"/>
      <c r="AM499" s="108"/>
      <c r="AN499" s="108"/>
      <c r="AO499" s="108"/>
      <c r="AP499" s="108"/>
      <c r="AQ499" s="108"/>
      <c r="AR499" s="108"/>
      <c r="AS499" s="108"/>
      <c r="AT499" s="108"/>
      <c r="AU499" s="108"/>
      <c r="AV499" s="108"/>
      <c r="AW499" s="108"/>
      <c r="AX499" s="108"/>
      <c r="AY499" s="108"/>
      <c r="AZ499" s="108"/>
      <c r="BA499" s="108"/>
      <c r="BB499" s="108"/>
      <c r="BC499" s="108"/>
      <c r="BD499" s="108"/>
      <c r="BE499" s="108"/>
      <c r="BF499" s="108"/>
      <c r="BG499" s="108"/>
      <c r="BH499" s="108"/>
      <c r="BI499" s="108"/>
      <c r="BJ499" s="108"/>
      <c r="BK499" s="108"/>
      <c r="BL499" s="108"/>
      <c r="BM499" s="108"/>
      <c r="BN499" s="108"/>
      <c r="BO499" s="108"/>
      <c r="BP499" s="108"/>
      <c r="BQ499" s="108"/>
      <c r="BR499" s="108"/>
      <c r="BS499" s="108"/>
      <c r="BT499" s="108"/>
    </row>
    <row r="500" spans="1:72">
      <c r="O500" s="125"/>
      <c r="R500" s="5"/>
      <c r="S500" s="259"/>
    </row>
    <row r="501" spans="1:72">
      <c r="A501" s="23"/>
      <c r="B501" s="6"/>
      <c r="C501" s="6"/>
      <c r="D501" s="280"/>
      <c r="E501" s="130"/>
      <c r="F501" s="108"/>
      <c r="G501" s="130"/>
      <c r="H501" s="108"/>
      <c r="I501" s="130"/>
      <c r="J501" s="108"/>
      <c r="K501" s="130"/>
      <c r="L501" s="130"/>
      <c r="M501" s="130"/>
      <c r="O501" s="125"/>
      <c r="R501" s="5"/>
      <c r="S501" s="259"/>
    </row>
    <row r="502" spans="1:72">
      <c r="A502" s="23"/>
      <c r="B502" s="6"/>
      <c r="C502" s="6"/>
      <c r="D502" s="280"/>
      <c r="E502" s="130"/>
      <c r="F502" s="108"/>
      <c r="G502" s="130"/>
      <c r="H502" s="108"/>
      <c r="I502" s="130"/>
      <c r="J502" s="108"/>
      <c r="K502" s="130"/>
      <c r="L502" s="130"/>
      <c r="M502" s="130"/>
      <c r="N502" s="543"/>
      <c r="O502" s="125"/>
      <c r="R502" s="5"/>
      <c r="S502" s="5"/>
    </row>
    <row r="503" spans="1:72" s="106" customFormat="1">
      <c r="A503" s="23"/>
      <c r="B503" s="6"/>
      <c r="C503" s="6"/>
      <c r="D503" s="280"/>
      <c r="E503" s="130"/>
      <c r="F503" s="108"/>
      <c r="G503" s="130"/>
      <c r="H503" s="108"/>
      <c r="I503" s="130"/>
      <c r="J503" s="108"/>
      <c r="K503" s="130"/>
      <c r="L503" s="130"/>
      <c r="M503" s="130"/>
      <c r="N503" s="544"/>
      <c r="O503" s="108"/>
      <c r="P503" s="108"/>
      <c r="Q503" s="108"/>
      <c r="R503" s="117"/>
      <c r="S503" s="117"/>
      <c r="T503" s="108"/>
      <c r="U503" s="108"/>
      <c r="V503" s="108"/>
      <c r="W503" s="108"/>
      <c r="X503" s="108"/>
      <c r="Y503" s="108"/>
      <c r="Z503" s="108"/>
      <c r="AA503" s="108"/>
      <c r="AB503" s="108"/>
      <c r="AC503" s="108"/>
      <c r="AD503" s="108"/>
      <c r="AE503" s="108"/>
      <c r="AF503" s="108"/>
      <c r="AG503" s="108"/>
      <c r="AH503" s="108"/>
      <c r="AI503" s="108"/>
      <c r="AJ503" s="108"/>
      <c r="AK503" s="108"/>
      <c r="AL503" s="108"/>
      <c r="AM503" s="108"/>
      <c r="AN503" s="108"/>
      <c r="AO503" s="108"/>
      <c r="AP503" s="108"/>
      <c r="AQ503" s="108"/>
      <c r="AR503" s="108"/>
      <c r="AS503" s="108"/>
      <c r="AT503" s="108"/>
      <c r="AU503" s="108"/>
      <c r="AV503" s="108"/>
      <c r="AW503" s="108"/>
      <c r="AX503" s="108"/>
      <c r="AY503" s="108"/>
      <c r="AZ503" s="108"/>
      <c r="BA503" s="108"/>
      <c r="BB503" s="108"/>
      <c r="BC503" s="108"/>
      <c r="BD503" s="108"/>
      <c r="BE503" s="108"/>
      <c r="BF503" s="108"/>
      <c r="BG503" s="108"/>
      <c r="BH503" s="108"/>
      <c r="BI503" s="108"/>
      <c r="BJ503" s="108"/>
      <c r="BK503" s="108"/>
      <c r="BL503" s="108"/>
      <c r="BM503" s="108"/>
      <c r="BN503" s="108"/>
      <c r="BO503" s="108"/>
      <c r="BP503" s="108"/>
      <c r="BQ503" s="108"/>
      <c r="BR503" s="108"/>
      <c r="BS503" s="108"/>
      <c r="BT503" s="108"/>
    </row>
    <row r="504" spans="1:72">
      <c r="R504" s="5"/>
      <c r="S504" s="5"/>
    </row>
    <row r="505" spans="1:72" s="106" customFormat="1">
      <c r="A505" s="23"/>
      <c r="B505" s="6"/>
      <c r="C505" s="6"/>
      <c r="D505" s="280"/>
      <c r="E505" s="130"/>
      <c r="F505" s="108"/>
      <c r="G505" s="130"/>
      <c r="H505" s="108"/>
      <c r="I505" s="130"/>
      <c r="J505" s="108"/>
      <c r="K505" s="130"/>
      <c r="L505" s="130"/>
      <c r="M505" s="130"/>
      <c r="N505" s="544"/>
      <c r="O505" s="108"/>
      <c r="P505" s="108"/>
      <c r="Q505" s="108"/>
      <c r="R505" s="117"/>
      <c r="S505" s="117"/>
      <c r="T505" s="108"/>
      <c r="U505" s="108"/>
      <c r="V505" s="108"/>
      <c r="W505" s="108"/>
      <c r="X505" s="108"/>
      <c r="Y505" s="108"/>
      <c r="Z505" s="108"/>
      <c r="AA505" s="108"/>
      <c r="AB505" s="108"/>
      <c r="AC505" s="108"/>
      <c r="AD505" s="108"/>
      <c r="AE505" s="108"/>
      <c r="AF505" s="108"/>
      <c r="AG505" s="108"/>
      <c r="AH505" s="108"/>
      <c r="AI505" s="108"/>
      <c r="AJ505" s="108"/>
      <c r="AK505" s="108"/>
      <c r="AL505" s="108"/>
      <c r="AM505" s="108"/>
      <c r="AN505" s="108"/>
      <c r="AO505" s="108"/>
      <c r="AP505" s="108"/>
      <c r="AQ505" s="108"/>
      <c r="AR505" s="108"/>
      <c r="AS505" s="108"/>
      <c r="AT505" s="108"/>
      <c r="AU505" s="108"/>
      <c r="AV505" s="108"/>
      <c r="AW505" s="108"/>
      <c r="AX505" s="108"/>
      <c r="AY505" s="108"/>
      <c r="AZ505" s="108"/>
      <c r="BA505" s="108"/>
      <c r="BB505" s="108"/>
      <c r="BC505" s="108"/>
      <c r="BD505" s="108"/>
      <c r="BE505" s="108"/>
      <c r="BF505" s="108"/>
      <c r="BG505" s="108"/>
      <c r="BH505" s="108"/>
      <c r="BI505" s="108"/>
      <c r="BJ505" s="108"/>
      <c r="BK505" s="108"/>
      <c r="BL505" s="108"/>
      <c r="BM505" s="108"/>
      <c r="BN505" s="108"/>
      <c r="BO505" s="108"/>
      <c r="BP505" s="108"/>
      <c r="BQ505" s="108"/>
      <c r="BR505" s="108"/>
      <c r="BS505" s="108"/>
      <c r="BT505" s="108"/>
    </row>
    <row r="506" spans="1:72">
      <c r="R506" s="5"/>
      <c r="S506" s="5"/>
    </row>
    <row r="507" spans="1:72" s="106" customFormat="1">
      <c r="A507" s="23"/>
      <c r="B507" s="6"/>
      <c r="C507" s="6"/>
      <c r="D507" s="280"/>
      <c r="E507" s="130"/>
      <c r="F507" s="108"/>
      <c r="G507" s="130"/>
      <c r="H507" s="108"/>
      <c r="I507" s="130"/>
      <c r="J507" s="108"/>
      <c r="K507" s="130"/>
      <c r="L507" s="130"/>
      <c r="M507" s="130"/>
      <c r="N507" s="544"/>
      <c r="O507" s="108"/>
      <c r="P507" s="108"/>
      <c r="Q507" s="108"/>
      <c r="R507" s="117"/>
      <c r="S507" s="117"/>
      <c r="T507" s="108"/>
      <c r="U507" s="108"/>
      <c r="V507" s="108"/>
      <c r="W507" s="108"/>
      <c r="X507" s="108"/>
      <c r="Y507" s="108"/>
      <c r="Z507" s="108"/>
      <c r="AA507" s="108"/>
      <c r="AB507" s="108"/>
      <c r="AC507" s="108"/>
      <c r="AD507" s="108"/>
      <c r="AE507" s="108"/>
      <c r="AF507" s="108"/>
      <c r="AG507" s="108"/>
      <c r="AH507" s="108"/>
      <c r="AI507" s="108"/>
      <c r="AJ507" s="108"/>
      <c r="AK507" s="108"/>
      <c r="AL507" s="108"/>
      <c r="AM507" s="108"/>
      <c r="AN507" s="108"/>
      <c r="AO507" s="108"/>
      <c r="AP507" s="108"/>
      <c r="AQ507" s="108"/>
      <c r="AR507" s="108"/>
      <c r="AS507" s="108"/>
      <c r="AT507" s="108"/>
      <c r="AU507" s="108"/>
      <c r="AV507" s="108"/>
      <c r="AW507" s="108"/>
      <c r="AX507" s="108"/>
      <c r="AY507" s="108"/>
      <c r="AZ507" s="108"/>
      <c r="BA507" s="108"/>
      <c r="BB507" s="108"/>
      <c r="BC507" s="108"/>
      <c r="BD507" s="108"/>
      <c r="BE507" s="108"/>
      <c r="BF507" s="108"/>
      <c r="BG507" s="108"/>
      <c r="BH507" s="108"/>
      <c r="BI507" s="108"/>
      <c r="BJ507" s="108"/>
      <c r="BK507" s="108"/>
      <c r="BL507" s="108"/>
      <c r="BM507" s="108"/>
      <c r="BN507" s="108"/>
      <c r="BO507" s="108"/>
      <c r="BP507" s="108"/>
      <c r="BQ507" s="108"/>
      <c r="BR507" s="108"/>
      <c r="BS507" s="108"/>
      <c r="BT507" s="108"/>
    </row>
    <row r="508" spans="1:72">
      <c r="R508" s="5"/>
      <c r="S508" s="5"/>
    </row>
    <row r="509" spans="1:72" s="106" customFormat="1">
      <c r="A509" s="23"/>
      <c r="B509" s="6"/>
      <c r="C509" s="6"/>
      <c r="D509" s="280"/>
      <c r="E509" s="130"/>
      <c r="F509" s="108"/>
      <c r="G509" s="130"/>
      <c r="H509" s="108"/>
      <c r="I509" s="130"/>
      <c r="J509" s="108"/>
      <c r="K509" s="130"/>
      <c r="L509" s="130"/>
      <c r="M509" s="130"/>
      <c r="N509" s="544"/>
      <c r="O509" s="108"/>
      <c r="P509" s="108"/>
      <c r="Q509" s="108"/>
      <c r="R509" s="117"/>
      <c r="S509" s="117"/>
      <c r="T509" s="108"/>
      <c r="U509" s="108"/>
      <c r="V509" s="108"/>
      <c r="W509" s="108"/>
      <c r="X509" s="108"/>
      <c r="Y509" s="108"/>
      <c r="Z509" s="108"/>
      <c r="AA509" s="108"/>
      <c r="AB509" s="108"/>
      <c r="AC509" s="108"/>
      <c r="AD509" s="108"/>
      <c r="AE509" s="108"/>
      <c r="AF509" s="108"/>
      <c r="AG509" s="108"/>
      <c r="AH509" s="108"/>
      <c r="AI509" s="108"/>
      <c r="AJ509" s="108"/>
      <c r="AK509" s="108"/>
      <c r="AL509" s="108"/>
      <c r="AM509" s="108"/>
      <c r="AN509" s="108"/>
      <c r="AO509" s="108"/>
      <c r="AP509" s="108"/>
      <c r="AQ509" s="108"/>
      <c r="AR509" s="108"/>
      <c r="AS509" s="108"/>
      <c r="AT509" s="108"/>
      <c r="AU509" s="108"/>
      <c r="AV509" s="108"/>
      <c r="AW509" s="108"/>
      <c r="AX509" s="108"/>
      <c r="AY509" s="108"/>
      <c r="AZ509" s="108"/>
      <c r="BA509" s="108"/>
      <c r="BB509" s="108"/>
      <c r="BC509" s="108"/>
      <c r="BD509" s="108"/>
      <c r="BE509" s="108"/>
      <c r="BF509" s="108"/>
      <c r="BG509" s="108"/>
      <c r="BH509" s="108"/>
      <c r="BI509" s="108"/>
      <c r="BJ509" s="108"/>
      <c r="BK509" s="108"/>
      <c r="BL509" s="108"/>
      <c r="BM509" s="108"/>
      <c r="BN509" s="108"/>
      <c r="BO509" s="108"/>
      <c r="BP509" s="108"/>
      <c r="BQ509" s="108"/>
      <c r="BR509" s="108"/>
      <c r="BS509" s="108"/>
      <c r="BT509" s="108"/>
    </row>
    <row r="510" spans="1:72">
      <c r="R510" s="5"/>
      <c r="S510" s="5"/>
    </row>
    <row r="511" spans="1:72" s="106" customFormat="1">
      <c r="A511" s="23"/>
      <c r="B511" s="6"/>
      <c r="C511" s="6"/>
      <c r="D511" s="280"/>
      <c r="E511" s="130"/>
      <c r="F511" s="108"/>
      <c r="G511" s="130"/>
      <c r="H511" s="108"/>
      <c r="I511" s="130"/>
      <c r="J511" s="108"/>
      <c r="K511" s="130"/>
      <c r="L511" s="130"/>
      <c r="M511" s="130"/>
      <c r="N511" s="544"/>
      <c r="O511" s="108"/>
      <c r="P511" s="108"/>
      <c r="Q511" s="108"/>
      <c r="R511" s="117"/>
      <c r="S511" s="117"/>
      <c r="T511" s="108"/>
      <c r="U511" s="108"/>
      <c r="V511" s="108"/>
      <c r="W511" s="108"/>
      <c r="X511" s="108"/>
      <c r="Y511" s="108"/>
      <c r="Z511" s="108"/>
      <c r="AA511" s="108"/>
      <c r="AB511" s="108"/>
      <c r="AC511" s="108"/>
      <c r="AD511" s="108"/>
      <c r="AE511" s="108"/>
      <c r="AF511" s="108"/>
      <c r="AG511" s="108"/>
      <c r="AH511" s="108"/>
      <c r="AI511" s="108"/>
      <c r="AJ511" s="108"/>
      <c r="AK511" s="108"/>
      <c r="AL511" s="108"/>
      <c r="AM511" s="108"/>
      <c r="AN511" s="108"/>
      <c r="AO511" s="108"/>
      <c r="AP511" s="108"/>
      <c r="AQ511" s="108"/>
      <c r="AR511" s="108"/>
      <c r="AS511" s="108"/>
      <c r="AT511" s="108"/>
      <c r="AU511" s="108"/>
      <c r="AV511" s="108"/>
      <c r="AW511" s="108"/>
      <c r="AX511" s="108"/>
      <c r="AY511" s="108"/>
      <c r="AZ511" s="108"/>
      <c r="BA511" s="108"/>
      <c r="BB511" s="108"/>
      <c r="BC511" s="108"/>
      <c r="BD511" s="108"/>
      <c r="BE511" s="108"/>
      <c r="BF511" s="108"/>
      <c r="BG511" s="108"/>
      <c r="BH511" s="108"/>
      <c r="BI511" s="108"/>
      <c r="BJ511" s="108"/>
      <c r="BK511" s="108"/>
      <c r="BL511" s="108"/>
      <c r="BM511" s="108"/>
      <c r="BN511" s="108"/>
      <c r="BO511" s="108"/>
      <c r="BP511" s="108"/>
      <c r="BQ511" s="108"/>
      <c r="BR511" s="108"/>
      <c r="BS511" s="108"/>
      <c r="BT511" s="108"/>
    </row>
    <row r="512" spans="1:72">
      <c r="R512" s="5"/>
      <c r="S512" s="5"/>
    </row>
    <row r="513" spans="1:72" s="106" customFormat="1">
      <c r="A513" s="23"/>
      <c r="B513" s="6"/>
      <c r="C513" s="6"/>
      <c r="D513" s="280"/>
      <c r="E513" s="130"/>
      <c r="F513" s="108"/>
      <c r="G513" s="130"/>
      <c r="H513" s="108"/>
      <c r="I513" s="130"/>
      <c r="J513" s="108"/>
      <c r="K513" s="130"/>
      <c r="L513" s="130"/>
      <c r="M513" s="130"/>
      <c r="N513" s="544"/>
      <c r="O513" s="108"/>
      <c r="P513" s="108"/>
      <c r="Q513" s="108"/>
      <c r="R513" s="117"/>
      <c r="S513" s="117"/>
      <c r="T513" s="108"/>
      <c r="U513" s="108"/>
      <c r="V513" s="108"/>
      <c r="W513" s="108"/>
      <c r="X513" s="108"/>
      <c r="Y513" s="108"/>
      <c r="Z513" s="108"/>
      <c r="AA513" s="108"/>
      <c r="AB513" s="108"/>
      <c r="AC513" s="108"/>
      <c r="AD513" s="108"/>
      <c r="AE513" s="108"/>
      <c r="AF513" s="108"/>
      <c r="AG513" s="108"/>
      <c r="AH513" s="108"/>
      <c r="AI513" s="108"/>
      <c r="AJ513" s="108"/>
      <c r="AK513" s="108"/>
      <c r="AL513" s="108"/>
      <c r="AM513" s="108"/>
      <c r="AN513" s="108"/>
      <c r="AO513" s="108"/>
      <c r="AP513" s="108"/>
      <c r="AQ513" s="108"/>
      <c r="AR513" s="108"/>
      <c r="AS513" s="108"/>
      <c r="AT513" s="108"/>
      <c r="AU513" s="108"/>
      <c r="AV513" s="108"/>
      <c r="AW513" s="108"/>
      <c r="AX513" s="108"/>
      <c r="AY513" s="108"/>
      <c r="AZ513" s="108"/>
      <c r="BA513" s="108"/>
      <c r="BB513" s="108"/>
      <c r="BC513" s="108"/>
      <c r="BD513" s="108"/>
      <c r="BE513" s="108"/>
      <c r="BF513" s="108"/>
      <c r="BG513" s="108"/>
      <c r="BH513" s="108"/>
      <c r="BI513" s="108"/>
      <c r="BJ513" s="108"/>
      <c r="BK513" s="108"/>
      <c r="BL513" s="108"/>
      <c r="BM513" s="108"/>
      <c r="BN513" s="108"/>
      <c r="BO513" s="108"/>
      <c r="BP513" s="108"/>
      <c r="BQ513" s="108"/>
      <c r="BR513" s="108"/>
      <c r="BS513" s="108"/>
      <c r="BT513" s="108"/>
    </row>
    <row r="514" spans="1:72">
      <c r="R514" s="5"/>
      <c r="S514" s="5"/>
    </row>
    <row r="515" spans="1:72" s="106" customFormat="1">
      <c r="A515" s="23"/>
      <c r="B515" s="6"/>
      <c r="C515" s="6"/>
      <c r="D515" s="280"/>
      <c r="E515" s="130"/>
      <c r="F515" s="108"/>
      <c r="G515" s="130"/>
      <c r="H515" s="108"/>
      <c r="I515" s="130"/>
      <c r="J515" s="108"/>
      <c r="K515" s="130"/>
      <c r="L515" s="130"/>
      <c r="M515" s="130"/>
      <c r="N515" s="544"/>
      <c r="O515" s="108"/>
      <c r="P515" s="108"/>
      <c r="Q515" s="108"/>
      <c r="R515" s="117"/>
      <c r="S515" s="117"/>
      <c r="T515" s="108"/>
      <c r="U515" s="108"/>
      <c r="V515" s="108"/>
      <c r="W515" s="108"/>
      <c r="X515" s="108"/>
      <c r="Y515" s="108"/>
      <c r="Z515" s="108"/>
      <c r="AA515" s="108"/>
      <c r="AB515" s="108"/>
      <c r="AC515" s="108"/>
      <c r="AD515" s="108"/>
      <c r="AE515" s="108"/>
      <c r="AF515" s="108"/>
      <c r="AG515" s="108"/>
      <c r="AH515" s="108"/>
      <c r="AI515" s="108"/>
      <c r="AJ515" s="108"/>
      <c r="AK515" s="108"/>
      <c r="AL515" s="108"/>
      <c r="AM515" s="108"/>
      <c r="AN515" s="108"/>
      <c r="AO515" s="108"/>
      <c r="AP515" s="108"/>
      <c r="AQ515" s="108"/>
      <c r="AR515" s="108"/>
      <c r="AS515" s="108"/>
      <c r="AT515" s="108"/>
      <c r="AU515" s="108"/>
      <c r="AV515" s="108"/>
      <c r="AW515" s="108"/>
      <c r="AX515" s="108"/>
      <c r="AY515" s="108"/>
      <c r="AZ515" s="108"/>
      <c r="BA515" s="108"/>
      <c r="BB515" s="108"/>
      <c r="BC515" s="108"/>
      <c r="BD515" s="108"/>
      <c r="BE515" s="108"/>
      <c r="BF515" s="108"/>
      <c r="BG515" s="108"/>
      <c r="BH515" s="108"/>
      <c r="BI515" s="108"/>
      <c r="BJ515" s="108"/>
      <c r="BK515" s="108"/>
      <c r="BL515" s="108"/>
      <c r="BM515" s="108"/>
      <c r="BN515" s="108"/>
      <c r="BO515" s="108"/>
      <c r="BP515" s="108"/>
      <c r="BQ515" s="108"/>
      <c r="BR515" s="108"/>
      <c r="BS515" s="108"/>
      <c r="BT515" s="108"/>
    </row>
    <row r="516" spans="1:72">
      <c r="R516" s="5"/>
      <c r="S516" s="5"/>
    </row>
    <row r="517" spans="1:72" s="106" customFormat="1">
      <c r="A517" s="23"/>
      <c r="B517" s="6"/>
      <c r="C517" s="6"/>
      <c r="D517" s="280"/>
      <c r="E517" s="130"/>
      <c r="F517" s="108"/>
      <c r="G517" s="130"/>
      <c r="H517" s="108"/>
      <c r="I517" s="130"/>
      <c r="J517" s="108"/>
      <c r="K517" s="130"/>
      <c r="L517" s="130"/>
      <c r="M517" s="130"/>
      <c r="N517" s="544"/>
      <c r="O517" s="108"/>
      <c r="P517" s="108"/>
      <c r="Q517" s="108"/>
      <c r="R517" s="117"/>
      <c r="S517" s="117"/>
      <c r="T517" s="108"/>
      <c r="U517" s="108"/>
      <c r="V517" s="108"/>
      <c r="W517" s="108"/>
      <c r="X517" s="108"/>
      <c r="Y517" s="108"/>
      <c r="Z517" s="108"/>
      <c r="AA517" s="108"/>
      <c r="AB517" s="108"/>
      <c r="AC517" s="108"/>
      <c r="AD517" s="108"/>
      <c r="AE517" s="108"/>
      <c r="AF517" s="108"/>
      <c r="AG517" s="108"/>
      <c r="AH517" s="108"/>
      <c r="AI517" s="108"/>
      <c r="AJ517" s="108"/>
      <c r="AK517" s="108"/>
      <c r="AL517" s="108"/>
      <c r="AM517" s="108"/>
      <c r="AN517" s="108"/>
      <c r="AO517" s="108"/>
      <c r="AP517" s="108"/>
      <c r="AQ517" s="108"/>
      <c r="AR517" s="108"/>
      <c r="AS517" s="108"/>
      <c r="AT517" s="108"/>
      <c r="AU517" s="108"/>
      <c r="AV517" s="108"/>
      <c r="AW517" s="108"/>
      <c r="AX517" s="108"/>
      <c r="AY517" s="108"/>
      <c r="AZ517" s="108"/>
      <c r="BA517" s="108"/>
      <c r="BB517" s="108"/>
      <c r="BC517" s="108"/>
      <c r="BD517" s="108"/>
      <c r="BE517" s="108"/>
      <c r="BF517" s="108"/>
      <c r="BG517" s="108"/>
      <c r="BH517" s="108"/>
      <c r="BI517" s="108"/>
      <c r="BJ517" s="108"/>
      <c r="BK517" s="108"/>
      <c r="BL517" s="108"/>
      <c r="BM517" s="108"/>
      <c r="BN517" s="108"/>
      <c r="BO517" s="108"/>
      <c r="BP517" s="108"/>
      <c r="BQ517" s="108"/>
      <c r="BR517" s="108"/>
      <c r="BS517" s="108"/>
      <c r="BT517" s="108"/>
    </row>
    <row r="518" spans="1:72">
      <c r="R518" s="5"/>
      <c r="S518" s="5"/>
    </row>
    <row r="519" spans="1:72" s="106" customFormat="1">
      <c r="A519" s="23"/>
      <c r="B519" s="6"/>
      <c r="C519" s="6"/>
      <c r="D519" s="280"/>
      <c r="E519" s="130"/>
      <c r="F519" s="108"/>
      <c r="G519" s="130"/>
      <c r="H519" s="108"/>
      <c r="I519" s="130"/>
      <c r="J519" s="108"/>
      <c r="K519" s="130"/>
      <c r="L519" s="130"/>
      <c r="M519" s="130"/>
      <c r="N519" s="544"/>
      <c r="O519" s="108"/>
      <c r="P519" s="108"/>
      <c r="Q519" s="108"/>
      <c r="R519" s="117"/>
      <c r="S519" s="117"/>
      <c r="T519" s="108"/>
      <c r="U519" s="108"/>
      <c r="V519" s="108"/>
      <c r="W519" s="108"/>
      <c r="X519" s="108"/>
      <c r="Y519" s="108"/>
      <c r="Z519" s="108"/>
      <c r="AA519" s="108"/>
      <c r="AB519" s="108"/>
      <c r="AC519" s="108"/>
      <c r="AD519" s="108"/>
      <c r="AE519" s="108"/>
      <c r="AF519" s="108"/>
      <c r="AG519" s="108"/>
      <c r="AH519" s="108"/>
      <c r="AI519" s="108"/>
      <c r="AJ519" s="108"/>
      <c r="AK519" s="108"/>
      <c r="AL519" s="108"/>
      <c r="AM519" s="108"/>
      <c r="AN519" s="108"/>
      <c r="AO519" s="108"/>
      <c r="AP519" s="108"/>
      <c r="AQ519" s="108"/>
      <c r="AR519" s="108"/>
      <c r="AS519" s="108"/>
      <c r="AT519" s="108"/>
      <c r="AU519" s="108"/>
      <c r="AV519" s="108"/>
      <c r="AW519" s="108"/>
      <c r="AX519" s="108"/>
      <c r="AY519" s="108"/>
      <c r="AZ519" s="108"/>
      <c r="BA519" s="108"/>
      <c r="BB519" s="108"/>
      <c r="BC519" s="108"/>
      <c r="BD519" s="108"/>
      <c r="BE519" s="108"/>
      <c r="BF519" s="108"/>
      <c r="BG519" s="108"/>
      <c r="BH519" s="108"/>
      <c r="BI519" s="108"/>
      <c r="BJ519" s="108"/>
      <c r="BK519" s="108"/>
      <c r="BL519" s="108"/>
      <c r="BM519" s="108"/>
      <c r="BN519" s="108"/>
      <c r="BO519" s="108"/>
      <c r="BP519" s="108"/>
      <c r="BQ519" s="108"/>
      <c r="BR519" s="108"/>
      <c r="BS519" s="108"/>
      <c r="BT519" s="108"/>
    </row>
    <row r="520" spans="1:72">
      <c r="R520" s="5"/>
      <c r="S520" s="5"/>
    </row>
    <row r="521" spans="1:72" s="106" customFormat="1">
      <c r="A521" s="23"/>
      <c r="B521" s="6"/>
      <c r="C521" s="6"/>
      <c r="D521" s="280"/>
      <c r="E521" s="130"/>
      <c r="F521" s="108"/>
      <c r="G521" s="130"/>
      <c r="H521" s="108"/>
      <c r="I521" s="130"/>
      <c r="J521" s="108"/>
      <c r="K521" s="130"/>
      <c r="L521" s="130"/>
      <c r="M521" s="130"/>
      <c r="N521" s="544"/>
      <c r="O521" s="108"/>
      <c r="P521" s="108"/>
      <c r="Q521" s="108"/>
      <c r="R521" s="117"/>
      <c r="S521" s="117"/>
      <c r="T521" s="108"/>
      <c r="U521" s="108"/>
      <c r="V521" s="108"/>
      <c r="W521" s="108"/>
      <c r="X521" s="108"/>
      <c r="Y521" s="108"/>
      <c r="Z521" s="108"/>
      <c r="AA521" s="108"/>
      <c r="AB521" s="108"/>
      <c r="AC521" s="108"/>
      <c r="AD521" s="108"/>
      <c r="AE521" s="108"/>
      <c r="AF521" s="108"/>
      <c r="AG521" s="108"/>
      <c r="AH521" s="108"/>
      <c r="AI521" s="108"/>
      <c r="AJ521" s="108"/>
      <c r="AK521" s="108"/>
      <c r="AL521" s="108"/>
      <c r="AM521" s="108"/>
      <c r="AN521" s="108"/>
      <c r="AO521" s="108"/>
      <c r="AP521" s="108"/>
      <c r="AQ521" s="108"/>
      <c r="AR521" s="108"/>
      <c r="AS521" s="108"/>
      <c r="AT521" s="108"/>
      <c r="AU521" s="108"/>
      <c r="AV521" s="108"/>
      <c r="AW521" s="108"/>
      <c r="AX521" s="108"/>
      <c r="AY521" s="108"/>
      <c r="AZ521" s="108"/>
      <c r="BA521" s="108"/>
      <c r="BB521" s="108"/>
      <c r="BC521" s="108"/>
      <c r="BD521" s="108"/>
      <c r="BE521" s="108"/>
      <c r="BF521" s="108"/>
      <c r="BG521" s="108"/>
      <c r="BH521" s="108"/>
      <c r="BI521" s="108"/>
      <c r="BJ521" s="108"/>
      <c r="BK521" s="108"/>
      <c r="BL521" s="108"/>
      <c r="BM521" s="108"/>
      <c r="BN521" s="108"/>
      <c r="BO521" s="108"/>
      <c r="BP521" s="108"/>
      <c r="BQ521" s="108"/>
      <c r="BR521" s="108"/>
      <c r="BS521" s="108"/>
      <c r="BT521" s="108"/>
    </row>
    <row r="522" spans="1:72">
      <c r="O522" s="125"/>
      <c r="R522" s="5"/>
      <c r="S522" s="5"/>
    </row>
    <row r="523" spans="1:72" s="106" customFormat="1">
      <c r="A523" s="23"/>
      <c r="B523" s="6"/>
      <c r="C523" s="6"/>
      <c r="D523" s="280"/>
      <c r="E523" s="130"/>
      <c r="F523" s="108"/>
      <c r="G523" s="130"/>
      <c r="H523" s="108"/>
      <c r="I523" s="130"/>
      <c r="J523" s="108"/>
      <c r="K523" s="130"/>
      <c r="L523" s="130"/>
      <c r="M523" s="130"/>
      <c r="N523" s="544"/>
      <c r="O523" s="108"/>
      <c r="P523" s="108"/>
      <c r="Q523" s="108"/>
      <c r="R523" s="117"/>
      <c r="S523" s="117"/>
      <c r="T523" s="108"/>
      <c r="U523" s="108"/>
      <c r="V523" s="108"/>
      <c r="W523" s="108"/>
      <c r="X523" s="108"/>
      <c r="Y523" s="108"/>
      <c r="Z523" s="108"/>
      <c r="AA523" s="108"/>
      <c r="AB523" s="108"/>
      <c r="AC523" s="108"/>
      <c r="AD523" s="108"/>
      <c r="AE523" s="108"/>
      <c r="AF523" s="108"/>
      <c r="AG523" s="108"/>
      <c r="AH523" s="108"/>
      <c r="AI523" s="108"/>
      <c r="AJ523" s="108"/>
      <c r="AK523" s="108"/>
      <c r="AL523" s="108"/>
      <c r="AM523" s="108"/>
      <c r="AN523" s="108"/>
      <c r="AO523" s="108"/>
      <c r="AP523" s="108"/>
      <c r="AQ523" s="108"/>
      <c r="AR523" s="108"/>
      <c r="AS523" s="108"/>
      <c r="AT523" s="108"/>
      <c r="AU523" s="108"/>
      <c r="AV523" s="108"/>
      <c r="AW523" s="108"/>
      <c r="AX523" s="108"/>
      <c r="AY523" s="108"/>
      <c r="AZ523" s="108"/>
      <c r="BA523" s="108"/>
      <c r="BB523" s="108"/>
      <c r="BC523" s="108"/>
      <c r="BD523" s="108"/>
      <c r="BE523" s="108"/>
      <c r="BF523" s="108"/>
      <c r="BG523" s="108"/>
      <c r="BH523" s="108"/>
      <c r="BI523" s="108"/>
      <c r="BJ523" s="108"/>
      <c r="BK523" s="108"/>
      <c r="BL523" s="108"/>
      <c r="BM523" s="108"/>
      <c r="BN523" s="108"/>
      <c r="BO523" s="108"/>
      <c r="BP523" s="108"/>
      <c r="BQ523" s="108"/>
      <c r="BR523" s="108"/>
      <c r="BS523" s="108"/>
      <c r="BT523" s="108"/>
    </row>
    <row r="524" spans="1:72">
      <c r="R524" s="5"/>
      <c r="S524" s="5"/>
    </row>
    <row r="525" spans="1:72" s="106" customFormat="1">
      <c r="A525" s="23"/>
      <c r="B525" s="6"/>
      <c r="C525" s="6"/>
      <c r="D525" s="280"/>
      <c r="E525" s="130"/>
      <c r="F525" s="108"/>
      <c r="G525" s="130"/>
      <c r="H525" s="108"/>
      <c r="I525" s="130"/>
      <c r="J525" s="108"/>
      <c r="K525" s="130"/>
      <c r="L525" s="130"/>
      <c r="M525" s="130"/>
      <c r="N525" s="544"/>
      <c r="O525" s="108"/>
      <c r="P525" s="108"/>
      <c r="Q525" s="108"/>
      <c r="R525" s="117"/>
      <c r="S525" s="117"/>
      <c r="T525" s="108"/>
      <c r="U525" s="108"/>
      <c r="V525" s="108"/>
      <c r="W525" s="108"/>
      <c r="X525" s="108"/>
      <c r="Y525" s="108"/>
      <c r="Z525" s="108"/>
      <c r="AA525" s="108"/>
      <c r="AB525" s="108"/>
      <c r="AC525" s="108"/>
      <c r="AD525" s="108"/>
      <c r="AE525" s="108"/>
      <c r="AF525" s="108"/>
      <c r="AG525" s="108"/>
      <c r="AH525" s="108"/>
      <c r="AI525" s="108"/>
      <c r="AJ525" s="108"/>
      <c r="AK525" s="108"/>
      <c r="AL525" s="108"/>
      <c r="AM525" s="108"/>
      <c r="AN525" s="108"/>
      <c r="AO525" s="108"/>
      <c r="AP525" s="108"/>
      <c r="AQ525" s="108"/>
      <c r="AR525" s="108"/>
      <c r="AS525" s="108"/>
      <c r="AT525" s="108"/>
      <c r="AU525" s="108"/>
      <c r="AV525" s="108"/>
      <c r="AW525" s="108"/>
      <c r="AX525" s="108"/>
      <c r="AY525" s="108"/>
      <c r="AZ525" s="108"/>
      <c r="BA525" s="108"/>
      <c r="BB525" s="108"/>
      <c r="BC525" s="108"/>
      <c r="BD525" s="108"/>
      <c r="BE525" s="108"/>
      <c r="BF525" s="108"/>
      <c r="BG525" s="108"/>
      <c r="BH525" s="108"/>
      <c r="BI525" s="108"/>
      <c r="BJ525" s="108"/>
      <c r="BK525" s="108"/>
      <c r="BL525" s="108"/>
      <c r="BM525" s="108"/>
      <c r="BN525" s="108"/>
      <c r="BO525" s="108"/>
      <c r="BP525" s="108"/>
      <c r="BQ525" s="108"/>
      <c r="BR525" s="108"/>
      <c r="BS525" s="108"/>
      <c r="BT525" s="108"/>
    </row>
    <row r="526" spans="1:72">
      <c r="R526" s="5"/>
      <c r="S526" s="5"/>
    </row>
    <row r="527" spans="1:72" s="106" customFormat="1">
      <c r="A527" s="23"/>
      <c r="B527" s="6"/>
      <c r="C527" s="6"/>
      <c r="D527" s="280"/>
      <c r="E527" s="130"/>
      <c r="F527" s="108"/>
      <c r="G527" s="130"/>
      <c r="H527" s="108"/>
      <c r="I527" s="130"/>
      <c r="J527" s="108"/>
      <c r="K527" s="130"/>
      <c r="L527" s="130"/>
      <c r="M527" s="130"/>
      <c r="N527" s="544"/>
      <c r="O527" s="108"/>
      <c r="P527" s="108"/>
      <c r="Q527" s="108"/>
      <c r="R527" s="117"/>
      <c r="S527" s="117"/>
      <c r="T527" s="108"/>
      <c r="U527" s="108"/>
      <c r="V527" s="108"/>
      <c r="W527" s="108"/>
      <c r="X527" s="108"/>
      <c r="Y527" s="108"/>
      <c r="Z527" s="108"/>
      <c r="AA527" s="108"/>
      <c r="AB527" s="108"/>
      <c r="AC527" s="108"/>
      <c r="AD527" s="108"/>
      <c r="AE527" s="108"/>
      <c r="AF527" s="108"/>
      <c r="AG527" s="108"/>
      <c r="AH527" s="108"/>
      <c r="AI527" s="108"/>
      <c r="AJ527" s="108"/>
      <c r="AK527" s="108"/>
      <c r="AL527" s="108"/>
      <c r="AM527" s="108"/>
      <c r="AN527" s="108"/>
      <c r="AO527" s="108"/>
      <c r="AP527" s="108"/>
      <c r="AQ527" s="108"/>
      <c r="AR527" s="108"/>
      <c r="AS527" s="108"/>
      <c r="AT527" s="108"/>
      <c r="AU527" s="108"/>
      <c r="AV527" s="108"/>
      <c r="AW527" s="108"/>
      <c r="AX527" s="108"/>
      <c r="AY527" s="108"/>
      <c r="AZ527" s="108"/>
      <c r="BA527" s="108"/>
      <c r="BB527" s="108"/>
      <c r="BC527" s="108"/>
      <c r="BD527" s="108"/>
      <c r="BE527" s="108"/>
      <c r="BF527" s="108"/>
      <c r="BG527" s="108"/>
      <c r="BH527" s="108"/>
      <c r="BI527" s="108"/>
      <c r="BJ527" s="108"/>
      <c r="BK527" s="108"/>
      <c r="BL527" s="108"/>
      <c r="BM527" s="108"/>
      <c r="BN527" s="108"/>
      <c r="BO527" s="108"/>
      <c r="BP527" s="108"/>
      <c r="BQ527" s="108"/>
      <c r="BR527" s="108"/>
      <c r="BS527" s="108"/>
      <c r="BT527" s="108"/>
    </row>
    <row r="528" spans="1:72">
      <c r="R528" s="5"/>
      <c r="S528" s="5"/>
    </row>
    <row r="529" spans="1:72" s="106" customFormat="1">
      <c r="A529" s="23"/>
      <c r="B529" s="6"/>
      <c r="C529" s="6"/>
      <c r="D529" s="280"/>
      <c r="E529" s="130"/>
      <c r="F529" s="108"/>
      <c r="G529" s="130"/>
      <c r="H529" s="108"/>
      <c r="I529" s="130"/>
      <c r="J529" s="108"/>
      <c r="K529" s="130"/>
      <c r="L529" s="130"/>
      <c r="M529" s="130"/>
      <c r="N529" s="544"/>
      <c r="O529" s="108"/>
      <c r="P529" s="108"/>
      <c r="Q529" s="108"/>
      <c r="R529" s="117"/>
      <c r="S529" s="117"/>
      <c r="T529" s="108"/>
      <c r="U529" s="108"/>
      <c r="V529" s="108"/>
      <c r="W529" s="108"/>
      <c r="X529" s="108"/>
      <c r="Y529" s="108"/>
      <c r="Z529" s="108"/>
      <c r="AA529" s="108"/>
      <c r="AB529" s="108"/>
      <c r="AC529" s="108"/>
      <c r="AD529" s="108"/>
      <c r="AE529" s="108"/>
      <c r="AF529" s="108"/>
      <c r="AG529" s="108"/>
      <c r="AH529" s="108"/>
      <c r="AI529" s="108"/>
      <c r="AJ529" s="108"/>
      <c r="AK529" s="108"/>
      <c r="AL529" s="108"/>
      <c r="AM529" s="108"/>
      <c r="AN529" s="108"/>
      <c r="AO529" s="108"/>
      <c r="AP529" s="108"/>
      <c r="AQ529" s="108"/>
      <c r="AR529" s="108"/>
      <c r="AS529" s="108"/>
      <c r="AT529" s="108"/>
      <c r="AU529" s="108"/>
      <c r="AV529" s="108"/>
      <c r="AW529" s="108"/>
      <c r="AX529" s="108"/>
      <c r="AY529" s="108"/>
      <c r="AZ529" s="108"/>
      <c r="BA529" s="108"/>
      <c r="BB529" s="108"/>
      <c r="BC529" s="108"/>
      <c r="BD529" s="108"/>
      <c r="BE529" s="108"/>
      <c r="BF529" s="108"/>
      <c r="BG529" s="108"/>
      <c r="BH529" s="108"/>
      <c r="BI529" s="108"/>
      <c r="BJ529" s="108"/>
      <c r="BK529" s="108"/>
      <c r="BL529" s="108"/>
      <c r="BM529" s="108"/>
      <c r="BN529" s="108"/>
      <c r="BO529" s="108"/>
      <c r="BP529" s="108"/>
      <c r="BQ529" s="108"/>
      <c r="BR529" s="108"/>
      <c r="BS529" s="108"/>
      <c r="BT529" s="108"/>
    </row>
    <row r="530" spans="1:72">
      <c r="R530" s="5"/>
      <c r="S530" s="5"/>
    </row>
    <row r="531" spans="1:72" s="106" customFormat="1">
      <c r="A531" s="23"/>
      <c r="B531" s="6"/>
      <c r="C531" s="6"/>
      <c r="D531" s="280"/>
      <c r="E531" s="130"/>
      <c r="F531" s="108"/>
      <c r="G531" s="130"/>
      <c r="H531" s="108"/>
      <c r="I531" s="130"/>
      <c r="J531" s="108"/>
      <c r="K531" s="130"/>
      <c r="L531" s="130"/>
      <c r="M531" s="130"/>
      <c r="N531" s="544"/>
      <c r="O531" s="108"/>
      <c r="P531" s="108"/>
      <c r="Q531" s="108"/>
      <c r="R531" s="117"/>
      <c r="S531" s="117"/>
      <c r="T531" s="108"/>
      <c r="U531" s="108"/>
      <c r="V531" s="108"/>
      <c r="W531" s="108"/>
      <c r="X531" s="108"/>
      <c r="Y531" s="108"/>
      <c r="Z531" s="108"/>
      <c r="AA531" s="108"/>
      <c r="AB531" s="108"/>
      <c r="AC531" s="108"/>
      <c r="AD531" s="108"/>
      <c r="AE531" s="108"/>
      <c r="AF531" s="108"/>
      <c r="AG531" s="108"/>
      <c r="AH531" s="108"/>
      <c r="AI531" s="108"/>
      <c r="AJ531" s="108"/>
      <c r="AK531" s="108"/>
      <c r="AL531" s="108"/>
      <c r="AM531" s="108"/>
      <c r="AN531" s="108"/>
      <c r="AO531" s="108"/>
      <c r="AP531" s="108"/>
      <c r="AQ531" s="108"/>
      <c r="AR531" s="108"/>
      <c r="AS531" s="108"/>
      <c r="AT531" s="108"/>
      <c r="AU531" s="108"/>
      <c r="AV531" s="108"/>
      <c r="AW531" s="108"/>
      <c r="AX531" s="108"/>
      <c r="AY531" s="108"/>
      <c r="AZ531" s="108"/>
      <c r="BA531" s="108"/>
      <c r="BB531" s="108"/>
      <c r="BC531" s="108"/>
      <c r="BD531" s="108"/>
      <c r="BE531" s="108"/>
      <c r="BF531" s="108"/>
      <c r="BG531" s="108"/>
      <c r="BH531" s="108"/>
      <c r="BI531" s="108"/>
      <c r="BJ531" s="108"/>
      <c r="BK531" s="108"/>
      <c r="BL531" s="108"/>
      <c r="BM531" s="108"/>
      <c r="BN531" s="108"/>
      <c r="BO531" s="108"/>
      <c r="BP531" s="108"/>
      <c r="BQ531" s="108"/>
      <c r="BR531" s="108"/>
      <c r="BS531" s="108"/>
      <c r="BT531" s="108"/>
    </row>
    <row r="532" spans="1:72">
      <c r="R532" s="5"/>
      <c r="S532" s="5"/>
    </row>
    <row r="533" spans="1:72" s="106" customFormat="1">
      <c r="A533" s="23"/>
      <c r="B533" s="6"/>
      <c r="C533" s="6"/>
      <c r="D533" s="280"/>
      <c r="E533" s="130"/>
      <c r="F533" s="108"/>
      <c r="G533" s="130"/>
      <c r="H533" s="108"/>
      <c r="I533" s="130"/>
      <c r="J533" s="108"/>
      <c r="K533" s="130"/>
      <c r="L533" s="130"/>
      <c r="M533" s="130"/>
      <c r="N533" s="544"/>
      <c r="O533" s="108"/>
      <c r="P533" s="108"/>
      <c r="Q533" s="108"/>
      <c r="R533" s="117"/>
      <c r="S533" s="117"/>
      <c r="T533" s="108"/>
      <c r="U533" s="108"/>
      <c r="V533" s="108"/>
      <c r="W533" s="108"/>
      <c r="X533" s="108"/>
      <c r="Y533" s="108"/>
      <c r="Z533" s="108"/>
      <c r="AA533" s="108"/>
      <c r="AB533" s="108"/>
      <c r="AC533" s="108"/>
      <c r="AD533" s="108"/>
      <c r="AE533" s="108"/>
      <c r="AF533" s="108"/>
      <c r="AG533" s="108"/>
      <c r="AH533" s="108"/>
      <c r="AI533" s="108"/>
      <c r="AJ533" s="108"/>
      <c r="AK533" s="108"/>
      <c r="AL533" s="108"/>
      <c r="AM533" s="108"/>
      <c r="AN533" s="108"/>
      <c r="AO533" s="108"/>
      <c r="AP533" s="108"/>
      <c r="AQ533" s="108"/>
      <c r="AR533" s="108"/>
      <c r="AS533" s="108"/>
      <c r="AT533" s="108"/>
      <c r="AU533" s="108"/>
      <c r="AV533" s="108"/>
      <c r="AW533" s="108"/>
      <c r="AX533" s="108"/>
      <c r="AY533" s="108"/>
      <c r="AZ533" s="108"/>
      <c r="BA533" s="108"/>
      <c r="BB533" s="108"/>
      <c r="BC533" s="108"/>
      <c r="BD533" s="108"/>
      <c r="BE533" s="108"/>
      <c r="BF533" s="108"/>
      <c r="BG533" s="108"/>
      <c r="BH533" s="108"/>
      <c r="BI533" s="108"/>
      <c r="BJ533" s="108"/>
      <c r="BK533" s="108"/>
      <c r="BL533" s="108"/>
      <c r="BM533" s="108"/>
      <c r="BN533" s="108"/>
      <c r="BO533" s="108"/>
      <c r="BP533" s="108"/>
      <c r="BQ533" s="108"/>
      <c r="BR533" s="108"/>
      <c r="BS533" s="108"/>
      <c r="BT533" s="108"/>
    </row>
    <row r="534" spans="1:72">
      <c r="R534" s="5"/>
      <c r="S534" s="5"/>
    </row>
    <row r="535" spans="1:72" s="106" customFormat="1">
      <c r="A535" s="23"/>
      <c r="B535" s="6"/>
      <c r="C535" s="6"/>
      <c r="D535" s="280"/>
      <c r="E535" s="130"/>
      <c r="F535" s="108"/>
      <c r="G535" s="130"/>
      <c r="H535" s="108"/>
      <c r="I535" s="130"/>
      <c r="J535" s="108"/>
      <c r="K535" s="130"/>
      <c r="L535" s="130"/>
      <c r="M535" s="130"/>
      <c r="N535" s="544"/>
      <c r="O535" s="108"/>
      <c r="P535" s="108"/>
      <c r="Q535" s="108"/>
      <c r="R535" s="117"/>
      <c r="S535" s="117"/>
      <c r="T535" s="108"/>
      <c r="U535" s="108"/>
      <c r="V535" s="108"/>
      <c r="W535" s="108"/>
      <c r="X535" s="108"/>
      <c r="Y535" s="108"/>
      <c r="Z535" s="108"/>
      <c r="AA535" s="108"/>
      <c r="AB535" s="108"/>
      <c r="AC535" s="108"/>
      <c r="AD535" s="108"/>
      <c r="AE535" s="108"/>
      <c r="AF535" s="108"/>
      <c r="AG535" s="108"/>
      <c r="AH535" s="108"/>
      <c r="AI535" s="108"/>
      <c r="AJ535" s="108"/>
      <c r="AK535" s="108"/>
      <c r="AL535" s="108"/>
      <c r="AM535" s="108"/>
      <c r="AN535" s="108"/>
      <c r="AO535" s="108"/>
      <c r="AP535" s="108"/>
      <c r="AQ535" s="108"/>
      <c r="AR535" s="108"/>
      <c r="AS535" s="108"/>
      <c r="AT535" s="108"/>
      <c r="AU535" s="108"/>
      <c r="AV535" s="108"/>
      <c r="AW535" s="108"/>
      <c r="AX535" s="108"/>
      <c r="AY535" s="108"/>
      <c r="AZ535" s="108"/>
      <c r="BA535" s="108"/>
      <c r="BB535" s="108"/>
      <c r="BC535" s="108"/>
      <c r="BD535" s="108"/>
      <c r="BE535" s="108"/>
      <c r="BF535" s="108"/>
      <c r="BG535" s="108"/>
      <c r="BH535" s="108"/>
      <c r="BI535" s="108"/>
      <c r="BJ535" s="108"/>
      <c r="BK535" s="108"/>
      <c r="BL535" s="108"/>
      <c r="BM535" s="108"/>
      <c r="BN535" s="108"/>
      <c r="BO535" s="108"/>
      <c r="BP535" s="108"/>
      <c r="BQ535" s="108"/>
      <c r="BR535" s="108"/>
      <c r="BS535" s="108"/>
      <c r="BT535" s="108"/>
    </row>
    <row r="536" spans="1:72">
      <c r="R536" s="5"/>
      <c r="S536" s="5"/>
    </row>
    <row r="537" spans="1:72" s="106" customFormat="1">
      <c r="A537" s="23"/>
      <c r="B537" s="6"/>
      <c r="C537" s="6"/>
      <c r="D537" s="280"/>
      <c r="E537" s="130"/>
      <c r="F537" s="108"/>
      <c r="G537" s="130"/>
      <c r="H537" s="108"/>
      <c r="I537" s="130"/>
      <c r="J537" s="108"/>
      <c r="K537" s="130"/>
      <c r="L537" s="130"/>
      <c r="M537" s="130"/>
      <c r="N537" s="544"/>
      <c r="O537" s="108"/>
      <c r="P537" s="108"/>
      <c r="Q537" s="108"/>
      <c r="R537" s="117"/>
      <c r="S537" s="117"/>
      <c r="T537" s="108"/>
      <c r="U537" s="108"/>
      <c r="V537" s="108"/>
      <c r="W537" s="108"/>
      <c r="X537" s="108"/>
      <c r="Y537" s="108"/>
      <c r="Z537" s="108"/>
      <c r="AA537" s="108"/>
      <c r="AB537" s="108"/>
      <c r="AC537" s="108"/>
      <c r="AD537" s="108"/>
      <c r="AE537" s="108"/>
      <c r="AF537" s="108"/>
      <c r="AG537" s="108"/>
      <c r="AH537" s="108"/>
      <c r="AI537" s="108"/>
      <c r="AJ537" s="108"/>
      <c r="AK537" s="108"/>
      <c r="AL537" s="108"/>
      <c r="AM537" s="108"/>
      <c r="AN537" s="108"/>
      <c r="AO537" s="108"/>
      <c r="AP537" s="108"/>
      <c r="AQ537" s="108"/>
      <c r="AR537" s="108"/>
      <c r="AS537" s="108"/>
      <c r="AT537" s="108"/>
      <c r="AU537" s="108"/>
      <c r="AV537" s="108"/>
      <c r="AW537" s="108"/>
      <c r="AX537" s="108"/>
      <c r="AY537" s="108"/>
      <c r="AZ537" s="108"/>
      <c r="BA537" s="108"/>
      <c r="BB537" s="108"/>
      <c r="BC537" s="108"/>
      <c r="BD537" s="108"/>
      <c r="BE537" s="108"/>
      <c r="BF537" s="108"/>
      <c r="BG537" s="108"/>
      <c r="BH537" s="108"/>
      <c r="BI537" s="108"/>
      <c r="BJ537" s="108"/>
      <c r="BK537" s="108"/>
      <c r="BL537" s="108"/>
      <c r="BM537" s="108"/>
      <c r="BN537" s="108"/>
      <c r="BO537" s="108"/>
      <c r="BP537" s="108"/>
      <c r="BQ537" s="108"/>
      <c r="BR537" s="108"/>
      <c r="BS537" s="108"/>
      <c r="BT537" s="108"/>
    </row>
    <row r="538" spans="1:72">
      <c r="O538" s="125"/>
      <c r="R538" s="5"/>
      <c r="S538" s="255"/>
    </row>
    <row r="539" spans="1:72">
      <c r="A539" s="23"/>
      <c r="B539" s="6"/>
      <c r="C539" s="6"/>
      <c r="D539" s="280"/>
      <c r="E539" s="130"/>
      <c r="F539" s="108"/>
      <c r="G539" s="130"/>
      <c r="H539" s="108"/>
      <c r="I539" s="130"/>
      <c r="J539" s="108"/>
      <c r="K539" s="130"/>
      <c r="L539" s="130"/>
      <c r="M539" s="130"/>
      <c r="N539" s="543"/>
      <c r="O539" s="125"/>
      <c r="R539" s="5"/>
      <c r="S539" s="5"/>
    </row>
    <row r="540" spans="1:72" s="106" customFormat="1">
      <c r="A540" s="23"/>
      <c r="B540" s="6"/>
      <c r="C540" s="6"/>
      <c r="D540" s="280"/>
      <c r="E540" s="130"/>
      <c r="F540" s="108"/>
      <c r="G540" s="130"/>
      <c r="H540" s="108"/>
      <c r="I540" s="130"/>
      <c r="J540" s="108"/>
      <c r="K540" s="130"/>
      <c r="L540" s="130"/>
      <c r="M540" s="130"/>
      <c r="N540" s="544"/>
      <c r="O540" s="108"/>
      <c r="P540" s="108"/>
      <c r="Q540" s="108"/>
      <c r="R540" s="117"/>
      <c r="S540" s="117"/>
      <c r="T540" s="108"/>
      <c r="U540" s="108"/>
      <c r="V540" s="108"/>
      <c r="W540" s="108"/>
      <c r="X540" s="108"/>
      <c r="Y540" s="108"/>
      <c r="Z540" s="108"/>
      <c r="AA540" s="108"/>
      <c r="AB540" s="108"/>
      <c r="AC540" s="108"/>
      <c r="AD540" s="108"/>
      <c r="AE540" s="108"/>
      <c r="AF540" s="108"/>
      <c r="AG540" s="108"/>
      <c r="AH540" s="108"/>
      <c r="AI540" s="108"/>
      <c r="AJ540" s="108"/>
      <c r="AK540" s="108"/>
      <c r="AL540" s="108"/>
      <c r="AM540" s="108"/>
      <c r="AN540" s="108"/>
      <c r="AO540" s="108"/>
      <c r="AP540" s="108"/>
      <c r="AQ540" s="108"/>
      <c r="AR540" s="108"/>
      <c r="AS540" s="108"/>
      <c r="AT540" s="108"/>
      <c r="AU540" s="108"/>
      <c r="AV540" s="108"/>
      <c r="AW540" s="108"/>
      <c r="AX540" s="108"/>
      <c r="AY540" s="108"/>
      <c r="AZ540" s="108"/>
      <c r="BA540" s="108"/>
      <c r="BB540" s="108"/>
      <c r="BC540" s="108"/>
      <c r="BD540" s="108"/>
      <c r="BE540" s="108"/>
      <c r="BF540" s="108"/>
      <c r="BG540" s="108"/>
      <c r="BH540" s="108"/>
      <c r="BI540" s="108"/>
      <c r="BJ540" s="108"/>
      <c r="BK540" s="108"/>
      <c r="BL540" s="108"/>
      <c r="BM540" s="108"/>
      <c r="BN540" s="108"/>
      <c r="BO540" s="108"/>
      <c r="BP540" s="108"/>
      <c r="BQ540" s="108"/>
      <c r="BR540" s="108"/>
      <c r="BS540" s="108"/>
      <c r="BT540" s="108"/>
    </row>
    <row r="541" spans="1:72">
      <c r="R541" s="5"/>
      <c r="S541" s="5"/>
    </row>
    <row r="542" spans="1:72" s="106" customFormat="1">
      <c r="A542" s="23"/>
      <c r="B542" s="6"/>
      <c r="C542" s="6"/>
      <c r="D542" s="280"/>
      <c r="E542" s="130"/>
      <c r="F542" s="108"/>
      <c r="G542" s="130"/>
      <c r="H542" s="108"/>
      <c r="I542" s="130"/>
      <c r="J542" s="108"/>
      <c r="K542" s="130"/>
      <c r="L542" s="130"/>
      <c r="M542" s="130"/>
      <c r="N542" s="544"/>
      <c r="O542" s="108"/>
      <c r="P542" s="108"/>
      <c r="Q542" s="108"/>
      <c r="R542" s="117"/>
      <c r="S542" s="117"/>
      <c r="T542" s="108"/>
      <c r="U542" s="108"/>
      <c r="V542" s="108"/>
      <c r="W542" s="108"/>
      <c r="X542" s="108"/>
      <c r="Y542" s="108"/>
      <c r="Z542" s="108"/>
      <c r="AA542" s="108"/>
      <c r="AB542" s="108"/>
      <c r="AC542" s="108"/>
      <c r="AD542" s="108"/>
      <c r="AE542" s="108"/>
      <c r="AF542" s="108"/>
      <c r="AG542" s="108"/>
      <c r="AH542" s="108"/>
      <c r="AI542" s="108"/>
      <c r="AJ542" s="108"/>
      <c r="AK542" s="108"/>
      <c r="AL542" s="108"/>
      <c r="AM542" s="108"/>
      <c r="AN542" s="108"/>
      <c r="AO542" s="108"/>
      <c r="AP542" s="108"/>
      <c r="AQ542" s="108"/>
      <c r="AR542" s="108"/>
      <c r="AS542" s="108"/>
      <c r="AT542" s="108"/>
      <c r="AU542" s="108"/>
      <c r="AV542" s="108"/>
      <c r="AW542" s="108"/>
      <c r="AX542" s="108"/>
      <c r="AY542" s="108"/>
      <c r="AZ542" s="108"/>
      <c r="BA542" s="108"/>
      <c r="BB542" s="108"/>
      <c r="BC542" s="108"/>
      <c r="BD542" s="108"/>
      <c r="BE542" s="108"/>
      <c r="BF542" s="108"/>
      <c r="BG542" s="108"/>
      <c r="BH542" s="108"/>
      <c r="BI542" s="108"/>
      <c r="BJ542" s="108"/>
      <c r="BK542" s="108"/>
      <c r="BL542" s="108"/>
      <c r="BM542" s="108"/>
      <c r="BN542" s="108"/>
      <c r="BO542" s="108"/>
      <c r="BP542" s="108"/>
      <c r="BQ542" s="108"/>
      <c r="BR542" s="108"/>
      <c r="BS542" s="108"/>
      <c r="BT542" s="108"/>
    </row>
    <row r="543" spans="1:72">
      <c r="R543" s="5"/>
      <c r="S543" s="5"/>
    </row>
    <row r="544" spans="1:72" s="106" customFormat="1">
      <c r="A544" s="23"/>
      <c r="B544" s="6"/>
      <c r="C544" s="6"/>
      <c r="D544" s="280"/>
      <c r="E544" s="130"/>
      <c r="F544" s="108"/>
      <c r="G544" s="130"/>
      <c r="H544" s="108"/>
      <c r="I544" s="130"/>
      <c r="J544" s="108"/>
      <c r="K544" s="130"/>
      <c r="L544" s="130"/>
      <c r="M544" s="130"/>
      <c r="N544" s="544"/>
      <c r="O544" s="108"/>
      <c r="P544" s="108"/>
      <c r="Q544" s="108"/>
      <c r="R544" s="117"/>
      <c r="S544" s="117"/>
      <c r="T544" s="108"/>
      <c r="U544" s="108"/>
      <c r="V544" s="108"/>
      <c r="W544" s="108"/>
      <c r="X544" s="108"/>
      <c r="Y544" s="108"/>
      <c r="Z544" s="108"/>
      <c r="AA544" s="108"/>
      <c r="AB544" s="108"/>
      <c r="AC544" s="108"/>
      <c r="AD544" s="108"/>
      <c r="AE544" s="108"/>
      <c r="AF544" s="108"/>
      <c r="AG544" s="108"/>
      <c r="AH544" s="108"/>
      <c r="AI544" s="108"/>
      <c r="AJ544" s="108"/>
      <c r="AK544" s="108"/>
      <c r="AL544" s="108"/>
      <c r="AM544" s="108"/>
      <c r="AN544" s="108"/>
      <c r="AO544" s="108"/>
      <c r="AP544" s="108"/>
      <c r="AQ544" s="108"/>
      <c r="AR544" s="108"/>
      <c r="AS544" s="108"/>
      <c r="AT544" s="108"/>
      <c r="AU544" s="108"/>
      <c r="AV544" s="108"/>
      <c r="AW544" s="108"/>
      <c r="AX544" s="108"/>
      <c r="AY544" s="108"/>
      <c r="AZ544" s="108"/>
      <c r="BA544" s="108"/>
      <c r="BB544" s="108"/>
      <c r="BC544" s="108"/>
      <c r="BD544" s="108"/>
      <c r="BE544" s="108"/>
      <c r="BF544" s="108"/>
      <c r="BG544" s="108"/>
      <c r="BH544" s="108"/>
      <c r="BI544" s="108"/>
      <c r="BJ544" s="108"/>
      <c r="BK544" s="108"/>
      <c r="BL544" s="108"/>
      <c r="BM544" s="108"/>
      <c r="BN544" s="108"/>
      <c r="BO544" s="108"/>
      <c r="BP544" s="108"/>
      <c r="BQ544" s="108"/>
      <c r="BR544" s="108"/>
      <c r="BS544" s="108"/>
      <c r="BT544" s="108"/>
    </row>
    <row r="545" spans="1:72">
      <c r="R545" s="5"/>
      <c r="S545" s="5"/>
    </row>
    <row r="546" spans="1:72" s="106" customFormat="1">
      <c r="A546" s="23"/>
      <c r="B546" s="6"/>
      <c r="C546" s="6"/>
      <c r="D546" s="280"/>
      <c r="E546" s="130"/>
      <c r="F546" s="108"/>
      <c r="G546" s="130"/>
      <c r="H546" s="108"/>
      <c r="I546" s="130"/>
      <c r="J546" s="108"/>
      <c r="K546" s="130"/>
      <c r="L546" s="130"/>
      <c r="M546" s="130"/>
      <c r="N546" s="544"/>
      <c r="O546" s="108"/>
      <c r="P546" s="108"/>
      <c r="Q546" s="108"/>
      <c r="R546" s="117"/>
      <c r="S546" s="117"/>
      <c r="T546" s="108"/>
      <c r="U546" s="108"/>
      <c r="V546" s="108"/>
      <c r="W546" s="108"/>
      <c r="X546" s="108"/>
      <c r="Y546" s="108"/>
      <c r="Z546" s="108"/>
      <c r="AA546" s="108"/>
      <c r="AB546" s="108"/>
      <c r="AC546" s="108"/>
      <c r="AD546" s="108"/>
      <c r="AE546" s="108"/>
      <c r="AF546" s="108"/>
      <c r="AG546" s="108"/>
      <c r="AH546" s="108"/>
      <c r="AI546" s="108"/>
      <c r="AJ546" s="108"/>
      <c r="AK546" s="108"/>
      <c r="AL546" s="108"/>
      <c r="AM546" s="108"/>
      <c r="AN546" s="108"/>
      <c r="AO546" s="108"/>
      <c r="AP546" s="108"/>
      <c r="AQ546" s="108"/>
      <c r="AR546" s="108"/>
      <c r="AS546" s="108"/>
      <c r="AT546" s="108"/>
      <c r="AU546" s="108"/>
      <c r="AV546" s="108"/>
      <c r="AW546" s="108"/>
      <c r="AX546" s="108"/>
      <c r="AY546" s="108"/>
      <c r="AZ546" s="108"/>
      <c r="BA546" s="108"/>
      <c r="BB546" s="108"/>
      <c r="BC546" s="108"/>
      <c r="BD546" s="108"/>
      <c r="BE546" s="108"/>
      <c r="BF546" s="108"/>
      <c r="BG546" s="108"/>
      <c r="BH546" s="108"/>
      <c r="BI546" s="108"/>
      <c r="BJ546" s="108"/>
      <c r="BK546" s="108"/>
      <c r="BL546" s="108"/>
      <c r="BM546" s="108"/>
      <c r="BN546" s="108"/>
      <c r="BO546" s="108"/>
      <c r="BP546" s="108"/>
      <c r="BQ546" s="108"/>
      <c r="BR546" s="108"/>
      <c r="BS546" s="108"/>
      <c r="BT546" s="108"/>
    </row>
    <row r="547" spans="1:72">
      <c r="R547" s="5"/>
      <c r="S547" s="5"/>
    </row>
    <row r="548" spans="1:72" s="106" customFormat="1">
      <c r="A548" s="23"/>
      <c r="B548" s="6"/>
      <c r="C548" s="6"/>
      <c r="D548" s="280"/>
      <c r="E548" s="130"/>
      <c r="F548" s="108"/>
      <c r="G548" s="130"/>
      <c r="H548" s="108"/>
      <c r="I548" s="130"/>
      <c r="J548" s="108"/>
      <c r="K548" s="130"/>
      <c r="L548" s="130"/>
      <c r="M548" s="130"/>
      <c r="N548" s="544"/>
      <c r="O548" s="108"/>
      <c r="P548" s="108"/>
      <c r="Q548" s="108"/>
      <c r="R548" s="117"/>
      <c r="S548" s="117"/>
      <c r="T548" s="108"/>
      <c r="U548" s="108"/>
      <c r="V548" s="108"/>
      <c r="W548" s="108"/>
      <c r="X548" s="108"/>
      <c r="Y548" s="108"/>
      <c r="Z548" s="108"/>
      <c r="AA548" s="108"/>
      <c r="AB548" s="108"/>
      <c r="AC548" s="108"/>
      <c r="AD548" s="108"/>
      <c r="AE548" s="108"/>
      <c r="AF548" s="108"/>
      <c r="AG548" s="108"/>
      <c r="AH548" s="108"/>
      <c r="AI548" s="108"/>
      <c r="AJ548" s="108"/>
      <c r="AK548" s="108"/>
      <c r="AL548" s="108"/>
      <c r="AM548" s="108"/>
      <c r="AN548" s="108"/>
      <c r="AO548" s="108"/>
      <c r="AP548" s="108"/>
      <c r="AQ548" s="108"/>
      <c r="AR548" s="108"/>
      <c r="AS548" s="108"/>
      <c r="AT548" s="108"/>
      <c r="AU548" s="108"/>
      <c r="AV548" s="108"/>
      <c r="AW548" s="108"/>
      <c r="AX548" s="108"/>
      <c r="AY548" s="108"/>
      <c r="AZ548" s="108"/>
      <c r="BA548" s="108"/>
      <c r="BB548" s="108"/>
      <c r="BC548" s="108"/>
      <c r="BD548" s="108"/>
      <c r="BE548" s="108"/>
      <c r="BF548" s="108"/>
      <c r="BG548" s="108"/>
      <c r="BH548" s="108"/>
      <c r="BI548" s="108"/>
      <c r="BJ548" s="108"/>
      <c r="BK548" s="108"/>
      <c r="BL548" s="108"/>
      <c r="BM548" s="108"/>
      <c r="BN548" s="108"/>
      <c r="BO548" s="108"/>
      <c r="BP548" s="108"/>
      <c r="BQ548" s="108"/>
      <c r="BR548" s="108"/>
      <c r="BS548" s="108"/>
      <c r="BT548" s="108"/>
    </row>
    <row r="549" spans="1:72">
      <c r="R549" s="5"/>
      <c r="S549" s="5"/>
    </row>
    <row r="550" spans="1:72" s="106" customFormat="1">
      <c r="A550" s="23"/>
      <c r="B550" s="6"/>
      <c r="C550" s="6"/>
      <c r="D550" s="280"/>
      <c r="E550" s="130"/>
      <c r="F550" s="108"/>
      <c r="G550" s="130"/>
      <c r="H550" s="108"/>
      <c r="I550" s="130"/>
      <c r="J550" s="108"/>
      <c r="K550" s="130"/>
      <c r="L550" s="130"/>
      <c r="M550" s="130"/>
      <c r="N550" s="544"/>
      <c r="O550" s="108"/>
      <c r="P550" s="108"/>
      <c r="Q550" s="108"/>
      <c r="R550" s="117"/>
      <c r="S550" s="117"/>
      <c r="T550" s="108"/>
      <c r="U550" s="108"/>
      <c r="V550" s="108"/>
      <c r="W550" s="108"/>
      <c r="X550" s="108"/>
      <c r="Y550" s="108"/>
      <c r="Z550" s="108"/>
      <c r="AA550" s="108"/>
      <c r="AB550" s="108"/>
      <c r="AC550" s="108"/>
      <c r="AD550" s="108"/>
      <c r="AE550" s="108"/>
      <c r="AF550" s="108"/>
      <c r="AG550" s="108"/>
      <c r="AH550" s="108"/>
      <c r="AI550" s="108"/>
      <c r="AJ550" s="108"/>
      <c r="AK550" s="108"/>
      <c r="AL550" s="108"/>
      <c r="AM550" s="108"/>
      <c r="AN550" s="108"/>
      <c r="AO550" s="108"/>
      <c r="AP550" s="108"/>
      <c r="AQ550" s="108"/>
      <c r="AR550" s="108"/>
      <c r="AS550" s="108"/>
      <c r="AT550" s="108"/>
      <c r="AU550" s="108"/>
      <c r="AV550" s="108"/>
      <c r="AW550" s="108"/>
      <c r="AX550" s="108"/>
      <c r="AY550" s="108"/>
      <c r="AZ550" s="108"/>
      <c r="BA550" s="108"/>
      <c r="BB550" s="108"/>
      <c r="BC550" s="108"/>
      <c r="BD550" s="108"/>
      <c r="BE550" s="108"/>
      <c r="BF550" s="108"/>
      <c r="BG550" s="108"/>
      <c r="BH550" s="108"/>
      <c r="BI550" s="108"/>
      <c r="BJ550" s="108"/>
      <c r="BK550" s="108"/>
      <c r="BL550" s="108"/>
      <c r="BM550" s="108"/>
      <c r="BN550" s="108"/>
      <c r="BO550" s="108"/>
      <c r="BP550" s="108"/>
      <c r="BQ550" s="108"/>
      <c r="BR550" s="108"/>
      <c r="BS550" s="108"/>
      <c r="BT550" s="108"/>
    </row>
    <row r="551" spans="1:72">
      <c r="R551" s="5"/>
      <c r="S551" s="5"/>
    </row>
    <row r="552" spans="1:72" s="106" customFormat="1">
      <c r="A552" s="23"/>
      <c r="B552" s="6"/>
      <c r="C552" s="6"/>
      <c r="D552" s="280"/>
      <c r="E552" s="130"/>
      <c r="F552" s="108"/>
      <c r="G552" s="130"/>
      <c r="H552" s="108"/>
      <c r="I552" s="130"/>
      <c r="J552" s="108"/>
      <c r="K552" s="130"/>
      <c r="L552" s="130"/>
      <c r="M552" s="130"/>
      <c r="N552" s="544"/>
      <c r="O552" s="108"/>
      <c r="P552" s="108"/>
      <c r="Q552" s="108"/>
      <c r="R552" s="117"/>
      <c r="S552" s="117"/>
      <c r="T552" s="108"/>
      <c r="U552" s="108"/>
      <c r="V552" s="108"/>
      <c r="W552" s="108"/>
      <c r="X552" s="108"/>
      <c r="Y552" s="108"/>
      <c r="Z552" s="108"/>
      <c r="AA552" s="108"/>
      <c r="AB552" s="108"/>
      <c r="AC552" s="108"/>
      <c r="AD552" s="108"/>
      <c r="AE552" s="108"/>
      <c r="AF552" s="108"/>
      <c r="AG552" s="108"/>
      <c r="AH552" s="108"/>
      <c r="AI552" s="108"/>
      <c r="AJ552" s="108"/>
      <c r="AK552" s="108"/>
      <c r="AL552" s="108"/>
      <c r="AM552" s="108"/>
      <c r="AN552" s="108"/>
      <c r="AO552" s="108"/>
      <c r="AP552" s="108"/>
      <c r="AQ552" s="108"/>
      <c r="AR552" s="108"/>
      <c r="AS552" s="108"/>
      <c r="AT552" s="108"/>
      <c r="AU552" s="108"/>
      <c r="AV552" s="108"/>
      <c r="AW552" s="108"/>
      <c r="AX552" s="108"/>
      <c r="AY552" s="108"/>
      <c r="AZ552" s="108"/>
      <c r="BA552" s="108"/>
      <c r="BB552" s="108"/>
      <c r="BC552" s="108"/>
      <c r="BD552" s="108"/>
      <c r="BE552" s="108"/>
      <c r="BF552" s="108"/>
      <c r="BG552" s="108"/>
      <c r="BH552" s="108"/>
      <c r="BI552" s="108"/>
      <c r="BJ552" s="108"/>
      <c r="BK552" s="108"/>
      <c r="BL552" s="108"/>
      <c r="BM552" s="108"/>
      <c r="BN552" s="108"/>
      <c r="BO552" s="108"/>
      <c r="BP552" s="108"/>
      <c r="BQ552" s="108"/>
      <c r="BR552" s="108"/>
      <c r="BS552" s="108"/>
      <c r="BT552" s="108"/>
    </row>
    <row r="553" spans="1:72">
      <c r="R553" s="5"/>
      <c r="S553" s="5"/>
    </row>
    <row r="554" spans="1:72" s="106" customFormat="1">
      <c r="A554" s="23"/>
      <c r="B554" s="6"/>
      <c r="C554" s="6"/>
      <c r="D554" s="280"/>
      <c r="E554" s="130"/>
      <c r="F554" s="108"/>
      <c r="G554" s="130"/>
      <c r="H554" s="108"/>
      <c r="I554" s="130"/>
      <c r="J554" s="108"/>
      <c r="K554" s="130"/>
      <c r="L554" s="130"/>
      <c r="M554" s="130"/>
      <c r="N554" s="544"/>
      <c r="O554" s="108"/>
      <c r="P554" s="108"/>
      <c r="Q554" s="108"/>
      <c r="R554" s="117"/>
      <c r="S554" s="117"/>
      <c r="T554" s="108"/>
      <c r="U554" s="108"/>
      <c r="V554" s="108"/>
      <c r="W554" s="108"/>
      <c r="X554" s="108"/>
      <c r="Y554" s="108"/>
      <c r="Z554" s="108"/>
      <c r="AA554" s="108"/>
      <c r="AB554" s="108"/>
      <c r="AC554" s="108"/>
      <c r="AD554" s="108"/>
      <c r="AE554" s="108"/>
      <c r="AF554" s="108"/>
      <c r="AG554" s="108"/>
      <c r="AH554" s="108"/>
      <c r="AI554" s="108"/>
      <c r="AJ554" s="108"/>
      <c r="AK554" s="108"/>
      <c r="AL554" s="108"/>
      <c r="AM554" s="108"/>
      <c r="AN554" s="108"/>
      <c r="AO554" s="108"/>
      <c r="AP554" s="108"/>
      <c r="AQ554" s="108"/>
      <c r="AR554" s="108"/>
      <c r="AS554" s="108"/>
      <c r="AT554" s="108"/>
      <c r="AU554" s="108"/>
      <c r="AV554" s="108"/>
      <c r="AW554" s="108"/>
      <c r="AX554" s="108"/>
      <c r="AY554" s="108"/>
      <c r="AZ554" s="108"/>
      <c r="BA554" s="108"/>
      <c r="BB554" s="108"/>
      <c r="BC554" s="108"/>
      <c r="BD554" s="108"/>
      <c r="BE554" s="108"/>
      <c r="BF554" s="108"/>
      <c r="BG554" s="108"/>
      <c r="BH554" s="108"/>
      <c r="BI554" s="108"/>
      <c r="BJ554" s="108"/>
      <c r="BK554" s="108"/>
      <c r="BL554" s="108"/>
      <c r="BM554" s="108"/>
      <c r="BN554" s="108"/>
      <c r="BO554" s="108"/>
      <c r="BP554" s="108"/>
      <c r="BQ554" s="108"/>
      <c r="BR554" s="108"/>
      <c r="BS554" s="108"/>
      <c r="BT554" s="108"/>
    </row>
    <row r="555" spans="1:72">
      <c r="R555" s="5"/>
      <c r="S555" s="5"/>
    </row>
    <row r="556" spans="1:72">
      <c r="A556" s="23"/>
      <c r="B556" s="6"/>
      <c r="C556" s="6"/>
      <c r="D556" s="280"/>
      <c r="E556" s="130"/>
      <c r="F556" s="108"/>
      <c r="G556" s="130"/>
      <c r="H556" s="108"/>
      <c r="I556" s="130"/>
      <c r="J556" s="108"/>
      <c r="K556" s="130"/>
      <c r="L556" s="130"/>
      <c r="M556" s="130"/>
      <c r="O556" s="125"/>
      <c r="R556" s="5"/>
      <c r="S556" s="259"/>
    </row>
    <row r="557" spans="1:72">
      <c r="A557" s="23"/>
      <c r="B557" s="6"/>
      <c r="C557" s="6"/>
      <c r="D557" s="280"/>
      <c r="E557" s="130"/>
      <c r="F557" s="108"/>
      <c r="G557" s="130"/>
      <c r="H557" s="108"/>
      <c r="I557" s="130"/>
      <c r="J557" s="108"/>
      <c r="K557" s="130"/>
      <c r="L557" s="130"/>
      <c r="M557" s="130"/>
      <c r="O557" s="125"/>
      <c r="R557" s="5"/>
      <c r="S557" s="259"/>
    </row>
    <row r="558" spans="1:72">
      <c r="A558" s="23"/>
      <c r="B558" s="6"/>
      <c r="C558" s="6"/>
      <c r="D558" s="280"/>
      <c r="E558" s="130"/>
      <c r="F558" s="108"/>
      <c r="G558" s="130"/>
      <c r="H558" s="108"/>
      <c r="I558" s="130"/>
      <c r="J558" s="108"/>
      <c r="K558" s="130"/>
      <c r="L558" s="130"/>
      <c r="M558" s="130"/>
      <c r="N558" s="543"/>
      <c r="O558" s="125"/>
      <c r="R558" s="5"/>
      <c r="S558" s="5"/>
    </row>
    <row r="559" spans="1:72" s="106" customFormat="1">
      <c r="A559" s="23"/>
      <c r="B559" s="6"/>
      <c r="C559" s="6"/>
      <c r="D559" s="280"/>
      <c r="E559" s="130"/>
      <c r="F559" s="108"/>
      <c r="G559" s="130"/>
      <c r="H559" s="108"/>
      <c r="I559" s="130"/>
      <c r="J559" s="108"/>
      <c r="K559" s="130"/>
      <c r="L559" s="130"/>
      <c r="M559" s="130"/>
      <c r="N559" s="544"/>
      <c r="O559" s="108"/>
      <c r="P559" s="108"/>
      <c r="Q559" s="108"/>
      <c r="R559" s="117"/>
      <c r="S559" s="117"/>
      <c r="T559" s="108"/>
      <c r="U559" s="108"/>
      <c r="V559" s="108"/>
      <c r="W559" s="108"/>
      <c r="X559" s="108"/>
      <c r="Y559" s="108"/>
      <c r="Z559" s="108"/>
      <c r="AA559" s="108"/>
      <c r="AB559" s="108"/>
      <c r="AC559" s="108"/>
      <c r="AD559" s="108"/>
      <c r="AE559" s="108"/>
      <c r="AF559" s="108"/>
      <c r="AG559" s="108"/>
      <c r="AH559" s="108"/>
      <c r="AI559" s="108"/>
      <c r="AJ559" s="108"/>
      <c r="AK559" s="108"/>
      <c r="AL559" s="108"/>
      <c r="AM559" s="108"/>
      <c r="AN559" s="108"/>
      <c r="AO559" s="108"/>
      <c r="AP559" s="108"/>
      <c r="AQ559" s="108"/>
      <c r="AR559" s="108"/>
      <c r="AS559" s="108"/>
      <c r="AT559" s="108"/>
      <c r="AU559" s="108"/>
      <c r="AV559" s="108"/>
      <c r="AW559" s="108"/>
      <c r="AX559" s="108"/>
      <c r="AY559" s="108"/>
      <c r="AZ559" s="108"/>
      <c r="BA559" s="108"/>
      <c r="BB559" s="108"/>
      <c r="BC559" s="108"/>
      <c r="BD559" s="108"/>
      <c r="BE559" s="108"/>
      <c r="BF559" s="108"/>
      <c r="BG559" s="108"/>
      <c r="BH559" s="108"/>
      <c r="BI559" s="108"/>
      <c r="BJ559" s="108"/>
      <c r="BK559" s="108"/>
      <c r="BL559" s="108"/>
      <c r="BM559" s="108"/>
      <c r="BN559" s="108"/>
      <c r="BO559" s="108"/>
      <c r="BP559" s="108"/>
      <c r="BQ559" s="108"/>
      <c r="BR559" s="108"/>
      <c r="BS559" s="108"/>
      <c r="BT559" s="108"/>
    </row>
    <row r="560" spans="1:72">
      <c r="R560" s="5"/>
      <c r="S560" s="5"/>
    </row>
    <row r="561" spans="1:72">
      <c r="A561" s="23"/>
      <c r="B561" s="6"/>
      <c r="C561" s="6"/>
      <c r="D561" s="280"/>
      <c r="E561" s="130"/>
      <c r="F561" s="108"/>
      <c r="G561" s="130"/>
      <c r="H561" s="108"/>
      <c r="I561" s="130"/>
      <c r="J561" s="108"/>
      <c r="K561" s="130"/>
      <c r="L561" s="130"/>
      <c r="M561" s="130"/>
      <c r="O561" s="125"/>
      <c r="R561" s="5"/>
      <c r="S561" s="259"/>
    </row>
    <row r="562" spans="1:72" s="106" customFormat="1">
      <c r="A562" s="23"/>
      <c r="B562" s="6"/>
      <c r="C562" s="6"/>
      <c r="D562" s="280"/>
      <c r="E562" s="130"/>
      <c r="F562" s="108"/>
      <c r="G562" s="130"/>
      <c r="H562" s="108"/>
      <c r="I562" s="130"/>
      <c r="J562" s="108"/>
      <c r="K562" s="130"/>
      <c r="L562" s="130"/>
      <c r="M562" s="130"/>
      <c r="N562" s="544"/>
      <c r="O562" s="108"/>
      <c r="P562" s="108"/>
      <c r="Q562" s="108"/>
      <c r="R562" s="117"/>
      <c r="S562" s="117"/>
      <c r="T562" s="108"/>
      <c r="U562" s="108"/>
      <c r="V562" s="108"/>
      <c r="W562" s="108"/>
      <c r="X562" s="108"/>
      <c r="Y562" s="108"/>
      <c r="Z562" s="108"/>
      <c r="AA562" s="108"/>
      <c r="AB562" s="108"/>
      <c r="AC562" s="108"/>
      <c r="AD562" s="108"/>
      <c r="AE562" s="108"/>
      <c r="AF562" s="108"/>
      <c r="AG562" s="108"/>
      <c r="AH562" s="108"/>
      <c r="AI562" s="108"/>
      <c r="AJ562" s="108"/>
      <c r="AK562" s="108"/>
      <c r="AL562" s="108"/>
      <c r="AM562" s="108"/>
      <c r="AN562" s="108"/>
      <c r="AO562" s="108"/>
      <c r="AP562" s="108"/>
      <c r="AQ562" s="108"/>
      <c r="AR562" s="108"/>
      <c r="AS562" s="108"/>
      <c r="AT562" s="108"/>
      <c r="AU562" s="108"/>
      <c r="AV562" s="108"/>
      <c r="AW562" s="108"/>
      <c r="AX562" s="108"/>
      <c r="AY562" s="108"/>
      <c r="AZ562" s="108"/>
      <c r="BA562" s="108"/>
      <c r="BB562" s="108"/>
      <c r="BC562" s="108"/>
      <c r="BD562" s="108"/>
      <c r="BE562" s="108"/>
      <c r="BF562" s="108"/>
      <c r="BG562" s="108"/>
      <c r="BH562" s="108"/>
      <c r="BI562" s="108"/>
      <c r="BJ562" s="108"/>
      <c r="BK562" s="108"/>
      <c r="BL562" s="108"/>
      <c r="BM562" s="108"/>
      <c r="BN562" s="108"/>
      <c r="BO562" s="108"/>
      <c r="BP562" s="108"/>
      <c r="BQ562" s="108"/>
      <c r="BR562" s="108"/>
      <c r="BS562" s="108"/>
      <c r="BT562" s="108"/>
    </row>
    <row r="563" spans="1:72">
      <c r="N563" s="543"/>
      <c r="O563" s="125"/>
      <c r="P563" s="125"/>
      <c r="Q563" s="125"/>
      <c r="R563" s="259"/>
      <c r="S563" s="259"/>
    </row>
    <row r="564" spans="1:72" s="106" customFormat="1">
      <c r="A564" s="23"/>
      <c r="B564" s="6"/>
      <c r="C564" s="6"/>
      <c r="D564" s="280"/>
      <c r="E564" s="130"/>
      <c r="F564" s="108"/>
      <c r="G564" s="130"/>
      <c r="H564" s="108"/>
      <c r="I564" s="130"/>
      <c r="J564" s="108"/>
      <c r="K564" s="130"/>
      <c r="L564" s="130"/>
      <c r="M564" s="130"/>
      <c r="N564" s="544"/>
      <c r="O564" s="108"/>
      <c r="P564" s="108"/>
      <c r="Q564" s="108"/>
      <c r="R564" s="117"/>
      <c r="S564" s="117"/>
      <c r="T564" s="108"/>
      <c r="U564" s="108"/>
      <c r="V564" s="108"/>
      <c r="W564" s="108"/>
      <c r="X564" s="108"/>
      <c r="Y564" s="108"/>
      <c r="Z564" s="108"/>
      <c r="AA564" s="108"/>
      <c r="AB564" s="108"/>
      <c r="AC564" s="108"/>
      <c r="AD564" s="108"/>
      <c r="AE564" s="108"/>
      <c r="AF564" s="108"/>
      <c r="AG564" s="108"/>
      <c r="AH564" s="108"/>
      <c r="AI564" s="108"/>
      <c r="AJ564" s="108"/>
      <c r="AK564" s="108"/>
      <c r="AL564" s="108"/>
      <c r="AM564" s="108"/>
      <c r="AN564" s="108"/>
      <c r="AO564" s="108"/>
      <c r="AP564" s="108"/>
      <c r="AQ564" s="108"/>
      <c r="AR564" s="108"/>
      <c r="AS564" s="108"/>
      <c r="AT564" s="108"/>
      <c r="AU564" s="108"/>
      <c r="AV564" s="108"/>
      <c r="AW564" s="108"/>
      <c r="AX564" s="108"/>
      <c r="AY564" s="108"/>
      <c r="AZ564" s="108"/>
      <c r="BA564" s="108"/>
      <c r="BB564" s="108"/>
      <c r="BC564" s="108"/>
      <c r="BD564" s="108"/>
      <c r="BE564" s="108"/>
      <c r="BF564" s="108"/>
      <c r="BG564" s="108"/>
      <c r="BH564" s="108"/>
      <c r="BI564" s="108"/>
      <c r="BJ564" s="108"/>
      <c r="BK564" s="108"/>
      <c r="BL564" s="108"/>
      <c r="BM564" s="108"/>
      <c r="BN564" s="108"/>
      <c r="BO564" s="108"/>
      <c r="BP564" s="108"/>
      <c r="BQ564" s="108"/>
      <c r="BR564" s="108"/>
      <c r="BS564" s="108"/>
      <c r="BT564" s="108"/>
    </row>
    <row r="565" spans="1:72">
      <c r="R565" s="5"/>
      <c r="S565" s="5"/>
    </row>
    <row r="566" spans="1:72" s="106" customFormat="1">
      <c r="A566" s="23"/>
      <c r="B566" s="6"/>
      <c r="C566" s="6"/>
      <c r="D566" s="280"/>
      <c r="E566" s="130"/>
      <c r="F566" s="108"/>
      <c r="G566" s="130"/>
      <c r="H566" s="108"/>
      <c r="I566" s="130"/>
      <c r="J566" s="108"/>
      <c r="K566" s="130"/>
      <c r="L566" s="130"/>
      <c r="M566" s="130"/>
      <c r="N566" s="544"/>
      <c r="O566" s="108"/>
      <c r="P566" s="287"/>
      <c r="Q566" s="4"/>
      <c r="R566" s="5"/>
      <c r="S566" s="12"/>
      <c r="T566" s="108"/>
      <c r="U566" s="108"/>
      <c r="V566" s="108"/>
      <c r="W566" s="108"/>
      <c r="X566" s="108"/>
      <c r="Y566" s="108"/>
      <c r="Z566" s="108"/>
      <c r="AA566" s="108"/>
      <c r="AB566" s="108"/>
      <c r="AC566" s="108"/>
      <c r="AD566" s="108"/>
      <c r="AE566" s="108"/>
      <c r="AF566" s="108"/>
      <c r="AG566" s="108"/>
      <c r="AH566" s="108"/>
      <c r="AI566" s="108"/>
      <c r="AJ566" s="108"/>
      <c r="AK566" s="108"/>
      <c r="AL566" s="108"/>
      <c r="AM566" s="108"/>
      <c r="AN566" s="108"/>
      <c r="AO566" s="108"/>
      <c r="AP566" s="108"/>
      <c r="AQ566" s="108"/>
      <c r="AR566" s="108"/>
      <c r="AS566" s="108"/>
      <c r="AT566" s="108"/>
      <c r="AU566" s="108"/>
      <c r="AV566" s="108"/>
      <c r="AW566" s="108"/>
      <c r="AX566" s="108"/>
      <c r="AY566" s="108"/>
      <c r="AZ566" s="108"/>
      <c r="BA566" s="108"/>
      <c r="BB566" s="108"/>
      <c r="BC566" s="108"/>
      <c r="BD566" s="108"/>
      <c r="BE566" s="108"/>
      <c r="BF566" s="108"/>
      <c r="BG566" s="108"/>
      <c r="BH566" s="108"/>
      <c r="BI566" s="108"/>
      <c r="BJ566" s="108"/>
      <c r="BK566" s="108"/>
      <c r="BL566" s="108"/>
      <c r="BM566" s="108"/>
      <c r="BN566" s="108"/>
      <c r="BO566" s="108"/>
      <c r="BP566" s="108"/>
      <c r="BQ566" s="108"/>
      <c r="BR566" s="108"/>
      <c r="BS566" s="108"/>
      <c r="BT566" s="108"/>
    </row>
    <row r="567" spans="1:72">
      <c r="N567" s="543"/>
      <c r="O567" s="125"/>
      <c r="R567" s="5"/>
      <c r="S567" s="5"/>
    </row>
    <row r="568" spans="1:72" s="106" customFormat="1">
      <c r="A568" s="23"/>
      <c r="B568" s="6"/>
      <c r="C568" s="6"/>
      <c r="D568" s="280"/>
      <c r="E568" s="130"/>
      <c r="F568" s="108"/>
      <c r="G568" s="130"/>
      <c r="H568" s="108"/>
      <c r="I568" s="130"/>
      <c r="J568" s="108"/>
      <c r="K568" s="130"/>
      <c r="L568" s="130"/>
      <c r="M568" s="130"/>
      <c r="N568" s="544"/>
      <c r="O568" s="108"/>
      <c r="P568" s="108"/>
      <c r="Q568" s="108"/>
      <c r="R568" s="117"/>
      <c r="S568" s="117"/>
      <c r="T568" s="108"/>
      <c r="U568" s="108"/>
      <c r="V568" s="108"/>
      <c r="W568" s="108"/>
      <c r="X568" s="108"/>
      <c r="Y568" s="108"/>
      <c r="Z568" s="108"/>
      <c r="AA568" s="108"/>
      <c r="AB568" s="108"/>
      <c r="AC568" s="108"/>
      <c r="AD568" s="108"/>
      <c r="AE568" s="108"/>
      <c r="AF568" s="108"/>
      <c r="AG568" s="108"/>
      <c r="AH568" s="108"/>
      <c r="AI568" s="108"/>
      <c r="AJ568" s="108"/>
      <c r="AK568" s="108"/>
      <c r="AL568" s="108"/>
      <c r="AM568" s="108"/>
      <c r="AN568" s="108"/>
      <c r="AO568" s="108"/>
      <c r="AP568" s="108"/>
      <c r="AQ568" s="108"/>
      <c r="AR568" s="108"/>
      <c r="AS568" s="108"/>
      <c r="AT568" s="108"/>
      <c r="AU568" s="108"/>
      <c r="AV568" s="108"/>
      <c r="AW568" s="108"/>
      <c r="AX568" s="108"/>
      <c r="AY568" s="108"/>
      <c r="AZ568" s="108"/>
      <c r="BA568" s="108"/>
      <c r="BB568" s="108"/>
      <c r="BC568" s="108"/>
      <c r="BD568" s="108"/>
      <c r="BE568" s="108"/>
      <c r="BF568" s="108"/>
      <c r="BG568" s="108"/>
      <c r="BH568" s="108"/>
      <c r="BI568" s="108"/>
      <c r="BJ568" s="108"/>
      <c r="BK568" s="108"/>
      <c r="BL568" s="108"/>
      <c r="BM568" s="108"/>
      <c r="BN568" s="108"/>
      <c r="BO568" s="108"/>
      <c r="BP568" s="108"/>
      <c r="BQ568" s="108"/>
      <c r="BR568" s="108"/>
      <c r="BS568" s="108"/>
      <c r="BT568" s="108"/>
    </row>
    <row r="569" spans="1:72">
      <c r="R569" s="5"/>
      <c r="S569" s="5"/>
    </row>
    <row r="570" spans="1:72" s="106" customFormat="1">
      <c r="A570" s="23"/>
      <c r="B570" s="6"/>
      <c r="C570" s="6"/>
      <c r="D570" s="280"/>
      <c r="E570" s="130"/>
      <c r="F570" s="108"/>
      <c r="G570" s="130"/>
      <c r="H570" s="108"/>
      <c r="I570" s="130"/>
      <c r="J570" s="108"/>
      <c r="K570" s="130"/>
      <c r="L570" s="130"/>
      <c r="M570" s="130"/>
      <c r="N570" s="544"/>
      <c r="O570" s="108"/>
      <c r="P570" s="108"/>
      <c r="Q570" s="108"/>
      <c r="R570" s="117"/>
      <c r="S570" s="117"/>
      <c r="T570" s="108"/>
      <c r="U570" s="108"/>
      <c r="V570" s="108"/>
      <c r="W570" s="108"/>
      <c r="X570" s="108"/>
      <c r="Y570" s="108"/>
      <c r="Z570" s="108"/>
      <c r="AA570" s="108"/>
      <c r="AB570" s="108"/>
      <c r="AC570" s="108"/>
      <c r="AD570" s="108"/>
      <c r="AE570" s="108"/>
      <c r="AF570" s="108"/>
      <c r="AG570" s="108"/>
      <c r="AH570" s="108"/>
      <c r="AI570" s="108"/>
      <c r="AJ570" s="108"/>
      <c r="AK570" s="108"/>
      <c r="AL570" s="108"/>
      <c r="AM570" s="108"/>
      <c r="AN570" s="108"/>
      <c r="AO570" s="108"/>
      <c r="AP570" s="108"/>
      <c r="AQ570" s="108"/>
      <c r="AR570" s="108"/>
      <c r="AS570" s="108"/>
      <c r="AT570" s="108"/>
      <c r="AU570" s="108"/>
      <c r="AV570" s="108"/>
      <c r="AW570" s="108"/>
      <c r="AX570" s="108"/>
      <c r="AY570" s="108"/>
      <c r="AZ570" s="108"/>
      <c r="BA570" s="108"/>
      <c r="BB570" s="108"/>
      <c r="BC570" s="108"/>
      <c r="BD570" s="108"/>
      <c r="BE570" s="108"/>
      <c r="BF570" s="108"/>
      <c r="BG570" s="108"/>
      <c r="BH570" s="108"/>
      <c r="BI570" s="108"/>
      <c r="BJ570" s="108"/>
      <c r="BK570" s="108"/>
      <c r="BL570" s="108"/>
      <c r="BM570" s="108"/>
      <c r="BN570" s="108"/>
      <c r="BO570" s="108"/>
      <c r="BP570" s="108"/>
      <c r="BQ570" s="108"/>
      <c r="BR570" s="108"/>
      <c r="BS570" s="108"/>
      <c r="BT570" s="108"/>
    </row>
    <row r="571" spans="1:72">
      <c r="R571" s="5"/>
      <c r="S571" s="5"/>
    </row>
    <row r="572" spans="1:72" s="106" customFormat="1">
      <c r="A572" s="23"/>
      <c r="B572" s="6"/>
      <c r="C572" s="6"/>
      <c r="D572" s="280"/>
      <c r="E572" s="130"/>
      <c r="F572" s="108"/>
      <c r="G572" s="130"/>
      <c r="H572" s="108"/>
      <c r="I572" s="130"/>
      <c r="J572" s="108"/>
      <c r="K572" s="130"/>
      <c r="L572" s="130"/>
      <c r="M572" s="130"/>
      <c r="N572" s="544"/>
      <c r="O572" s="108"/>
      <c r="P572" s="108"/>
      <c r="Q572" s="108"/>
      <c r="R572" s="117"/>
      <c r="S572" s="117"/>
      <c r="T572" s="108"/>
      <c r="U572" s="108"/>
      <c r="V572" s="108"/>
      <c r="W572" s="108"/>
      <c r="X572" s="108"/>
      <c r="Y572" s="108"/>
      <c r="Z572" s="108"/>
      <c r="AA572" s="108"/>
      <c r="AB572" s="108"/>
      <c r="AC572" s="108"/>
      <c r="AD572" s="108"/>
      <c r="AE572" s="108"/>
      <c r="AF572" s="108"/>
      <c r="AG572" s="108"/>
      <c r="AH572" s="108"/>
      <c r="AI572" s="108"/>
      <c r="AJ572" s="108"/>
      <c r="AK572" s="108"/>
      <c r="AL572" s="108"/>
      <c r="AM572" s="108"/>
      <c r="AN572" s="108"/>
      <c r="AO572" s="108"/>
      <c r="AP572" s="108"/>
      <c r="AQ572" s="108"/>
      <c r="AR572" s="108"/>
      <c r="AS572" s="108"/>
      <c r="AT572" s="108"/>
      <c r="AU572" s="108"/>
      <c r="AV572" s="108"/>
      <c r="AW572" s="108"/>
      <c r="AX572" s="108"/>
      <c r="AY572" s="108"/>
      <c r="AZ572" s="108"/>
      <c r="BA572" s="108"/>
      <c r="BB572" s="108"/>
      <c r="BC572" s="108"/>
      <c r="BD572" s="108"/>
      <c r="BE572" s="108"/>
      <c r="BF572" s="108"/>
      <c r="BG572" s="108"/>
      <c r="BH572" s="108"/>
      <c r="BI572" s="108"/>
      <c r="BJ572" s="108"/>
      <c r="BK572" s="108"/>
      <c r="BL572" s="108"/>
      <c r="BM572" s="108"/>
      <c r="BN572" s="108"/>
      <c r="BO572" s="108"/>
      <c r="BP572" s="108"/>
      <c r="BQ572" s="108"/>
      <c r="BR572" s="108"/>
      <c r="BS572" s="108"/>
      <c r="BT572" s="108"/>
    </row>
    <row r="573" spans="1:72">
      <c r="R573" s="5"/>
      <c r="S573" s="5"/>
    </row>
    <row r="574" spans="1:72" s="106" customFormat="1">
      <c r="A574" s="23"/>
      <c r="B574" s="6"/>
      <c r="C574" s="6"/>
      <c r="D574" s="280"/>
      <c r="E574" s="130"/>
      <c r="F574" s="108"/>
      <c r="G574" s="130"/>
      <c r="H574" s="108"/>
      <c r="I574" s="130"/>
      <c r="J574" s="108"/>
      <c r="K574" s="130"/>
      <c r="L574" s="130"/>
      <c r="M574" s="130"/>
      <c r="N574" s="544"/>
      <c r="O574" s="108"/>
      <c r="P574" s="108"/>
      <c r="Q574" s="108"/>
      <c r="R574" s="117"/>
      <c r="S574" s="117"/>
      <c r="T574" s="108"/>
      <c r="U574" s="108"/>
      <c r="V574" s="108"/>
      <c r="W574" s="108"/>
      <c r="X574" s="108"/>
      <c r="Y574" s="108"/>
      <c r="Z574" s="108"/>
      <c r="AA574" s="108"/>
      <c r="AB574" s="108"/>
      <c r="AC574" s="108"/>
      <c r="AD574" s="108"/>
      <c r="AE574" s="108"/>
      <c r="AF574" s="108"/>
      <c r="AG574" s="108"/>
      <c r="AH574" s="108"/>
      <c r="AI574" s="108"/>
      <c r="AJ574" s="108"/>
      <c r="AK574" s="108"/>
      <c r="AL574" s="108"/>
      <c r="AM574" s="108"/>
      <c r="AN574" s="108"/>
      <c r="AO574" s="108"/>
      <c r="AP574" s="108"/>
      <c r="AQ574" s="108"/>
      <c r="AR574" s="108"/>
      <c r="AS574" s="108"/>
      <c r="AT574" s="108"/>
      <c r="AU574" s="108"/>
      <c r="AV574" s="108"/>
      <c r="AW574" s="108"/>
      <c r="AX574" s="108"/>
      <c r="AY574" s="108"/>
      <c r="AZ574" s="108"/>
      <c r="BA574" s="108"/>
      <c r="BB574" s="108"/>
      <c r="BC574" s="108"/>
      <c r="BD574" s="108"/>
      <c r="BE574" s="108"/>
      <c r="BF574" s="108"/>
      <c r="BG574" s="108"/>
      <c r="BH574" s="108"/>
      <c r="BI574" s="108"/>
      <c r="BJ574" s="108"/>
      <c r="BK574" s="108"/>
      <c r="BL574" s="108"/>
      <c r="BM574" s="108"/>
      <c r="BN574" s="108"/>
      <c r="BO574" s="108"/>
      <c r="BP574" s="108"/>
      <c r="BQ574" s="108"/>
      <c r="BR574" s="108"/>
      <c r="BS574" s="108"/>
      <c r="BT574" s="108"/>
    </row>
    <row r="575" spans="1:72">
      <c r="N575" s="543"/>
      <c r="R575" s="5"/>
      <c r="S575" s="5"/>
    </row>
    <row r="576" spans="1:72">
      <c r="A576" s="23"/>
      <c r="B576" s="6"/>
      <c r="C576" s="6"/>
      <c r="D576" s="280"/>
      <c r="E576" s="130"/>
      <c r="F576" s="108"/>
      <c r="G576" s="130"/>
      <c r="H576" s="108"/>
      <c r="I576" s="130"/>
      <c r="J576" s="108"/>
      <c r="K576" s="130"/>
      <c r="L576" s="130"/>
      <c r="M576" s="130"/>
      <c r="N576" s="543"/>
      <c r="O576" s="125"/>
      <c r="R576" s="5"/>
      <c r="S576" s="259"/>
    </row>
    <row r="577" spans="1:72">
      <c r="A577" s="23"/>
      <c r="B577" s="6"/>
      <c r="C577" s="6"/>
      <c r="D577" s="280"/>
      <c r="E577" s="130"/>
      <c r="F577" s="108"/>
      <c r="G577" s="130"/>
      <c r="H577" s="108"/>
      <c r="I577" s="130"/>
      <c r="J577" s="108"/>
      <c r="K577" s="130"/>
      <c r="L577" s="130"/>
      <c r="M577" s="130"/>
      <c r="O577" s="125"/>
      <c r="R577" s="5"/>
      <c r="S577" s="259"/>
    </row>
    <row r="578" spans="1:72" s="106" customFormat="1">
      <c r="A578" s="23"/>
      <c r="B578" s="6"/>
      <c r="C578" s="6"/>
      <c r="D578" s="280"/>
      <c r="E578" s="130"/>
      <c r="F578" s="108"/>
      <c r="G578" s="130"/>
      <c r="H578" s="108"/>
      <c r="I578" s="130"/>
      <c r="J578" s="108"/>
      <c r="K578" s="130"/>
      <c r="L578" s="130"/>
      <c r="M578" s="130"/>
      <c r="N578" s="544"/>
      <c r="O578" s="108"/>
      <c r="P578" s="108"/>
      <c r="Q578" s="108"/>
      <c r="R578" s="117"/>
      <c r="S578" s="117"/>
      <c r="T578" s="108"/>
      <c r="U578" s="108"/>
      <c r="V578" s="108"/>
      <c r="W578" s="108"/>
      <c r="X578" s="108"/>
      <c r="Y578" s="108"/>
      <c r="Z578" s="108"/>
      <c r="AA578" s="108"/>
      <c r="AB578" s="108"/>
      <c r="AC578" s="108"/>
      <c r="AD578" s="108"/>
      <c r="AE578" s="108"/>
      <c r="AF578" s="108"/>
      <c r="AG578" s="108"/>
      <c r="AH578" s="108"/>
      <c r="AI578" s="108"/>
      <c r="AJ578" s="108"/>
      <c r="AK578" s="108"/>
      <c r="AL578" s="108"/>
      <c r="AM578" s="108"/>
      <c r="AN578" s="108"/>
      <c r="AO578" s="108"/>
      <c r="AP578" s="108"/>
      <c r="AQ578" s="108"/>
      <c r="AR578" s="108"/>
      <c r="AS578" s="108"/>
      <c r="AT578" s="108"/>
      <c r="AU578" s="108"/>
      <c r="AV578" s="108"/>
      <c r="AW578" s="108"/>
      <c r="AX578" s="108"/>
      <c r="AY578" s="108"/>
      <c r="AZ578" s="108"/>
      <c r="BA578" s="108"/>
      <c r="BB578" s="108"/>
      <c r="BC578" s="108"/>
      <c r="BD578" s="108"/>
      <c r="BE578" s="108"/>
      <c r="BF578" s="108"/>
      <c r="BG578" s="108"/>
      <c r="BH578" s="108"/>
      <c r="BI578" s="108"/>
      <c r="BJ578" s="108"/>
      <c r="BK578" s="108"/>
      <c r="BL578" s="108"/>
      <c r="BM578" s="108"/>
      <c r="BN578" s="108"/>
      <c r="BO578" s="108"/>
      <c r="BP578" s="108"/>
      <c r="BQ578" s="108"/>
      <c r="BR578" s="108"/>
      <c r="BS578" s="108"/>
      <c r="BT578" s="108"/>
    </row>
    <row r="579" spans="1:72">
      <c r="R579" s="5"/>
      <c r="S579" s="5"/>
    </row>
    <row r="580" spans="1:72" s="106" customFormat="1">
      <c r="A580" s="23"/>
      <c r="B580" s="6"/>
      <c r="C580" s="6"/>
      <c r="D580" s="280"/>
      <c r="E580" s="130"/>
      <c r="F580" s="108"/>
      <c r="G580" s="130"/>
      <c r="H580" s="108"/>
      <c r="I580" s="130"/>
      <c r="J580" s="108"/>
      <c r="K580" s="130"/>
      <c r="L580" s="130"/>
      <c r="M580" s="130"/>
      <c r="N580" s="544"/>
      <c r="O580" s="108"/>
      <c r="P580" s="108"/>
      <c r="Q580" s="108"/>
      <c r="R580" s="117"/>
      <c r="S580" s="117"/>
      <c r="T580" s="108"/>
      <c r="U580" s="108"/>
      <c r="V580" s="108"/>
      <c r="W580" s="108"/>
      <c r="X580" s="108"/>
      <c r="Y580" s="108"/>
      <c r="Z580" s="108"/>
      <c r="AA580" s="108"/>
      <c r="AB580" s="108"/>
      <c r="AC580" s="108"/>
      <c r="AD580" s="108"/>
      <c r="AE580" s="108"/>
      <c r="AF580" s="108"/>
      <c r="AG580" s="108"/>
      <c r="AH580" s="108"/>
      <c r="AI580" s="108"/>
      <c r="AJ580" s="108"/>
      <c r="AK580" s="108"/>
      <c r="AL580" s="108"/>
      <c r="AM580" s="108"/>
      <c r="AN580" s="108"/>
      <c r="AO580" s="108"/>
      <c r="AP580" s="108"/>
      <c r="AQ580" s="108"/>
      <c r="AR580" s="108"/>
      <c r="AS580" s="108"/>
      <c r="AT580" s="108"/>
      <c r="AU580" s="108"/>
      <c r="AV580" s="108"/>
      <c r="AW580" s="108"/>
      <c r="AX580" s="108"/>
      <c r="AY580" s="108"/>
      <c r="AZ580" s="108"/>
      <c r="BA580" s="108"/>
      <c r="BB580" s="108"/>
      <c r="BC580" s="108"/>
      <c r="BD580" s="108"/>
      <c r="BE580" s="108"/>
      <c r="BF580" s="108"/>
      <c r="BG580" s="108"/>
      <c r="BH580" s="108"/>
      <c r="BI580" s="108"/>
      <c r="BJ580" s="108"/>
      <c r="BK580" s="108"/>
      <c r="BL580" s="108"/>
      <c r="BM580" s="108"/>
      <c r="BN580" s="108"/>
      <c r="BO580" s="108"/>
      <c r="BP580" s="108"/>
      <c r="BQ580" s="108"/>
      <c r="BR580" s="108"/>
      <c r="BS580" s="108"/>
      <c r="BT580" s="108"/>
    </row>
    <row r="581" spans="1:72">
      <c r="R581" s="5"/>
      <c r="S581" s="5"/>
    </row>
    <row r="582" spans="1:72" s="106" customFormat="1">
      <c r="A582" s="23"/>
      <c r="B582" s="6"/>
      <c r="C582" s="6"/>
      <c r="D582" s="280"/>
      <c r="E582" s="130"/>
      <c r="F582" s="108"/>
      <c r="G582" s="130"/>
      <c r="H582" s="108"/>
      <c r="I582" s="130"/>
      <c r="J582" s="108"/>
      <c r="K582" s="130"/>
      <c r="L582" s="130"/>
      <c r="M582" s="130"/>
      <c r="N582" s="544"/>
      <c r="O582" s="287"/>
      <c r="P582" s="4"/>
      <c r="Q582" s="4"/>
      <c r="R582" s="13"/>
      <c r="S582" s="117"/>
      <c r="T582" s="108"/>
      <c r="U582" s="108"/>
      <c r="V582" s="108"/>
      <c r="W582" s="108"/>
      <c r="X582" s="108"/>
      <c r="Y582" s="108"/>
      <c r="Z582" s="108"/>
      <c r="AA582" s="108"/>
      <c r="AB582" s="108"/>
      <c r="AC582" s="108"/>
      <c r="AD582" s="108"/>
      <c r="AE582" s="108"/>
      <c r="AF582" s="108"/>
      <c r="AG582" s="108"/>
      <c r="AH582" s="108"/>
      <c r="AI582" s="108"/>
      <c r="AJ582" s="108"/>
      <c r="AK582" s="108"/>
      <c r="AL582" s="108"/>
      <c r="AM582" s="108"/>
      <c r="AN582" s="108"/>
      <c r="AO582" s="108"/>
      <c r="AP582" s="108"/>
      <c r="AQ582" s="108"/>
      <c r="AR582" s="108"/>
      <c r="AS582" s="108"/>
      <c r="AT582" s="108"/>
      <c r="AU582" s="108"/>
      <c r="AV582" s="108"/>
      <c r="AW582" s="108"/>
      <c r="AX582" s="108"/>
      <c r="AY582" s="108"/>
      <c r="AZ582" s="108"/>
      <c r="BA582" s="108"/>
      <c r="BB582" s="108"/>
      <c r="BC582" s="108"/>
      <c r="BD582" s="108"/>
      <c r="BE582" s="108"/>
      <c r="BF582" s="108"/>
      <c r="BG582" s="108"/>
      <c r="BH582" s="108"/>
      <c r="BI582" s="108"/>
      <c r="BJ582" s="108"/>
      <c r="BK582" s="108"/>
      <c r="BL582" s="108"/>
      <c r="BM582" s="108"/>
      <c r="BN582" s="108"/>
      <c r="BO582" s="108"/>
      <c r="BP582" s="108"/>
      <c r="BQ582" s="108"/>
      <c r="BR582" s="108"/>
      <c r="BS582" s="108"/>
      <c r="BT582" s="108"/>
    </row>
  </sheetData>
  <customSheetViews>
    <customSheetView guid="{3735B9A6-6827-11D7-ABFD-003065B590BA}" printArea="1" showRuler="0" topLeftCell="C1">
      <pane ySplit="6" topLeftCell="A754" activePane="bottomLeft"/>
      <selection pane="bottomLeft" activeCell="N382" sqref="N382"/>
      <pageMargins left="0.27" right="0.23" top="0.35" bottom="0.55000000000000004" header="0.31" footer="0.35"/>
      <printOptions gridLines="1"/>
      <pageSetup paperSize="9" scale="75" orientation="portrait"/>
      <headerFooter alignWithMargins="0">
        <oddFooter>&amp;L&amp;"Arial Narrow,Italic"&amp;8Moneypenny AFC Budget-&amp;F-A-Z Budget-&amp;D&amp;R&amp;"Arial Narrow,Italic"&amp;8Page &amp;P/&amp;N</oddFooter>
      </headerFooter>
    </customSheetView>
  </customSheetViews>
  <mergeCells count="3">
    <mergeCell ref="B1:E1"/>
    <mergeCell ref="C267:D267"/>
    <mergeCell ref="E387:F387"/>
  </mergeCells>
  <phoneticPr fontId="0" type="noConversion"/>
  <printOptions gridLines="1" gridLinesSet="0"/>
  <pageMargins left="0.27" right="0.23" top="0.35" bottom="0.55000000000000004" header="0.31" footer="0.35"/>
  <pageSetup paperSize="9" scale="83" fitToHeight="20" orientation="landscape" r:id="rId1"/>
  <headerFooter alignWithMargins="0">
    <oddFooter>&amp;L&amp;"Geneva,Italic"&amp;8&amp;F-&amp;D&amp;R&amp;"Geneva,Italic"&amp;8Page &amp;P/&amp;N</oddFooter>
  </headerFooter>
  <rowBreaks count="11" manualBreakCount="11">
    <brk id="53" max="13" man="1"/>
    <brk id="104" max="13" man="1"/>
    <brk id="155" max="13" man="1"/>
    <brk id="184" max="13" man="1"/>
    <brk id="222" max="13" man="1"/>
    <brk id="261" max="13" man="1"/>
    <brk id="278" max="13" man="1"/>
    <brk id="323" max="13" man="1"/>
    <brk id="366" max="13" man="1"/>
    <brk id="413" max="13" man="1"/>
    <brk id="435"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8"/>
  </sheetPr>
  <dimension ref="A1:P87"/>
  <sheetViews>
    <sheetView zoomScale="125" zoomScaleNormal="100" workbookViewId="0">
      <selection sqref="A1:E1"/>
    </sheetView>
  </sheetViews>
  <sheetFormatPr defaultColWidth="9.109375" defaultRowHeight="15.6"/>
  <cols>
    <col min="1" max="1" width="9.109375" style="236"/>
    <col min="2" max="2" width="21.109375" style="236" customWidth="1"/>
    <col min="3" max="3" width="26" style="236" customWidth="1"/>
    <col min="4" max="4" width="13.6640625" style="236" customWidth="1"/>
    <col min="5" max="5" width="15.44140625" style="16" customWidth="1"/>
    <col min="6" max="6" width="9.109375" style="122"/>
    <col min="7" max="16384" width="9.109375" style="236"/>
  </cols>
  <sheetData>
    <row r="1" spans="1:7" s="17" customFormat="1" ht="24.75" customHeight="1">
      <c r="A1" s="631" t="s">
        <v>802</v>
      </c>
      <c r="B1" s="632"/>
      <c r="C1" s="632"/>
      <c r="D1" s="632"/>
      <c r="E1" s="633"/>
      <c r="F1" s="8"/>
    </row>
    <row r="2" spans="1:7" ht="6.75" customHeight="1" thickBot="1">
      <c r="A2" s="17"/>
      <c r="B2" s="17"/>
      <c r="C2" s="17"/>
      <c r="D2" s="17"/>
    </row>
    <row r="3" spans="1:7" ht="24.75" customHeight="1" thickBot="1">
      <c r="A3" s="454" t="s">
        <v>500</v>
      </c>
      <c r="B3" s="455"/>
      <c r="C3" s="458" t="str">
        <f>Cover!D2</f>
        <v xml:space="preserve"> 'HOT SHOTS BUDGET TEMPLATE'</v>
      </c>
      <c r="D3" s="441"/>
      <c r="E3" s="459"/>
    </row>
    <row r="4" spans="1:7" ht="24.75" customHeight="1" thickBot="1">
      <c r="A4" s="456" t="s">
        <v>705</v>
      </c>
      <c r="B4" s="457"/>
      <c r="C4" s="634">
        <f>Budget!D2</f>
        <v>0</v>
      </c>
      <c r="D4" s="635"/>
      <c r="E4" s="460"/>
    </row>
    <row r="5" spans="1:7" s="68" customFormat="1" ht="16.5" customHeight="1">
      <c r="B5" s="83" t="s">
        <v>501</v>
      </c>
      <c r="C5" s="453" t="s">
        <v>704</v>
      </c>
      <c r="D5" s="630" t="s">
        <v>350</v>
      </c>
      <c r="E5" s="630"/>
      <c r="F5" s="67"/>
    </row>
    <row r="6" spans="1:7" s="68" customFormat="1" ht="16.5" customHeight="1">
      <c r="A6" s="78"/>
      <c r="B6" s="84" t="s">
        <v>123</v>
      </c>
      <c r="C6" s="105">
        <f>Cover!D52</f>
        <v>0</v>
      </c>
      <c r="D6" s="85" t="s">
        <v>659</v>
      </c>
      <c r="E6" s="85" t="s">
        <v>660</v>
      </c>
      <c r="F6" s="67"/>
    </row>
    <row r="7" spans="1:7" s="68" customFormat="1" ht="24.75" customHeight="1">
      <c r="A7" s="86" t="s">
        <v>226</v>
      </c>
      <c r="B7" s="70"/>
      <c r="D7" s="71"/>
      <c r="E7" s="72"/>
      <c r="F7" s="67"/>
    </row>
    <row r="8" spans="1:7" s="68" customFormat="1" ht="15.75" customHeight="1">
      <c r="A8" s="73" t="s">
        <v>308</v>
      </c>
      <c r="B8" s="68" t="s">
        <v>309</v>
      </c>
      <c r="C8" s="68" t="s">
        <v>288</v>
      </c>
      <c r="D8" s="74">
        <f>Budget!M10</f>
        <v>0</v>
      </c>
      <c r="E8" s="72"/>
      <c r="F8" s="67"/>
    </row>
    <row r="9" spans="1:7" s="68" customFormat="1" ht="15.75" customHeight="1">
      <c r="A9" s="73" t="s">
        <v>311</v>
      </c>
      <c r="B9" s="68" t="s">
        <v>312</v>
      </c>
      <c r="C9" s="68" t="s">
        <v>288</v>
      </c>
      <c r="D9" s="74">
        <f>Budget!M15</f>
        <v>0</v>
      </c>
      <c r="E9" s="76">
        <f>D8+D9</f>
        <v>0</v>
      </c>
      <c r="F9" s="67"/>
    </row>
    <row r="10" spans="1:7" s="68" customFormat="1" ht="15.75" customHeight="1">
      <c r="A10" s="73" t="s">
        <v>313</v>
      </c>
      <c r="B10" s="68" t="s">
        <v>314</v>
      </c>
      <c r="C10" s="68" t="s">
        <v>288</v>
      </c>
      <c r="D10" s="74">
        <f>Budget!M21</f>
        <v>0</v>
      </c>
      <c r="E10" s="72"/>
      <c r="F10" s="67"/>
    </row>
    <row r="11" spans="1:7" s="68" customFormat="1" ht="15.75" customHeight="1">
      <c r="A11" s="73" t="s">
        <v>465</v>
      </c>
      <c r="B11" s="68" t="s">
        <v>196</v>
      </c>
      <c r="C11" s="68" t="s">
        <v>288</v>
      </c>
      <c r="D11" s="75">
        <f>Budget!M26</f>
        <v>0</v>
      </c>
      <c r="E11" s="76">
        <f>D10+D11</f>
        <v>0</v>
      </c>
      <c r="F11" s="67"/>
      <c r="G11" s="189"/>
    </row>
    <row r="12" spans="1:7" s="68" customFormat="1" ht="18.75" customHeight="1">
      <c r="A12" s="73"/>
      <c r="B12" s="77" t="s">
        <v>290</v>
      </c>
      <c r="C12" s="78"/>
      <c r="D12" s="71"/>
      <c r="E12" s="79">
        <f>SUM(E8:E11)</f>
        <v>0</v>
      </c>
      <c r="F12" s="67"/>
    </row>
    <row r="13" spans="1:7" s="68" customFormat="1" ht="24.75" customHeight="1">
      <c r="A13" s="86" t="s">
        <v>261</v>
      </c>
      <c r="B13" s="70"/>
      <c r="D13" s="71"/>
      <c r="E13" s="72"/>
      <c r="F13" s="67"/>
    </row>
    <row r="14" spans="1:7" s="68" customFormat="1" ht="13.8">
      <c r="A14" s="69" t="s">
        <v>394</v>
      </c>
      <c r="B14" s="70"/>
      <c r="D14" s="71"/>
      <c r="E14" s="72"/>
      <c r="F14" s="67"/>
    </row>
    <row r="15" spans="1:7" s="68" customFormat="1" ht="15.75" customHeight="1">
      <c r="A15" s="80" t="s">
        <v>561</v>
      </c>
      <c r="B15" s="68" t="s">
        <v>291</v>
      </c>
      <c r="D15" s="74"/>
      <c r="E15" s="72"/>
      <c r="F15" s="67"/>
    </row>
    <row r="16" spans="1:7" s="68" customFormat="1" ht="15.75" customHeight="1">
      <c r="A16" s="73">
        <v>1</v>
      </c>
      <c r="C16" s="68" t="s">
        <v>317</v>
      </c>
      <c r="D16" s="74">
        <f>Budget!M38</f>
        <v>0</v>
      </c>
      <c r="E16" s="72"/>
      <c r="F16" s="67"/>
    </row>
    <row r="17" spans="1:6" s="68" customFormat="1" ht="15.75" customHeight="1">
      <c r="A17" s="73">
        <v>2</v>
      </c>
      <c r="C17" s="68" t="s">
        <v>411</v>
      </c>
      <c r="D17" s="74">
        <f>Budget!M42</f>
        <v>0</v>
      </c>
      <c r="E17" s="72"/>
      <c r="F17" s="67"/>
    </row>
    <row r="18" spans="1:6" s="68" customFormat="1" ht="15.75" customHeight="1">
      <c r="A18" s="73">
        <v>3</v>
      </c>
      <c r="C18" s="68" t="s">
        <v>410</v>
      </c>
      <c r="D18" s="74">
        <f>Budget!M47</f>
        <v>0</v>
      </c>
      <c r="E18" s="72"/>
      <c r="F18" s="67"/>
    </row>
    <row r="19" spans="1:6" s="68" customFormat="1" ht="15.75" customHeight="1">
      <c r="A19" s="73">
        <v>4</v>
      </c>
      <c r="C19" s="68" t="s">
        <v>292</v>
      </c>
      <c r="D19" s="74">
        <f>Budget!M53</f>
        <v>0</v>
      </c>
      <c r="E19" s="72"/>
      <c r="F19" s="67"/>
    </row>
    <row r="20" spans="1:6" s="68" customFormat="1" ht="15.75" customHeight="1">
      <c r="A20" s="73">
        <v>5</v>
      </c>
      <c r="C20" s="68" t="s">
        <v>293</v>
      </c>
      <c r="D20" s="74">
        <f>Budget!M57</f>
        <v>0</v>
      </c>
      <c r="E20" s="72"/>
      <c r="F20" s="67"/>
    </row>
    <row r="21" spans="1:6" s="68" customFormat="1" ht="15.75" customHeight="1">
      <c r="A21" s="73">
        <v>6</v>
      </c>
      <c r="C21" s="68" t="s">
        <v>294</v>
      </c>
      <c r="D21" s="74">
        <f>Budget!M62</f>
        <v>0</v>
      </c>
      <c r="E21" s="72"/>
      <c r="F21" s="67"/>
    </row>
    <row r="22" spans="1:6" s="68" customFormat="1" ht="15.75" customHeight="1">
      <c r="A22" s="73">
        <v>7</v>
      </c>
      <c r="C22" s="68" t="s">
        <v>519</v>
      </c>
      <c r="D22" s="74">
        <f>Budget!M66</f>
        <v>0</v>
      </c>
      <c r="E22" s="72"/>
      <c r="F22" s="67"/>
    </row>
    <row r="23" spans="1:6" s="68" customFormat="1" ht="15.75" customHeight="1">
      <c r="A23" s="73">
        <v>8</v>
      </c>
      <c r="C23" s="68" t="s">
        <v>222</v>
      </c>
      <c r="D23" s="74">
        <f>Budget!M70</f>
        <v>0</v>
      </c>
      <c r="E23" s="72"/>
      <c r="F23" s="67"/>
    </row>
    <row r="24" spans="1:6" s="68" customFormat="1" ht="15.75" customHeight="1">
      <c r="A24" s="73">
        <v>9</v>
      </c>
      <c r="C24" s="68" t="s">
        <v>409</v>
      </c>
      <c r="D24" s="74">
        <f>Budget!M74</f>
        <v>0</v>
      </c>
      <c r="E24" s="72"/>
      <c r="F24" s="67"/>
    </row>
    <row r="25" spans="1:6" s="68" customFormat="1" ht="15.75" customHeight="1">
      <c r="A25" s="73">
        <v>10</v>
      </c>
      <c r="C25" s="68" t="s">
        <v>385</v>
      </c>
      <c r="D25" s="74">
        <f>Budget!M78</f>
        <v>0</v>
      </c>
      <c r="E25" s="72"/>
      <c r="F25" s="67"/>
    </row>
    <row r="26" spans="1:6" s="68" customFormat="1" ht="15.75" customHeight="1">
      <c r="A26" s="73">
        <v>11</v>
      </c>
      <c r="C26" s="68" t="s">
        <v>322</v>
      </c>
      <c r="D26" s="74">
        <f>Budget!M85</f>
        <v>0</v>
      </c>
      <c r="E26" s="72"/>
      <c r="F26" s="67"/>
    </row>
    <row r="27" spans="1:6" s="68" customFormat="1" ht="15.75" customHeight="1">
      <c r="A27" s="73">
        <v>12</v>
      </c>
      <c r="C27" s="68" t="s">
        <v>464</v>
      </c>
      <c r="D27" s="74">
        <f>Budget!M89</f>
        <v>0</v>
      </c>
      <c r="E27" s="72"/>
      <c r="F27" s="67"/>
    </row>
    <row r="28" spans="1:6" s="68" customFormat="1" ht="15.75" customHeight="1">
      <c r="A28" s="73">
        <v>13</v>
      </c>
      <c r="C28" s="68" t="s">
        <v>342</v>
      </c>
      <c r="D28" s="74">
        <f>Budget!M92</f>
        <v>0</v>
      </c>
      <c r="E28" s="72"/>
      <c r="F28" s="67"/>
    </row>
    <row r="29" spans="1:6" s="68" customFormat="1" ht="15.75" customHeight="1">
      <c r="A29" s="73">
        <v>14</v>
      </c>
      <c r="C29" s="68" t="s">
        <v>343</v>
      </c>
      <c r="D29" s="74">
        <f>Budget!M96</f>
        <v>0</v>
      </c>
      <c r="E29" s="72"/>
      <c r="F29" s="67"/>
    </row>
    <row r="30" spans="1:6" s="68" customFormat="1" ht="15.75" customHeight="1">
      <c r="A30" s="73">
        <v>15</v>
      </c>
      <c r="C30" s="68" t="s">
        <v>344</v>
      </c>
      <c r="D30" s="74">
        <f>Budget!M100</f>
        <v>0</v>
      </c>
      <c r="E30" s="72"/>
      <c r="F30" s="67"/>
    </row>
    <row r="31" spans="1:6" s="68" customFormat="1" ht="15.75" customHeight="1">
      <c r="A31" s="73">
        <v>16</v>
      </c>
      <c r="C31" s="68" t="s">
        <v>156</v>
      </c>
      <c r="D31" s="74">
        <f>Budget!M104</f>
        <v>0</v>
      </c>
      <c r="E31" s="72"/>
      <c r="F31" s="67"/>
    </row>
    <row r="32" spans="1:6" s="68" customFormat="1" ht="15.75" customHeight="1">
      <c r="A32" s="73">
        <v>17</v>
      </c>
      <c r="C32" s="68" t="s">
        <v>254</v>
      </c>
      <c r="D32" s="74">
        <f>Budget!M111</f>
        <v>0</v>
      </c>
      <c r="E32" s="72"/>
      <c r="F32" s="67"/>
    </row>
    <row r="33" spans="1:6" s="68" customFormat="1" ht="15.75" customHeight="1">
      <c r="A33" s="73">
        <v>18</v>
      </c>
      <c r="C33" s="68" t="s">
        <v>225</v>
      </c>
      <c r="D33" s="74">
        <f>Budget!M115</f>
        <v>0</v>
      </c>
      <c r="E33" s="72"/>
      <c r="F33" s="67"/>
    </row>
    <row r="34" spans="1:6" s="68" customFormat="1" ht="15.75" customHeight="1">
      <c r="A34" s="73">
        <v>24</v>
      </c>
      <c r="C34" s="68" t="s">
        <v>520</v>
      </c>
      <c r="D34" s="75">
        <f>Budget!M124</f>
        <v>0</v>
      </c>
      <c r="E34" s="81"/>
      <c r="F34" s="67"/>
    </row>
    <row r="35" spans="1:6" s="68" customFormat="1" ht="15.75" customHeight="1">
      <c r="A35" s="73"/>
      <c r="B35" s="70" t="s">
        <v>521</v>
      </c>
      <c r="D35" s="71"/>
      <c r="E35" s="76">
        <f>SUM(D15:D34)</f>
        <v>0</v>
      </c>
      <c r="F35" s="67"/>
    </row>
    <row r="36" spans="1:6" s="68" customFormat="1" ht="15.75" customHeight="1">
      <c r="A36" s="73" t="s">
        <v>202</v>
      </c>
      <c r="B36" s="68" t="s">
        <v>184</v>
      </c>
      <c r="D36" s="71"/>
      <c r="E36" s="72">
        <f>Budget!M155</f>
        <v>0</v>
      </c>
      <c r="F36" s="67"/>
    </row>
    <row r="37" spans="1:6" s="68" customFormat="1" ht="15.75" customHeight="1">
      <c r="A37" s="73" t="s">
        <v>206</v>
      </c>
      <c r="B37" s="68" t="s">
        <v>67</v>
      </c>
      <c r="D37" s="71"/>
      <c r="E37" s="72"/>
      <c r="F37" s="67"/>
    </row>
    <row r="38" spans="1:6" s="68" customFormat="1" ht="15.75" customHeight="1">
      <c r="A38" s="73">
        <v>1</v>
      </c>
      <c r="C38" s="68" t="s">
        <v>68</v>
      </c>
      <c r="D38" s="74">
        <f>Budget!M163</f>
        <v>0</v>
      </c>
      <c r="E38" s="72"/>
      <c r="F38" s="67"/>
    </row>
    <row r="39" spans="1:6" s="68" customFormat="1" ht="15.75" customHeight="1">
      <c r="A39" s="73">
        <v>2</v>
      </c>
      <c r="C39" s="68" t="s">
        <v>289</v>
      </c>
      <c r="D39" s="74">
        <f>Budget!M170</f>
        <v>0</v>
      </c>
      <c r="E39" s="72"/>
      <c r="F39" s="67"/>
    </row>
    <row r="40" spans="1:6" s="68" customFormat="1" ht="15.75" customHeight="1">
      <c r="A40" s="73">
        <v>3</v>
      </c>
      <c r="C40" s="68" t="s">
        <v>181</v>
      </c>
      <c r="D40" s="74">
        <f>Budget!M179</f>
        <v>0</v>
      </c>
      <c r="E40" s="72"/>
      <c r="F40" s="67"/>
    </row>
    <row r="41" spans="1:6" s="68" customFormat="1" ht="15.75" customHeight="1">
      <c r="A41" s="73">
        <v>4</v>
      </c>
      <c r="C41" s="68" t="s">
        <v>522</v>
      </c>
      <c r="D41" s="75">
        <f>Budget!M183</f>
        <v>0</v>
      </c>
      <c r="E41" s="76">
        <f>SUM(D38:D41)</f>
        <v>0</v>
      </c>
      <c r="F41" s="67"/>
    </row>
    <row r="42" spans="1:6" s="68" customFormat="1" ht="15.75" customHeight="1">
      <c r="A42" s="73" t="s">
        <v>178</v>
      </c>
      <c r="B42" s="68" t="s">
        <v>164</v>
      </c>
      <c r="D42" s="71">
        <f>Budget!M192</f>
        <v>0</v>
      </c>
      <c r="E42" s="76"/>
      <c r="F42" s="67"/>
    </row>
    <row r="43" spans="1:6" s="68" customFormat="1" ht="15.75" customHeight="1">
      <c r="A43" s="73" t="s">
        <v>179</v>
      </c>
      <c r="B43" s="68" t="s">
        <v>468</v>
      </c>
      <c r="D43" s="75">
        <f>Budget!M201</f>
        <v>0</v>
      </c>
      <c r="E43" s="76">
        <f>D42+D43</f>
        <v>0</v>
      </c>
      <c r="F43" s="67"/>
    </row>
    <row r="44" spans="1:6" s="68" customFormat="1" ht="15.75" customHeight="1">
      <c r="A44" s="73" t="s">
        <v>384</v>
      </c>
      <c r="B44" s="68" t="s">
        <v>69</v>
      </c>
      <c r="D44" s="74">
        <f>Budget!M211</f>
        <v>0</v>
      </c>
      <c r="E44" s="76"/>
      <c r="F44" s="67"/>
    </row>
    <row r="45" spans="1:6" s="68" customFormat="1" ht="15.75" customHeight="1">
      <c r="A45" s="73" t="s">
        <v>191</v>
      </c>
      <c r="B45" s="68" t="s">
        <v>180</v>
      </c>
      <c r="D45" s="75">
        <f>Budget!M216</f>
        <v>0</v>
      </c>
      <c r="E45" s="76">
        <f>D44+D45</f>
        <v>0</v>
      </c>
      <c r="F45" s="67"/>
    </row>
    <row r="46" spans="1:6" s="68" customFormat="1" ht="15.75" customHeight="1">
      <c r="A46" s="73" t="s">
        <v>212</v>
      </c>
      <c r="B46" s="68" t="s">
        <v>211</v>
      </c>
      <c r="C46" s="68" t="s">
        <v>622</v>
      </c>
      <c r="D46" s="74">
        <f>Budget!M222</f>
        <v>0</v>
      </c>
      <c r="E46" s="72"/>
      <c r="F46" s="67"/>
    </row>
    <row r="47" spans="1:6" s="68" customFormat="1" ht="15.75" customHeight="1">
      <c r="A47" s="73" t="s">
        <v>278</v>
      </c>
      <c r="C47" s="68" t="s">
        <v>623</v>
      </c>
      <c r="D47" s="74">
        <f>Budget!M232</f>
        <v>0</v>
      </c>
      <c r="E47" s="72"/>
      <c r="F47" s="67"/>
    </row>
    <row r="48" spans="1:6" s="68" customFormat="1" ht="15.75" customHeight="1">
      <c r="A48" s="73" t="s">
        <v>279</v>
      </c>
      <c r="C48" s="68" t="s">
        <v>494</v>
      </c>
      <c r="D48" s="74">
        <f>Budget!M240</f>
        <v>0</v>
      </c>
      <c r="E48" s="72"/>
      <c r="F48" s="67"/>
    </row>
    <row r="49" spans="1:6" s="68" customFormat="1" ht="15.75" customHeight="1">
      <c r="A49" s="73" t="s">
        <v>142</v>
      </c>
      <c r="C49" s="68" t="s">
        <v>511</v>
      </c>
      <c r="D49" s="74">
        <f>Budget!M245</f>
        <v>0</v>
      </c>
      <c r="E49" s="72"/>
      <c r="F49" s="67"/>
    </row>
    <row r="50" spans="1:6" s="68" customFormat="1" ht="15.75" customHeight="1">
      <c r="A50" s="73" t="s">
        <v>380</v>
      </c>
      <c r="C50" s="68" t="s">
        <v>249</v>
      </c>
      <c r="D50" s="74">
        <f>Budget!M252</f>
        <v>0</v>
      </c>
      <c r="E50" s="72"/>
      <c r="F50" s="67"/>
    </row>
    <row r="51" spans="1:6" s="68" customFormat="1" ht="15.75" customHeight="1">
      <c r="A51" s="73" t="s">
        <v>185</v>
      </c>
      <c r="C51" s="68" t="s">
        <v>128</v>
      </c>
      <c r="D51" s="74">
        <f>Budget!M256</f>
        <v>0</v>
      </c>
      <c r="E51" s="72"/>
      <c r="F51" s="67"/>
    </row>
    <row r="52" spans="1:6" s="68" customFormat="1" ht="15.75" customHeight="1">
      <c r="A52" s="73" t="s">
        <v>82</v>
      </c>
      <c r="C52" s="68" t="s">
        <v>129</v>
      </c>
      <c r="D52" s="75">
        <f>Budget!M260</f>
        <v>0</v>
      </c>
      <c r="E52" s="76">
        <f>SUM(D46:D52)</f>
        <v>0</v>
      </c>
      <c r="F52" s="67"/>
    </row>
    <row r="53" spans="1:6" s="68" customFormat="1" ht="15.75" customHeight="1">
      <c r="A53" s="73" t="s">
        <v>396</v>
      </c>
      <c r="B53" s="68" t="s">
        <v>584</v>
      </c>
      <c r="D53" s="71"/>
      <c r="E53" s="76">
        <v>0</v>
      </c>
      <c r="F53" s="67"/>
    </row>
    <row r="54" spans="1:6" s="68" customFormat="1" ht="15.75" customHeight="1">
      <c r="A54" s="73" t="s">
        <v>395</v>
      </c>
      <c r="B54" s="68" t="s">
        <v>626</v>
      </c>
      <c r="D54" s="71"/>
      <c r="E54" s="76">
        <f>Budget!M270</f>
        <v>0</v>
      </c>
      <c r="F54" s="67"/>
    </row>
    <row r="55" spans="1:6" s="68" customFormat="1" ht="15.75" customHeight="1">
      <c r="A55" s="73" t="s">
        <v>502</v>
      </c>
      <c r="B55" s="68" t="s">
        <v>243</v>
      </c>
      <c r="C55" s="68" t="s">
        <v>318</v>
      </c>
      <c r="D55" s="74">
        <f>Budget!M278</f>
        <v>0</v>
      </c>
      <c r="E55" s="72"/>
      <c r="F55" s="67"/>
    </row>
    <row r="56" spans="1:6" s="68" customFormat="1" ht="15.75" customHeight="1">
      <c r="A56" s="73" t="s">
        <v>492</v>
      </c>
      <c r="C56" s="68" t="s">
        <v>321</v>
      </c>
      <c r="D56" s="74">
        <f>Budget!M284</f>
        <v>0</v>
      </c>
      <c r="E56" s="72"/>
      <c r="F56" s="67"/>
    </row>
    <row r="57" spans="1:6" s="68" customFormat="1" ht="15.75" customHeight="1">
      <c r="A57" s="73" t="s">
        <v>192</v>
      </c>
      <c r="C57" s="68" t="s">
        <v>320</v>
      </c>
      <c r="D57" s="74">
        <f>Budget!M292</f>
        <v>0</v>
      </c>
      <c r="E57" s="72"/>
      <c r="F57" s="67"/>
    </row>
    <row r="58" spans="1:6" s="68" customFormat="1" ht="15.75" customHeight="1">
      <c r="A58" s="73" t="s">
        <v>72</v>
      </c>
      <c r="C58" s="68" t="s">
        <v>319</v>
      </c>
      <c r="D58" s="74">
        <f>Budget!M297</f>
        <v>0</v>
      </c>
      <c r="E58" s="72"/>
      <c r="F58" s="67"/>
    </row>
    <row r="59" spans="1:6" s="68" customFormat="1" ht="15.75" customHeight="1">
      <c r="A59" s="73" t="s">
        <v>73</v>
      </c>
      <c r="C59" s="68" t="s">
        <v>130</v>
      </c>
      <c r="D59" s="74">
        <f>Budget!M309</f>
        <v>0</v>
      </c>
      <c r="E59" s="72"/>
      <c r="F59" s="67"/>
    </row>
    <row r="60" spans="1:6" s="68" customFormat="1" ht="15.75" customHeight="1">
      <c r="A60" s="73" t="s">
        <v>74</v>
      </c>
      <c r="C60" s="68" t="s">
        <v>19</v>
      </c>
      <c r="D60" s="75">
        <f>Budget!M315</f>
        <v>0</v>
      </c>
      <c r="E60" s="76">
        <f>SUM(D55:D60)</f>
        <v>0</v>
      </c>
      <c r="F60" s="67"/>
    </row>
    <row r="61" spans="1:6" s="68" customFormat="1" ht="15.75" customHeight="1">
      <c r="A61" s="73" t="s">
        <v>512</v>
      </c>
      <c r="B61" s="68" t="s">
        <v>397</v>
      </c>
      <c r="D61" s="71"/>
      <c r="E61" s="76">
        <f>Budget!M323</f>
        <v>0</v>
      </c>
      <c r="F61" s="67"/>
    </row>
    <row r="62" spans="1:6" s="68" customFormat="1" ht="15.75" customHeight="1">
      <c r="A62" s="73" t="s">
        <v>513</v>
      </c>
      <c r="B62" s="68" t="s">
        <v>514</v>
      </c>
      <c r="D62" s="71"/>
      <c r="E62" s="76">
        <f>Budget!M339</f>
        <v>0</v>
      </c>
      <c r="F62" s="67"/>
    </row>
    <row r="63" spans="1:6" s="68" customFormat="1" ht="15.75" customHeight="1">
      <c r="A63" s="73" t="s">
        <v>515</v>
      </c>
      <c r="B63" s="68" t="s">
        <v>138</v>
      </c>
      <c r="D63" s="71"/>
      <c r="E63" s="76">
        <f>Budget!M359</f>
        <v>0</v>
      </c>
      <c r="F63" s="67"/>
    </row>
    <row r="64" spans="1:6" s="68" customFormat="1" ht="15.75" customHeight="1">
      <c r="A64" s="73" t="s">
        <v>516</v>
      </c>
      <c r="B64" s="68" t="s">
        <v>38</v>
      </c>
      <c r="D64" s="71"/>
      <c r="E64" s="76">
        <f>Budget!M366</f>
        <v>0</v>
      </c>
      <c r="F64" s="67"/>
    </row>
    <row r="65" spans="1:16" s="68" customFormat="1" ht="15.75" customHeight="1">
      <c r="A65" s="73" t="s">
        <v>517</v>
      </c>
      <c r="B65" s="68" t="s">
        <v>335</v>
      </c>
      <c r="D65" s="71"/>
      <c r="E65" s="76">
        <f>Budget!M378</f>
        <v>0</v>
      </c>
      <c r="F65" s="67"/>
    </row>
    <row r="66" spans="1:16" s="68" customFormat="1" ht="15.75" customHeight="1">
      <c r="A66" s="73"/>
      <c r="B66" s="69" t="s">
        <v>174</v>
      </c>
      <c r="D66" s="71"/>
      <c r="E66" s="82">
        <f>SUM(E35:E65)</f>
        <v>0</v>
      </c>
      <c r="F66" s="67"/>
      <c r="P66" s="76"/>
    </row>
    <row r="67" spans="1:16" s="68" customFormat="1" ht="15.75" customHeight="1">
      <c r="A67" s="69" t="s">
        <v>43</v>
      </c>
      <c r="D67" s="71"/>
      <c r="E67" s="76"/>
      <c r="F67" s="67"/>
    </row>
    <row r="68" spans="1:16" s="68" customFormat="1" ht="15.75" customHeight="1">
      <c r="A68" s="73" t="s">
        <v>518</v>
      </c>
      <c r="B68" s="68" t="s">
        <v>351</v>
      </c>
      <c r="D68" s="71"/>
      <c r="E68" s="76">
        <f>Budget!M392</f>
        <v>0</v>
      </c>
      <c r="F68" s="67"/>
    </row>
    <row r="69" spans="1:16" s="68" customFormat="1" ht="15.75" customHeight="1">
      <c r="A69" s="73" t="s">
        <v>217</v>
      </c>
      <c r="B69" s="68" t="s">
        <v>345</v>
      </c>
      <c r="D69" s="71"/>
      <c r="E69" s="76">
        <f>Budget!M402</f>
        <v>0</v>
      </c>
      <c r="F69" s="67"/>
    </row>
    <row r="70" spans="1:16" s="68" customFormat="1" ht="15.75" customHeight="1">
      <c r="A70" s="73" t="s">
        <v>102</v>
      </c>
      <c r="B70" s="68" t="s">
        <v>346</v>
      </c>
      <c r="D70" s="71"/>
      <c r="E70" s="76">
        <f>Budget!M413</f>
        <v>0</v>
      </c>
      <c r="F70" s="67"/>
    </row>
    <row r="71" spans="1:16" s="68" customFormat="1" ht="15.75" customHeight="1">
      <c r="A71" s="73" t="s">
        <v>680</v>
      </c>
      <c r="B71" s="68" t="s">
        <v>803</v>
      </c>
      <c r="D71" s="71">
        <f>Budget!M432</f>
        <v>0</v>
      </c>
      <c r="E71" s="76"/>
      <c r="F71" s="67"/>
    </row>
    <row r="72" spans="1:16" s="68" customFormat="1" ht="15.75" customHeight="1">
      <c r="A72" s="73" t="s">
        <v>681</v>
      </c>
      <c r="B72" s="68" t="s">
        <v>101</v>
      </c>
      <c r="D72" s="75">
        <f>Budget!M435</f>
        <v>0</v>
      </c>
      <c r="E72" s="76">
        <f>D71+D72</f>
        <v>0</v>
      </c>
      <c r="F72" s="67"/>
    </row>
    <row r="73" spans="1:16" s="68" customFormat="1" ht="15.75" customHeight="1">
      <c r="A73" s="73" t="s">
        <v>182</v>
      </c>
      <c r="B73" s="68" t="s">
        <v>347</v>
      </c>
      <c r="D73" s="71"/>
      <c r="E73" s="76">
        <f>Budget!M455</f>
        <v>0</v>
      </c>
      <c r="F73" s="67"/>
    </row>
    <row r="74" spans="1:16" s="68" customFormat="1" ht="15.75" customHeight="1">
      <c r="A74" s="73" t="s">
        <v>20</v>
      </c>
      <c r="B74" s="68" t="s">
        <v>362</v>
      </c>
      <c r="D74" s="71"/>
      <c r="E74" s="76">
        <f>Budget!M459</f>
        <v>0</v>
      </c>
      <c r="F74" s="67"/>
    </row>
    <row r="75" spans="1:16" s="68" customFormat="1" ht="15.75" customHeight="1">
      <c r="A75" s="73" t="s">
        <v>348</v>
      </c>
      <c r="B75" s="68" t="s">
        <v>804</v>
      </c>
      <c r="D75" s="71">
        <f>Budget!M466</f>
        <v>0</v>
      </c>
      <c r="E75" s="76"/>
      <c r="F75" s="67"/>
    </row>
    <row r="76" spans="1:16" s="68" customFormat="1" ht="15.75" customHeight="1">
      <c r="A76" s="73" t="s">
        <v>207</v>
      </c>
      <c r="B76" s="68" t="s">
        <v>416</v>
      </c>
      <c r="D76" s="75">
        <f>Budget!M474</f>
        <v>0</v>
      </c>
      <c r="E76" s="76">
        <f>D75+D76</f>
        <v>0</v>
      </c>
      <c r="F76" s="67"/>
    </row>
    <row r="77" spans="1:16" s="68" customFormat="1" ht="17.25" customHeight="1">
      <c r="A77" s="73"/>
      <c r="B77" s="69" t="s">
        <v>393</v>
      </c>
      <c r="D77" s="71"/>
      <c r="E77" s="76">
        <f>SUM(E68:E76)</f>
        <v>0</v>
      </c>
      <c r="F77" s="67"/>
    </row>
    <row r="78" spans="1:16" s="68" customFormat="1" ht="19.5" customHeight="1">
      <c r="A78" s="73"/>
      <c r="B78" s="77" t="s">
        <v>627</v>
      </c>
      <c r="C78" s="78"/>
      <c r="D78" s="71"/>
      <c r="E78" s="79">
        <f>E66+E77</f>
        <v>0</v>
      </c>
      <c r="F78" s="67"/>
    </row>
    <row r="79" spans="1:16" s="68" customFormat="1" ht="22.5" customHeight="1">
      <c r="A79" s="88" t="s">
        <v>529</v>
      </c>
      <c r="B79" s="87"/>
      <c r="D79" s="71"/>
      <c r="E79" s="72"/>
      <c r="F79" s="67"/>
    </row>
    <row r="80" spans="1:16" s="68" customFormat="1" ht="15.75" customHeight="1">
      <c r="A80" s="73" t="s">
        <v>530</v>
      </c>
      <c r="B80" s="68" t="s">
        <v>208</v>
      </c>
      <c r="D80" s="71"/>
      <c r="E80" s="76">
        <f>Budget!M482</f>
        <v>0</v>
      </c>
      <c r="F80" s="67"/>
    </row>
    <row r="81" spans="1:6" s="68" customFormat="1" ht="15.75" customHeight="1">
      <c r="A81" s="73" t="s">
        <v>531</v>
      </c>
      <c r="B81" s="68" t="s">
        <v>160</v>
      </c>
      <c r="D81" s="71"/>
      <c r="E81" s="81">
        <f>Budget!M485</f>
        <v>0</v>
      </c>
      <c r="F81" s="67"/>
    </row>
    <row r="82" spans="1:6" s="68" customFormat="1" ht="18" customHeight="1">
      <c r="A82" s="73"/>
      <c r="B82" s="77" t="s">
        <v>149</v>
      </c>
      <c r="C82" s="78"/>
      <c r="D82" s="71"/>
      <c r="E82" s="79">
        <f>SUM(E80:E81)</f>
        <v>0</v>
      </c>
      <c r="F82" s="67"/>
    </row>
    <row r="83" spans="1:6" s="68" customFormat="1" ht="24" customHeight="1">
      <c r="A83" s="19" t="s">
        <v>259</v>
      </c>
      <c r="B83" s="70"/>
      <c r="C83" s="70"/>
      <c r="D83" s="72"/>
      <c r="E83" s="21">
        <f>E82+E78+E12</f>
        <v>0</v>
      </c>
      <c r="F83" s="67"/>
    </row>
    <row r="84" spans="1:6" s="68" customFormat="1" ht="15.75" customHeight="1">
      <c r="A84" s="73"/>
      <c r="B84" s="70" t="s">
        <v>532</v>
      </c>
      <c r="D84" s="71"/>
      <c r="E84" s="76">
        <f>Budget!L489</f>
        <v>0</v>
      </c>
      <c r="F84" s="67"/>
    </row>
    <row r="85" spans="1:6" s="68" customFormat="1" ht="15.75" customHeight="1" thickBot="1">
      <c r="A85" s="70"/>
      <c r="B85" s="70"/>
      <c r="D85" s="71"/>
      <c r="E85" s="76"/>
      <c r="F85" s="67"/>
    </row>
    <row r="86" spans="1:6" s="93" customFormat="1" ht="24" customHeight="1" thickBot="1">
      <c r="A86" s="89" t="s">
        <v>661</v>
      </c>
      <c r="B86" s="288"/>
      <c r="C86" s="90"/>
      <c r="D86" s="91"/>
      <c r="E86" s="289">
        <f>SUM(E83:E85)</f>
        <v>0</v>
      </c>
      <c r="F86" s="92"/>
    </row>
    <row r="87" spans="1:6">
      <c r="A87" s="290"/>
      <c r="B87" s="16"/>
      <c r="C87" s="17"/>
      <c r="D87" s="20"/>
      <c r="E87" s="35"/>
    </row>
  </sheetData>
  <customSheetViews>
    <customSheetView guid="{3735B9A6-6827-11D7-ABFD-003065B590BA}" showRuler="0">
      <pane ySplit="3.25" topLeftCell="A51" activePane="bottomLeft"/>
      <selection pane="bottomLeft" activeCell="E76" sqref="E76"/>
      <pageMargins left="0.74803149606299213" right="0.78740157480314965" top="0.43307086614173229" bottom="0.59055118110236227" header="0.39370078740157483" footer="0.35433070866141736"/>
      <pageSetup paperSize="9" scale="80" orientation="portrait"/>
      <headerFooter alignWithMargins="0">
        <oddFooter>&amp;L&amp;"Arial Narrow,Italic"&amp;8Moneypenny AFC Budget-&amp;F-Budget Summary-&amp;D&amp;R&amp;"Arial Narrow,Italic"&amp;8Page &amp;P/&amp;N</oddFooter>
      </headerFooter>
    </customSheetView>
  </customSheetViews>
  <mergeCells count="3">
    <mergeCell ref="D5:E5"/>
    <mergeCell ref="A1:E1"/>
    <mergeCell ref="C4:D4"/>
  </mergeCells>
  <phoneticPr fontId="0" type="noConversion"/>
  <pageMargins left="0.74803149606299213" right="0.78740157480314965" top="0.43307086614173229" bottom="0.59055118110236227" header="0.39370078740157483" footer="0.35433070866141736"/>
  <pageSetup paperSize="9" scale="80" fitToHeight="5" orientation="portrait" r:id="rId1"/>
  <headerFooter alignWithMargins="0">
    <oddFooter>&amp;L&amp;"Charcoal,Italic"&amp;9&amp;F-Budget Summary-&amp;D&amp;C&amp;R&amp;"Charcoal,Italic"&amp;8Page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
    <pageSetUpPr fitToPage="1"/>
  </sheetPr>
  <dimension ref="A1:O58"/>
  <sheetViews>
    <sheetView zoomScale="150" workbookViewId="0">
      <selection sqref="A1:H1"/>
    </sheetView>
  </sheetViews>
  <sheetFormatPr defaultColWidth="9.109375" defaultRowHeight="13.2"/>
  <cols>
    <col min="1" max="1" width="22" style="26" customWidth="1"/>
    <col min="2" max="2" width="21.5546875" style="26" customWidth="1"/>
    <col min="3" max="3" width="13.109375" style="26" customWidth="1"/>
    <col min="4" max="4" width="9.88671875" style="26" customWidth="1"/>
    <col min="5" max="5" width="9.33203125" style="26" customWidth="1"/>
    <col min="6" max="6" width="6" style="26" customWidth="1"/>
    <col min="7" max="7" width="15.44140625" style="26" bestFit="1" customWidth="1"/>
    <col min="8" max="8" width="14.33203125" style="26" bestFit="1" customWidth="1"/>
    <col min="9" max="9" width="9.109375" style="27"/>
    <col min="10" max="16384" width="9.109375" style="107"/>
  </cols>
  <sheetData>
    <row r="1" spans="1:15" s="26" customFormat="1" ht="15.6">
      <c r="A1" s="638" t="s">
        <v>296</v>
      </c>
      <c r="B1" s="639"/>
      <c r="C1" s="639"/>
      <c r="D1" s="639"/>
      <c r="E1" s="639"/>
      <c r="F1" s="639"/>
      <c r="G1" s="639"/>
      <c r="H1" s="640"/>
      <c r="I1" s="140"/>
      <c r="J1" s="140"/>
      <c r="K1" s="140"/>
      <c r="L1" s="140"/>
      <c r="M1" s="140"/>
      <c r="N1" s="140"/>
      <c r="O1" s="140"/>
    </row>
    <row r="2" spans="1:15" ht="31.5" customHeight="1">
      <c r="A2" s="641" t="s">
        <v>805</v>
      </c>
      <c r="B2" s="642"/>
      <c r="C2" s="642"/>
      <c r="D2" s="642"/>
      <c r="E2" s="642"/>
      <c r="F2" s="642"/>
      <c r="G2" s="642"/>
      <c r="H2" s="642"/>
    </row>
    <row r="3" spans="1:15" ht="18.75" customHeight="1">
      <c r="A3" s="643" t="s">
        <v>527</v>
      </c>
      <c r="B3" s="642"/>
      <c r="C3" s="642"/>
      <c r="D3" s="642"/>
      <c r="E3" s="642"/>
      <c r="F3" s="642"/>
      <c r="G3" s="642"/>
      <c r="H3" s="642"/>
    </row>
    <row r="4" spans="1:15" ht="13.8">
      <c r="A4" s="462" t="s">
        <v>593</v>
      </c>
      <c r="B4" s="299"/>
      <c r="C4" s="299"/>
      <c r="D4" s="299"/>
      <c r="E4" s="299"/>
      <c r="F4" s="299"/>
      <c r="G4" s="299"/>
      <c r="H4" s="299"/>
    </row>
    <row r="5" spans="1:15" ht="13.8">
      <c r="A5" s="462" t="s">
        <v>505</v>
      </c>
      <c r="B5" s="448"/>
      <c r="C5" s="448"/>
      <c r="D5" s="448"/>
      <c r="E5" s="448"/>
      <c r="F5" s="448"/>
      <c r="G5" s="448"/>
      <c r="H5" s="448"/>
    </row>
    <row r="6" spans="1:15" s="132" customFormat="1">
      <c r="A6" s="29" t="s">
        <v>11</v>
      </c>
      <c r="B6" s="29" t="s">
        <v>95</v>
      </c>
      <c r="C6" s="29" t="s">
        <v>96</v>
      </c>
      <c r="D6" s="29" t="s">
        <v>880</v>
      </c>
      <c r="E6" s="29" t="s">
        <v>97</v>
      </c>
      <c r="F6" s="29"/>
      <c r="G6" s="565" t="s">
        <v>884</v>
      </c>
      <c r="H6" s="565" t="s">
        <v>885</v>
      </c>
      <c r="I6" s="291"/>
    </row>
    <row r="7" spans="1:15" s="29" customFormat="1">
      <c r="A7" s="133"/>
      <c r="B7" s="133"/>
      <c r="C7" s="133" t="s">
        <v>436</v>
      </c>
      <c r="D7" s="133" t="s">
        <v>25</v>
      </c>
      <c r="E7" s="133" t="s">
        <v>420</v>
      </c>
      <c r="F7" s="133"/>
      <c r="G7" s="566"/>
      <c r="H7" s="566"/>
      <c r="I7" s="115"/>
    </row>
    <row r="8" spans="1:15" s="29" customFormat="1">
      <c r="A8" s="564"/>
      <c r="B8" s="564"/>
      <c r="C8" s="564"/>
      <c r="D8" s="564"/>
      <c r="E8" s="564"/>
      <c r="F8" s="564"/>
      <c r="G8" s="567" t="s">
        <v>886</v>
      </c>
      <c r="H8" s="567" t="s">
        <v>887</v>
      </c>
      <c r="I8" s="115"/>
    </row>
    <row r="9" spans="1:15" s="292" customFormat="1">
      <c r="A9" s="156" t="s">
        <v>421</v>
      </c>
      <c r="C9" s="29" t="s">
        <v>134</v>
      </c>
      <c r="D9" s="29" t="s">
        <v>696</v>
      </c>
      <c r="E9" s="293" t="s">
        <v>508</v>
      </c>
      <c r="G9" s="179" t="s">
        <v>422</v>
      </c>
      <c r="H9" s="178" t="s">
        <v>423</v>
      </c>
      <c r="I9" s="30"/>
    </row>
    <row r="10" spans="1:15">
      <c r="A10" s="175" t="s">
        <v>295</v>
      </c>
      <c r="C10" s="29" t="s">
        <v>135</v>
      </c>
      <c r="D10" s="294">
        <v>55</v>
      </c>
      <c r="E10" s="107"/>
      <c r="F10" s="176"/>
      <c r="G10" s="180"/>
      <c r="H10" s="144"/>
    </row>
    <row r="11" spans="1:15" s="26" customFormat="1">
      <c r="A11" s="174"/>
      <c r="B11" s="107"/>
      <c r="C11" s="107"/>
      <c r="D11" s="461" t="s">
        <v>424</v>
      </c>
      <c r="E11" s="295"/>
      <c r="F11" s="296"/>
      <c r="G11" s="297"/>
      <c r="H11" s="298"/>
      <c r="I11" s="120"/>
    </row>
    <row r="12" spans="1:15">
      <c r="A12" s="6" t="s">
        <v>199</v>
      </c>
      <c r="D12" s="26">
        <f>C12/D$10</f>
        <v>0</v>
      </c>
      <c r="G12" s="141">
        <f t="shared" ref="G12:G29" si="0">(D12+E12)*2</f>
        <v>0</v>
      </c>
      <c r="H12" s="143">
        <f t="shared" ref="H12:H29" si="1">(D12+E12)*3</f>
        <v>0</v>
      </c>
    </row>
    <row r="13" spans="1:15" s="26" customFormat="1">
      <c r="A13" s="106" t="s">
        <v>200</v>
      </c>
      <c r="B13" s="107"/>
      <c r="D13" s="107">
        <f>C13/D$10</f>
        <v>0</v>
      </c>
      <c r="E13" s="107"/>
      <c r="F13" s="107"/>
      <c r="G13" s="116">
        <f t="shared" si="0"/>
        <v>0</v>
      </c>
      <c r="H13" s="138">
        <f t="shared" si="1"/>
        <v>0</v>
      </c>
      <c r="I13" s="120"/>
    </row>
    <row r="14" spans="1:15">
      <c r="A14" s="6" t="s">
        <v>682</v>
      </c>
      <c r="D14" s="26">
        <f>C14/D$10</f>
        <v>0</v>
      </c>
      <c r="G14" s="141">
        <f t="shared" si="0"/>
        <v>0</v>
      </c>
      <c r="H14" s="143">
        <f t="shared" si="1"/>
        <v>0</v>
      </c>
    </row>
    <row r="15" spans="1:15">
      <c r="A15" s="6" t="s">
        <v>683</v>
      </c>
      <c r="D15" s="26">
        <f>C15/D$10</f>
        <v>0</v>
      </c>
      <c r="G15" s="141">
        <f t="shared" si="0"/>
        <v>0</v>
      </c>
      <c r="H15" s="143">
        <f t="shared" si="1"/>
        <v>0</v>
      </c>
    </row>
    <row r="16" spans="1:15" s="26" customFormat="1">
      <c r="A16" s="106" t="s">
        <v>684</v>
      </c>
      <c r="B16" s="107"/>
      <c r="D16" s="107">
        <f>C16/D$10</f>
        <v>0</v>
      </c>
      <c r="E16" s="107"/>
      <c r="F16" s="107"/>
      <c r="G16" s="116">
        <f t="shared" si="0"/>
        <v>0</v>
      </c>
      <c r="H16" s="138">
        <f t="shared" si="1"/>
        <v>0</v>
      </c>
      <c r="I16" s="120"/>
    </row>
    <row r="17" spans="1:9">
      <c r="A17" s="6" t="s">
        <v>354</v>
      </c>
      <c r="E17" s="26">
        <f>C17/D$10</f>
        <v>0</v>
      </c>
      <c r="G17" s="201">
        <f t="shared" si="0"/>
        <v>0</v>
      </c>
      <c r="H17" s="202">
        <f t="shared" si="1"/>
        <v>0</v>
      </c>
    </row>
    <row r="18" spans="1:9" s="26" customFormat="1">
      <c r="A18" s="106" t="s">
        <v>356</v>
      </c>
      <c r="B18" s="107"/>
      <c r="D18" s="107">
        <f t="shared" ref="D18:D37" si="2">C18/D$10</f>
        <v>0</v>
      </c>
      <c r="E18" s="107"/>
      <c r="F18" s="107"/>
      <c r="G18" s="116">
        <f t="shared" si="0"/>
        <v>0</v>
      </c>
      <c r="H18" s="138">
        <f t="shared" si="1"/>
        <v>0</v>
      </c>
      <c r="I18" s="120"/>
    </row>
    <row r="19" spans="1:9" s="26" customFormat="1">
      <c r="A19" s="106" t="s">
        <v>366</v>
      </c>
      <c r="B19" s="107"/>
      <c r="D19" s="107">
        <f t="shared" si="2"/>
        <v>0</v>
      </c>
      <c r="E19" s="107"/>
      <c r="F19" s="107"/>
      <c r="G19" s="116">
        <f t="shared" si="0"/>
        <v>0</v>
      </c>
      <c r="H19" s="138">
        <f t="shared" si="1"/>
        <v>0</v>
      </c>
      <c r="I19" s="120"/>
    </row>
    <row r="20" spans="1:9">
      <c r="A20" s="6" t="s">
        <v>157</v>
      </c>
      <c r="D20" s="26">
        <f t="shared" si="2"/>
        <v>0</v>
      </c>
      <c r="G20" s="141">
        <f t="shared" si="0"/>
        <v>0</v>
      </c>
      <c r="H20" s="143">
        <f t="shared" si="1"/>
        <v>0</v>
      </c>
    </row>
    <row r="21" spans="1:9" s="26" customFormat="1">
      <c r="A21" s="106" t="s">
        <v>474</v>
      </c>
      <c r="B21" s="107"/>
      <c r="D21" s="107">
        <f t="shared" si="2"/>
        <v>0</v>
      </c>
      <c r="E21" s="107"/>
      <c r="F21" s="107"/>
      <c r="G21" s="116">
        <f t="shared" si="0"/>
        <v>0</v>
      </c>
      <c r="H21" s="138">
        <f t="shared" si="1"/>
        <v>0</v>
      </c>
      <c r="I21" s="120"/>
    </row>
    <row r="22" spans="1:9">
      <c r="A22" s="6" t="s">
        <v>647</v>
      </c>
      <c r="D22" s="26">
        <f t="shared" si="2"/>
        <v>0</v>
      </c>
      <c r="G22" s="141">
        <f t="shared" si="0"/>
        <v>0</v>
      </c>
      <c r="H22" s="143">
        <f t="shared" si="1"/>
        <v>0</v>
      </c>
    </row>
    <row r="23" spans="1:9" s="26" customFormat="1">
      <c r="A23" s="106" t="s">
        <v>667</v>
      </c>
      <c r="B23" s="107"/>
      <c r="D23" s="107">
        <f t="shared" si="2"/>
        <v>0</v>
      </c>
      <c r="E23" s="107"/>
      <c r="F23" s="107"/>
      <c r="G23" s="116">
        <f t="shared" si="0"/>
        <v>0</v>
      </c>
      <c r="H23" s="138">
        <f t="shared" si="1"/>
        <v>0</v>
      </c>
      <c r="I23" s="120"/>
    </row>
    <row r="24" spans="1:9">
      <c r="A24" s="6" t="s">
        <v>477</v>
      </c>
      <c r="D24" s="26">
        <f t="shared" si="2"/>
        <v>0</v>
      </c>
      <c r="G24" s="141">
        <f t="shared" si="0"/>
        <v>0</v>
      </c>
      <c r="H24" s="143">
        <f t="shared" si="1"/>
        <v>0</v>
      </c>
    </row>
    <row r="25" spans="1:9" s="26" customFormat="1">
      <c r="A25" s="106" t="s">
        <v>370</v>
      </c>
      <c r="B25" s="107"/>
      <c r="D25" s="107">
        <f t="shared" si="2"/>
        <v>0</v>
      </c>
      <c r="E25" s="107"/>
      <c r="F25" s="107"/>
      <c r="G25" s="116">
        <f t="shared" si="0"/>
        <v>0</v>
      </c>
      <c r="H25" s="138">
        <f t="shared" si="1"/>
        <v>0</v>
      </c>
      <c r="I25" s="120"/>
    </row>
    <row r="26" spans="1:9">
      <c r="A26" s="6" t="s">
        <v>371</v>
      </c>
      <c r="D26" s="26">
        <f t="shared" si="2"/>
        <v>0</v>
      </c>
      <c r="G26" s="141">
        <f t="shared" si="0"/>
        <v>0</v>
      </c>
      <c r="H26" s="143">
        <f t="shared" si="1"/>
        <v>0</v>
      </c>
    </row>
    <row r="27" spans="1:9">
      <c r="A27" s="6" t="s">
        <v>63</v>
      </c>
      <c r="D27" s="26">
        <f t="shared" si="2"/>
        <v>0</v>
      </c>
      <c r="G27" s="141">
        <f t="shared" si="0"/>
        <v>0</v>
      </c>
      <c r="H27" s="143">
        <f t="shared" si="1"/>
        <v>0</v>
      </c>
    </row>
    <row r="28" spans="1:9">
      <c r="A28" s="6" t="s">
        <v>330</v>
      </c>
      <c r="D28" s="26">
        <f t="shared" si="2"/>
        <v>0</v>
      </c>
      <c r="G28" s="141">
        <f t="shared" si="0"/>
        <v>0</v>
      </c>
      <c r="H28" s="143">
        <f t="shared" si="1"/>
        <v>0</v>
      </c>
    </row>
    <row r="29" spans="1:9">
      <c r="A29" s="6" t="s">
        <v>668</v>
      </c>
      <c r="D29" s="26">
        <f t="shared" si="2"/>
        <v>0</v>
      </c>
      <c r="G29" s="141">
        <f t="shared" si="0"/>
        <v>0</v>
      </c>
      <c r="H29" s="143">
        <f t="shared" si="1"/>
        <v>0</v>
      </c>
    </row>
    <row r="30" spans="1:9">
      <c r="A30" s="6" t="s">
        <v>148</v>
      </c>
      <c r="D30" s="26">
        <f t="shared" si="2"/>
        <v>0</v>
      </c>
      <c r="G30" s="141">
        <f t="shared" ref="G30:G39" si="3">(D30+E30)*2</f>
        <v>0</v>
      </c>
      <c r="H30" s="143">
        <f t="shared" ref="H30:H39" si="4">(D30+E30)*3</f>
        <v>0</v>
      </c>
    </row>
    <row r="31" spans="1:9">
      <c r="A31" s="6" t="s">
        <v>166</v>
      </c>
      <c r="D31" s="26">
        <f t="shared" si="2"/>
        <v>0</v>
      </c>
      <c r="G31" s="141">
        <f t="shared" si="3"/>
        <v>0</v>
      </c>
      <c r="H31" s="143">
        <f t="shared" si="4"/>
        <v>0</v>
      </c>
    </row>
    <row r="32" spans="1:9">
      <c r="A32" s="6" t="s">
        <v>669</v>
      </c>
      <c r="D32" s="26">
        <f t="shared" si="2"/>
        <v>0</v>
      </c>
      <c r="G32" s="141">
        <f t="shared" si="3"/>
        <v>0</v>
      </c>
      <c r="H32" s="143">
        <f t="shared" si="4"/>
        <v>0</v>
      </c>
    </row>
    <row r="33" spans="1:15">
      <c r="A33" s="6" t="s">
        <v>670</v>
      </c>
      <c r="D33" s="26">
        <f t="shared" si="2"/>
        <v>0</v>
      </c>
      <c r="G33" s="141">
        <f t="shared" si="3"/>
        <v>0</v>
      </c>
      <c r="H33" s="143">
        <f t="shared" si="4"/>
        <v>0</v>
      </c>
    </row>
    <row r="34" spans="1:15">
      <c r="A34" s="6" t="s">
        <v>472</v>
      </c>
      <c r="D34" s="26">
        <f t="shared" si="2"/>
        <v>0</v>
      </c>
      <c r="G34" s="141">
        <f t="shared" si="3"/>
        <v>0</v>
      </c>
      <c r="H34" s="143">
        <f t="shared" si="4"/>
        <v>0</v>
      </c>
    </row>
    <row r="35" spans="1:15" s="26" customFormat="1">
      <c r="A35" s="106" t="s">
        <v>671</v>
      </c>
      <c r="B35" s="107"/>
      <c r="D35" s="107">
        <f t="shared" si="2"/>
        <v>0</v>
      </c>
      <c r="E35" s="107"/>
      <c r="F35" s="107"/>
      <c r="G35" s="116">
        <f t="shared" si="3"/>
        <v>0</v>
      </c>
      <c r="H35" s="138">
        <f t="shared" si="4"/>
        <v>0</v>
      </c>
      <c r="I35" s="120"/>
    </row>
    <row r="36" spans="1:15">
      <c r="A36" s="6" t="s">
        <v>219</v>
      </c>
      <c r="D36" s="181">
        <f t="shared" si="2"/>
        <v>0</v>
      </c>
      <c r="E36" s="181"/>
      <c r="F36" s="181"/>
      <c r="G36" s="201">
        <f t="shared" si="3"/>
        <v>0</v>
      </c>
      <c r="H36" s="202">
        <f t="shared" si="4"/>
        <v>0</v>
      </c>
    </row>
    <row r="37" spans="1:15">
      <c r="A37" s="6" t="s">
        <v>806</v>
      </c>
      <c r="D37" s="181">
        <f t="shared" si="2"/>
        <v>0</v>
      </c>
      <c r="E37" s="181"/>
      <c r="F37" s="181"/>
      <c r="G37" s="201">
        <f>(D37+E37)*2</f>
        <v>0</v>
      </c>
      <c r="H37" s="202">
        <f>(D37+E37)*3</f>
        <v>0</v>
      </c>
    </row>
    <row r="38" spans="1:15" s="26" customFormat="1">
      <c r="A38" s="106"/>
      <c r="B38" s="107"/>
      <c r="C38" s="107"/>
      <c r="D38" s="107"/>
      <c r="E38" s="107">
        <f>C38/D$10</f>
        <v>0</v>
      </c>
      <c r="F38" s="107"/>
      <c r="G38" s="116">
        <f t="shared" si="3"/>
        <v>0</v>
      </c>
      <c r="H38" s="138">
        <f t="shared" si="4"/>
        <v>0</v>
      </c>
      <c r="I38" s="120"/>
    </row>
    <row r="39" spans="1:15">
      <c r="D39" s="28"/>
      <c r="E39" s="28">
        <f>C39/D$10</f>
        <v>0</v>
      </c>
      <c r="F39" s="158"/>
      <c r="G39" s="142">
        <f t="shared" si="3"/>
        <v>0</v>
      </c>
      <c r="H39" s="145">
        <f t="shared" si="4"/>
        <v>0</v>
      </c>
    </row>
    <row r="40" spans="1:15" s="25" customFormat="1">
      <c r="A40" s="114" t="s">
        <v>105</v>
      </c>
      <c r="B40" s="114"/>
      <c r="C40" s="114"/>
      <c r="D40" s="433">
        <f>SUM(D12:D39)</f>
        <v>0</v>
      </c>
      <c r="E40" s="433">
        <f>SUM(E12:E39)</f>
        <v>0</v>
      </c>
      <c r="F40" s="114"/>
      <c r="G40" s="114">
        <f>SUM(G12:G39)</f>
        <v>0</v>
      </c>
      <c r="H40" s="114">
        <f>SUM(H12:H39)</f>
        <v>0</v>
      </c>
      <c r="I40" s="136"/>
    </row>
    <row r="41" spans="1:15" ht="18.75" customHeight="1">
      <c r="A41" s="157" t="s">
        <v>50</v>
      </c>
    </row>
    <row r="42" spans="1:15" ht="29.1" customHeight="1">
      <c r="A42" s="641" t="s">
        <v>911</v>
      </c>
      <c r="B42" s="642"/>
      <c r="C42" s="642"/>
      <c r="D42" s="642"/>
      <c r="E42" s="642"/>
      <c r="F42" s="642"/>
      <c r="G42" s="642"/>
      <c r="H42" s="642"/>
    </row>
    <row r="43" spans="1:15" s="165" customFormat="1" ht="5.25" customHeight="1">
      <c r="A43" s="300"/>
      <c r="B43" s="301"/>
      <c r="C43" s="301"/>
      <c r="D43" s="301"/>
      <c r="E43" s="301"/>
      <c r="F43" s="301"/>
      <c r="G43" s="301"/>
      <c r="H43" s="301"/>
      <c r="I43" s="182"/>
    </row>
    <row r="44" spans="1:15" s="165" customFormat="1" ht="18.75" customHeight="1">
      <c r="A44" s="300" t="s">
        <v>460</v>
      </c>
      <c r="B44" s="107" t="s">
        <v>327</v>
      </c>
      <c r="C44" s="302"/>
      <c r="D44" s="107" t="s">
        <v>328</v>
      </c>
      <c r="E44" s="302">
        <f>C44*D40*2</f>
        <v>0</v>
      </c>
      <c r="F44" s="301"/>
      <c r="G44" s="301"/>
      <c r="H44" s="301"/>
      <c r="I44" s="182"/>
    </row>
    <row r="45" spans="1:15" s="26" customFormat="1" ht="17.100000000000001" customHeight="1">
      <c r="A45" s="107"/>
      <c r="B45" s="107" t="s">
        <v>329</v>
      </c>
      <c r="C45" s="303"/>
      <c r="D45" s="107" t="s">
        <v>328</v>
      </c>
      <c r="E45" s="303">
        <f>C45*D40*3</f>
        <v>0</v>
      </c>
      <c r="F45" s="107"/>
      <c r="G45" s="161" t="s">
        <v>509</v>
      </c>
      <c r="H45" s="302">
        <f>E44+E45</f>
        <v>0</v>
      </c>
      <c r="I45" s="120"/>
    </row>
    <row r="46" spans="1:15" s="26" customFormat="1" ht="6" customHeight="1">
      <c r="C46" s="304"/>
      <c r="D46" s="305"/>
      <c r="E46" s="304"/>
      <c r="F46" s="107"/>
      <c r="G46" s="107"/>
      <c r="H46" s="107"/>
      <c r="I46" s="120"/>
    </row>
    <row r="47" spans="1:15" s="26" customFormat="1" ht="16.2" thickBot="1">
      <c r="A47" s="157" t="s">
        <v>188</v>
      </c>
      <c r="B47" s="463"/>
    </row>
    <row r="48" spans="1:15" s="26" customFormat="1" ht="16.2" thickBot="1">
      <c r="A48" s="107"/>
      <c r="B48" s="107"/>
      <c r="C48" s="107"/>
      <c r="D48" s="107"/>
      <c r="E48" s="107"/>
      <c r="F48" s="107"/>
      <c r="G48" s="306"/>
      <c r="H48" s="159"/>
      <c r="I48" s="177"/>
      <c r="J48" s="636"/>
      <c r="K48" s="637"/>
      <c r="L48" s="637"/>
      <c r="M48" s="637"/>
      <c r="N48" s="199"/>
      <c r="O48" s="199"/>
    </row>
    <row r="49" spans="1:9" s="26" customFormat="1"/>
    <row r="50" spans="1:9" s="26" customFormat="1">
      <c r="A50" s="595" t="s">
        <v>905</v>
      </c>
      <c r="B50" s="595" t="s">
        <v>906</v>
      </c>
      <c r="C50" s="596" t="s">
        <v>907</v>
      </c>
      <c r="D50" s="466"/>
      <c r="E50" s="466"/>
      <c r="F50" s="466"/>
      <c r="G50" s="466"/>
      <c r="H50" s="466"/>
      <c r="I50" s="466"/>
    </row>
    <row r="51" spans="1:9">
      <c r="A51" s="466" t="s">
        <v>889</v>
      </c>
      <c r="B51" s="466" t="s">
        <v>918</v>
      </c>
      <c r="C51" s="597">
        <v>0.25</v>
      </c>
      <c r="D51" s="464" t="s">
        <v>462</v>
      </c>
      <c r="E51" s="466"/>
      <c r="F51" s="598"/>
      <c r="G51" s="466">
        <f>F51*D40*0.25</f>
        <v>0</v>
      </c>
      <c r="H51" s="599" t="s">
        <v>881</v>
      </c>
      <c r="I51" s="600"/>
    </row>
    <row r="52" spans="1:9">
      <c r="A52" s="466" t="s">
        <v>890</v>
      </c>
      <c r="B52" s="466" t="s">
        <v>901</v>
      </c>
      <c r="C52" s="597">
        <v>0.5</v>
      </c>
      <c r="D52" s="464" t="s">
        <v>462</v>
      </c>
      <c r="E52" s="466"/>
      <c r="F52" s="598"/>
      <c r="G52" s="466">
        <f>F52*D40*0.5</f>
        <v>0</v>
      </c>
      <c r="H52" s="599" t="s">
        <v>882</v>
      </c>
      <c r="I52" s="600"/>
    </row>
    <row r="53" spans="1:9">
      <c r="A53" s="466" t="s">
        <v>888</v>
      </c>
      <c r="B53" s="466" t="s">
        <v>891</v>
      </c>
      <c r="C53" s="597">
        <v>0.25</v>
      </c>
      <c r="D53" s="464" t="s">
        <v>462</v>
      </c>
      <c r="E53" s="466"/>
      <c r="F53" s="598"/>
      <c r="G53" s="466">
        <f>F53*D40*0.25</f>
        <v>0</v>
      </c>
      <c r="H53" s="599" t="s">
        <v>883</v>
      </c>
      <c r="I53" s="600"/>
    </row>
    <row r="54" spans="1:9">
      <c r="A54" s="466" t="s">
        <v>902</v>
      </c>
      <c r="B54" s="466" t="s">
        <v>892</v>
      </c>
      <c r="C54" s="601" t="s">
        <v>894</v>
      </c>
      <c r="D54" s="466" t="s">
        <v>284</v>
      </c>
      <c r="E54" s="466"/>
      <c r="F54" s="598"/>
      <c r="G54" s="466">
        <f>F54*D40*8</f>
        <v>0</v>
      </c>
      <c r="H54" s="602" t="s">
        <v>908</v>
      </c>
      <c r="I54" s="600"/>
    </row>
    <row r="55" spans="1:9">
      <c r="A55" s="466" t="s">
        <v>903</v>
      </c>
      <c r="B55" s="466" t="s">
        <v>893</v>
      </c>
      <c r="C55" s="601" t="s">
        <v>895</v>
      </c>
      <c r="D55" s="466" t="s">
        <v>284</v>
      </c>
      <c r="E55" s="466"/>
      <c r="F55" s="598"/>
      <c r="G55" s="466">
        <f>F55*D40*14</f>
        <v>0</v>
      </c>
      <c r="H55" s="603" t="s">
        <v>909</v>
      </c>
      <c r="I55" s="600"/>
    </row>
    <row r="56" spans="1:9">
      <c r="A56" s="466"/>
      <c r="B56" s="466"/>
      <c r="C56" s="466"/>
      <c r="D56" s="466"/>
      <c r="E56" s="466"/>
      <c r="F56" s="466"/>
      <c r="G56" s="466"/>
      <c r="H56" s="466"/>
      <c r="I56" s="600"/>
    </row>
    <row r="57" spans="1:9" ht="13.8" thickBot="1">
      <c r="A57" s="466" t="s">
        <v>904</v>
      </c>
      <c r="B57" s="466"/>
      <c r="C57" s="466"/>
      <c r="D57" s="466"/>
      <c r="E57" s="466"/>
      <c r="F57" s="466"/>
      <c r="G57" s="466"/>
      <c r="H57" s="466"/>
      <c r="I57" s="600"/>
    </row>
    <row r="58" spans="1:9" ht="16.2" thickBot="1">
      <c r="G58" s="306" t="s">
        <v>510</v>
      </c>
      <c r="H58" s="159">
        <f>H45+G51+G52+G53+G54+G55</f>
        <v>0</v>
      </c>
    </row>
  </sheetData>
  <mergeCells count="5">
    <mergeCell ref="J48:M48"/>
    <mergeCell ref="A1:H1"/>
    <mergeCell ref="A42:H42"/>
    <mergeCell ref="A2:H2"/>
    <mergeCell ref="A3:H3"/>
  </mergeCells>
  <phoneticPr fontId="0" type="noConversion"/>
  <printOptions gridLines="1"/>
  <pageMargins left="0.35433070866141736" right="0.35433070866141736" top="0.51181102362204722" bottom="0.70866141732283472" header="0.51181102362204722" footer="0.51181102362204722"/>
  <pageSetup paperSize="9" fitToHeight="3" orientation="landscape" r:id="rId1"/>
  <headerFooter alignWithMargins="0">
    <oddFooter>&amp;L&amp;"Charcoal,Italic"&amp;9&amp;F-Crew O'time and LoadingsSchedule-&amp;D&amp;C&amp;R&amp;"Charcoal,Italic"&amp;8Page &amp;P/&amp;N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1">
    <pageSetUpPr fitToPage="1"/>
  </sheetPr>
  <dimension ref="A1:R2812"/>
  <sheetViews>
    <sheetView zoomScale="110" zoomScaleNormal="110" workbookViewId="0">
      <selection sqref="A1:P1"/>
    </sheetView>
  </sheetViews>
  <sheetFormatPr defaultColWidth="9.109375" defaultRowHeight="10.199999999999999"/>
  <cols>
    <col min="1" max="1" width="6.33203125" style="32" customWidth="1"/>
    <col min="2" max="2" width="17" style="164" customWidth="1"/>
    <col min="3" max="3" width="19.109375" style="164" customWidth="1"/>
    <col min="4" max="4" width="8.109375" style="164" customWidth="1"/>
    <col min="5" max="5" width="6.5546875" style="329" customWidth="1"/>
    <col min="6" max="6" width="8" style="164" customWidth="1"/>
    <col min="7" max="7" width="7.5546875" style="164" bestFit="1" customWidth="1"/>
    <col min="8" max="8" width="7.44140625" style="164" bestFit="1" customWidth="1"/>
    <col min="9" max="9" width="4.109375" style="329" bestFit="1" customWidth="1"/>
    <col min="10" max="10" width="5.109375" style="329" bestFit="1" customWidth="1"/>
    <col min="11" max="11" width="8.109375" style="164" customWidth="1"/>
    <col min="12" max="12" width="9.109375" style="33" customWidth="1"/>
    <col min="13" max="13" width="8.33203125" style="164" customWidth="1"/>
    <col min="14" max="16" width="8.109375" style="164" customWidth="1"/>
    <col min="17" max="17" width="8.33203125" style="164" customWidth="1"/>
    <col min="18" max="16384" width="9.109375" style="164"/>
  </cols>
  <sheetData>
    <row r="1" spans="1:18" s="34" customFormat="1" ht="15.6">
      <c r="A1" s="656" t="s">
        <v>461</v>
      </c>
      <c r="B1" s="657"/>
      <c r="C1" s="657"/>
      <c r="D1" s="657"/>
      <c r="E1" s="657"/>
      <c r="F1" s="657"/>
      <c r="G1" s="657"/>
      <c r="H1" s="657"/>
      <c r="I1" s="657"/>
      <c r="J1" s="657"/>
      <c r="K1" s="657"/>
      <c r="L1" s="657"/>
      <c r="M1" s="657"/>
      <c r="N1" s="657"/>
      <c r="O1" s="657"/>
      <c r="P1" s="657"/>
      <c r="Q1" s="168"/>
      <c r="R1" s="168"/>
    </row>
    <row r="2" spans="1:18" s="31" customFormat="1" ht="13.2">
      <c r="A2" s="464"/>
      <c r="B2" s="465" t="s">
        <v>437</v>
      </c>
      <c r="C2" s="466"/>
      <c r="D2" s="466"/>
      <c r="E2" s="467"/>
      <c r="F2" s="466"/>
      <c r="G2" s="466"/>
      <c r="H2" s="466"/>
      <c r="I2" s="467"/>
      <c r="J2" s="467"/>
      <c r="K2" s="466"/>
      <c r="L2" s="468"/>
      <c r="M2" s="466"/>
      <c r="N2" s="466"/>
      <c r="O2" s="466"/>
      <c r="P2" s="466"/>
    </row>
    <row r="3" spans="1:18" ht="13.2">
      <c r="A3" s="464"/>
      <c r="B3" s="464" t="s">
        <v>158</v>
      </c>
      <c r="C3" s="464"/>
      <c r="D3" s="464"/>
      <c r="E3" s="469"/>
      <c r="F3" s="464"/>
      <c r="G3" s="464"/>
      <c r="H3" s="464"/>
      <c r="I3" s="469"/>
      <c r="J3" s="469"/>
      <c r="K3" s="464"/>
      <c r="L3" s="470"/>
      <c r="M3" s="464"/>
      <c r="N3" s="464"/>
      <c r="O3" s="464"/>
      <c r="P3" s="464"/>
    </row>
    <row r="4" spans="1:18" ht="13.2">
      <c r="A4" s="464"/>
      <c r="B4" s="466" t="s">
        <v>836</v>
      </c>
      <c r="C4" s="464"/>
      <c r="D4" s="464"/>
      <c r="E4" s="469"/>
      <c r="F4" s="464"/>
      <c r="G4" s="464"/>
      <c r="H4" s="464"/>
      <c r="I4" s="469"/>
      <c r="J4" s="469"/>
      <c r="K4" s="464"/>
      <c r="L4" s="470"/>
      <c r="M4" s="464"/>
      <c r="N4" s="464"/>
      <c r="O4" s="464"/>
      <c r="P4" s="464"/>
    </row>
    <row r="5" spans="1:18" s="31" customFormat="1" ht="13.2">
      <c r="A5" s="466"/>
      <c r="B5" s="467" t="s">
        <v>837</v>
      </c>
      <c r="C5" s="466"/>
      <c r="D5" s="466"/>
      <c r="E5" s="467"/>
      <c r="F5" s="466"/>
      <c r="G5" s="466"/>
      <c r="H5" s="466"/>
      <c r="I5" s="467"/>
      <c r="J5" s="467"/>
      <c r="K5" s="466"/>
      <c r="L5" s="468"/>
      <c r="M5" s="466"/>
      <c r="N5" s="466"/>
      <c r="O5" s="466"/>
      <c r="P5" s="466"/>
    </row>
    <row r="6" spans="1:18" s="31" customFormat="1" ht="31.5" customHeight="1">
      <c r="A6" s="471" t="s">
        <v>14</v>
      </c>
      <c r="B6" s="471" t="s">
        <v>109</v>
      </c>
      <c r="C6" s="471" t="s">
        <v>95</v>
      </c>
      <c r="D6" s="653" t="s">
        <v>110</v>
      </c>
      <c r="E6" s="654"/>
      <c r="F6" s="655"/>
      <c r="G6" s="653" t="s">
        <v>302</v>
      </c>
      <c r="H6" s="654"/>
      <c r="I6" s="654"/>
      <c r="J6" s="654"/>
      <c r="K6" s="655"/>
      <c r="L6" s="166" t="s">
        <v>26</v>
      </c>
      <c r="M6" s="307" t="s">
        <v>136</v>
      </c>
      <c r="N6" s="307" t="s">
        <v>835</v>
      </c>
      <c r="O6" s="307" t="s">
        <v>106</v>
      </c>
      <c r="P6" s="308" t="s">
        <v>107</v>
      </c>
    </row>
    <row r="7" spans="1:18" ht="32.1" customHeight="1">
      <c r="A7" s="113"/>
      <c r="B7" s="113"/>
      <c r="C7" s="113"/>
      <c r="D7" s="505" t="s">
        <v>827</v>
      </c>
      <c r="E7" s="506" t="s">
        <v>828</v>
      </c>
      <c r="F7" s="204" t="s">
        <v>454</v>
      </c>
      <c r="G7" s="204" t="s">
        <v>111</v>
      </c>
      <c r="H7" s="204" t="s">
        <v>453</v>
      </c>
      <c r="I7" s="167" t="s">
        <v>27</v>
      </c>
      <c r="J7" s="167" t="s">
        <v>28</v>
      </c>
      <c r="K7" s="204" t="s">
        <v>454</v>
      </c>
      <c r="L7" s="508" t="s">
        <v>831</v>
      </c>
      <c r="M7" s="307" t="s">
        <v>29</v>
      </c>
      <c r="N7" s="307" t="s">
        <v>438</v>
      </c>
      <c r="O7" s="307" t="s">
        <v>29</v>
      </c>
      <c r="P7" s="509" t="s">
        <v>323</v>
      </c>
    </row>
    <row r="8" spans="1:18" s="31" customFormat="1" ht="13.2">
      <c r="A8" s="134"/>
      <c r="B8" s="134"/>
      <c r="C8" s="134"/>
      <c r="D8" s="134"/>
      <c r="E8" s="135"/>
      <c r="F8" s="134"/>
      <c r="G8" s="134"/>
      <c r="H8" s="134"/>
      <c r="I8" s="135"/>
      <c r="J8" s="135"/>
      <c r="K8" s="134"/>
      <c r="L8" s="137"/>
      <c r="M8" s="336">
        <f>Cover!E33</f>
        <v>0.1</v>
      </c>
      <c r="N8" s="337">
        <f>Cover!E36</f>
        <v>0</v>
      </c>
      <c r="O8" s="337">
        <f>Cover!E34</f>
        <v>0.01</v>
      </c>
      <c r="P8" s="309"/>
    </row>
    <row r="9" spans="1:18" s="32" customFormat="1" ht="13.2">
      <c r="A9" s="107" t="s">
        <v>473</v>
      </c>
      <c r="B9" s="26" t="s">
        <v>832</v>
      </c>
      <c r="C9" s="107"/>
      <c r="D9" s="107"/>
      <c r="E9" s="129"/>
      <c r="F9" s="107"/>
      <c r="G9" s="107"/>
      <c r="H9" s="107"/>
      <c r="I9" s="129"/>
      <c r="J9" s="129"/>
      <c r="K9" s="107"/>
      <c r="L9" s="138"/>
      <c r="M9" s="107"/>
      <c r="N9" s="132"/>
      <c r="O9" s="132"/>
      <c r="P9" s="107"/>
    </row>
    <row r="10" spans="1:18" s="31" customFormat="1" ht="13.8">
      <c r="A10" s="107"/>
      <c r="B10" s="507" t="s">
        <v>829</v>
      </c>
      <c r="C10" s="502"/>
      <c r="D10" s="503">
        <f>G36</f>
        <v>295.54000000000002</v>
      </c>
      <c r="E10" s="501"/>
      <c r="F10" s="107">
        <f t="shared" ref="F10:F16" si="0">D10*E10</f>
        <v>0</v>
      </c>
      <c r="G10" s="503">
        <f>G41</f>
        <v>612.02</v>
      </c>
      <c r="H10" s="503"/>
      <c r="I10" s="504"/>
      <c r="J10" s="504"/>
      <c r="K10" s="107">
        <f>(G10*I10)+(H10*J10)</f>
        <v>0</v>
      </c>
      <c r="L10" s="138">
        <f t="shared" ref="L10:L16" si="1">F10+K10</f>
        <v>0</v>
      </c>
      <c r="M10" s="107">
        <f t="shared" ref="M10:M16" si="2">L10*M$8</f>
        <v>0</v>
      </c>
      <c r="N10" s="140"/>
      <c r="O10" s="26">
        <f t="shared" ref="O10:O16" si="3">L10*O$8</f>
        <v>0</v>
      </c>
      <c r="P10" s="26">
        <f t="shared" ref="P10:P16" si="4">SUM(M10:O10)</f>
        <v>0</v>
      </c>
    </row>
    <row r="11" spans="1:18" s="31" customFormat="1" ht="13.8">
      <c r="A11" s="107"/>
      <c r="B11" s="507" t="s">
        <v>830</v>
      </c>
      <c r="C11" s="502"/>
      <c r="D11" s="503">
        <f>G49</f>
        <v>272.93</v>
      </c>
      <c r="E11" s="501"/>
      <c r="F11" s="107">
        <f t="shared" si="0"/>
        <v>0</v>
      </c>
      <c r="G11" s="503">
        <f>G54</f>
        <v>565.19000000000005</v>
      </c>
      <c r="H11" s="503"/>
      <c r="I11" s="504"/>
      <c r="J11" s="504"/>
      <c r="K11" s="107">
        <f t="shared" ref="K11:K16" si="5">(G11*I11)+(H11*J11)</f>
        <v>0</v>
      </c>
      <c r="L11" s="138">
        <f t="shared" si="1"/>
        <v>0</v>
      </c>
      <c r="M11" s="107">
        <f t="shared" si="2"/>
        <v>0</v>
      </c>
      <c r="N11" s="140"/>
      <c r="O11" s="26">
        <f t="shared" si="3"/>
        <v>0</v>
      </c>
      <c r="P11" s="26">
        <f t="shared" si="4"/>
        <v>0</v>
      </c>
    </row>
    <row r="12" spans="1:18" s="31" customFormat="1" ht="13.8">
      <c r="A12" s="107"/>
      <c r="B12" s="502"/>
      <c r="C12" s="502"/>
      <c r="D12" s="503"/>
      <c r="E12" s="501"/>
      <c r="F12" s="107">
        <f t="shared" si="0"/>
        <v>0</v>
      </c>
      <c r="G12" s="503"/>
      <c r="H12" s="503"/>
      <c r="I12" s="504"/>
      <c r="J12" s="504"/>
      <c r="K12" s="107">
        <f t="shared" si="5"/>
        <v>0</v>
      </c>
      <c r="L12" s="138">
        <f t="shared" si="1"/>
        <v>0</v>
      </c>
      <c r="M12" s="107">
        <f t="shared" si="2"/>
        <v>0</v>
      </c>
      <c r="N12" s="140"/>
      <c r="O12" s="26">
        <f t="shared" si="3"/>
        <v>0</v>
      </c>
      <c r="P12" s="26">
        <f t="shared" si="4"/>
        <v>0</v>
      </c>
    </row>
    <row r="13" spans="1:18" s="31" customFormat="1" ht="13.8">
      <c r="A13" s="107"/>
      <c r="B13" s="502"/>
      <c r="C13" s="502"/>
      <c r="D13" s="502"/>
      <c r="E13" s="501"/>
      <c r="F13" s="107">
        <f t="shared" si="0"/>
        <v>0</v>
      </c>
      <c r="G13" s="503"/>
      <c r="H13" s="503"/>
      <c r="I13" s="504"/>
      <c r="J13" s="504"/>
      <c r="K13" s="107">
        <f t="shared" si="5"/>
        <v>0</v>
      </c>
      <c r="L13" s="138">
        <f t="shared" si="1"/>
        <v>0</v>
      </c>
      <c r="M13" s="107">
        <f t="shared" si="2"/>
        <v>0</v>
      </c>
      <c r="N13" s="140"/>
      <c r="O13" s="26">
        <f t="shared" si="3"/>
        <v>0</v>
      </c>
      <c r="P13" s="26">
        <f t="shared" si="4"/>
        <v>0</v>
      </c>
    </row>
    <row r="14" spans="1:18" s="31" customFormat="1" ht="13.8">
      <c r="A14" s="107"/>
      <c r="B14" s="502"/>
      <c r="C14" s="502"/>
      <c r="D14" s="502"/>
      <c r="E14" s="501"/>
      <c r="F14" s="107">
        <f t="shared" si="0"/>
        <v>0</v>
      </c>
      <c r="G14" s="503"/>
      <c r="H14" s="503"/>
      <c r="I14" s="504"/>
      <c r="J14" s="504"/>
      <c r="K14" s="107">
        <f t="shared" si="5"/>
        <v>0</v>
      </c>
      <c r="L14" s="138">
        <f t="shared" si="1"/>
        <v>0</v>
      </c>
      <c r="M14" s="107">
        <f t="shared" si="2"/>
        <v>0</v>
      </c>
      <c r="N14" s="140"/>
      <c r="O14" s="26">
        <f t="shared" si="3"/>
        <v>0</v>
      </c>
      <c r="P14" s="26">
        <f t="shared" si="4"/>
        <v>0</v>
      </c>
    </row>
    <row r="15" spans="1:18" s="31" customFormat="1" ht="13.8">
      <c r="A15" s="107"/>
      <c r="B15" s="502"/>
      <c r="C15" s="502"/>
      <c r="D15" s="502"/>
      <c r="E15" s="501"/>
      <c r="F15" s="107">
        <f t="shared" si="0"/>
        <v>0</v>
      </c>
      <c r="G15" s="503"/>
      <c r="H15" s="503"/>
      <c r="I15" s="504"/>
      <c r="J15" s="504"/>
      <c r="K15" s="107">
        <f t="shared" si="5"/>
        <v>0</v>
      </c>
      <c r="L15" s="138">
        <f t="shared" si="1"/>
        <v>0</v>
      </c>
      <c r="M15" s="107">
        <f t="shared" si="2"/>
        <v>0</v>
      </c>
      <c r="N15" s="140"/>
      <c r="O15" s="26">
        <f t="shared" si="3"/>
        <v>0</v>
      </c>
      <c r="P15" s="26">
        <f t="shared" si="4"/>
        <v>0</v>
      </c>
    </row>
    <row r="16" spans="1:18" s="31" customFormat="1" ht="13.8">
      <c r="A16" s="107"/>
      <c r="B16" s="502"/>
      <c r="C16" s="502"/>
      <c r="D16" s="502"/>
      <c r="E16" s="501"/>
      <c r="F16" s="107">
        <f t="shared" si="0"/>
        <v>0</v>
      </c>
      <c r="G16" s="503"/>
      <c r="H16" s="503"/>
      <c r="I16" s="504"/>
      <c r="J16" s="504"/>
      <c r="K16" s="107">
        <f t="shared" si="5"/>
        <v>0</v>
      </c>
      <c r="L16" s="138">
        <f t="shared" si="1"/>
        <v>0</v>
      </c>
      <c r="M16" s="107">
        <f t="shared" si="2"/>
        <v>0</v>
      </c>
      <c r="N16" s="140"/>
      <c r="O16" s="26">
        <f t="shared" si="3"/>
        <v>0</v>
      </c>
      <c r="P16" s="26">
        <f t="shared" si="4"/>
        <v>0</v>
      </c>
    </row>
    <row r="17" spans="1:18" s="32" customFormat="1" ht="13.2">
      <c r="A17" s="107"/>
      <c r="B17" s="161"/>
      <c r="C17" s="161" t="s">
        <v>304</v>
      </c>
      <c r="D17" s="165"/>
      <c r="E17" s="172"/>
      <c r="F17" s="162">
        <f>SUM(F10:F16)</f>
        <v>0</v>
      </c>
      <c r="G17" s="107"/>
      <c r="H17" s="107"/>
      <c r="I17" s="129"/>
      <c r="J17" s="129"/>
      <c r="K17" s="162">
        <f t="shared" ref="K17:P17" si="6">SUM(K10:K16)</f>
        <v>0</v>
      </c>
      <c r="L17" s="163">
        <f t="shared" si="6"/>
        <v>0</v>
      </c>
      <c r="M17" s="162">
        <f t="shared" si="6"/>
        <v>0</v>
      </c>
      <c r="N17" s="162">
        <f t="shared" si="6"/>
        <v>0</v>
      </c>
      <c r="O17" s="162">
        <f t="shared" si="6"/>
        <v>0</v>
      </c>
      <c r="P17" s="162">
        <f t="shared" si="6"/>
        <v>0</v>
      </c>
    </row>
    <row r="18" spans="1:18" s="32" customFormat="1" ht="13.2">
      <c r="A18" s="107" t="s">
        <v>612</v>
      </c>
      <c r="B18" s="26" t="s">
        <v>919</v>
      </c>
      <c r="C18" s="107"/>
      <c r="D18" s="165"/>
      <c r="E18" s="172"/>
      <c r="F18" s="107"/>
      <c r="G18" s="107"/>
      <c r="H18" s="107"/>
      <c r="I18" s="129"/>
      <c r="J18" s="129"/>
      <c r="K18" s="107"/>
      <c r="L18" s="138"/>
      <c r="M18" s="107"/>
      <c r="N18" s="107"/>
      <c r="O18" s="107"/>
      <c r="P18" s="107"/>
    </row>
    <row r="19" spans="1:18" s="31" customFormat="1" ht="13.8">
      <c r="A19" s="107"/>
      <c r="B19" s="507" t="s">
        <v>834</v>
      </c>
      <c r="C19" s="502"/>
      <c r="D19" s="503">
        <f>G36</f>
        <v>295.54000000000002</v>
      </c>
      <c r="E19" s="501"/>
      <c r="F19" s="107">
        <f>D19*E19</f>
        <v>0</v>
      </c>
      <c r="G19" s="502">
        <f>G41</f>
        <v>612.02</v>
      </c>
      <c r="H19" s="502"/>
      <c r="I19" s="501"/>
      <c r="J19" s="501"/>
      <c r="K19" s="107">
        <f>G19*I19+H19*J19</f>
        <v>0</v>
      </c>
      <c r="L19" s="138">
        <f>F19+K19</f>
        <v>0</v>
      </c>
      <c r="M19" s="107">
        <f>L19*M$8</f>
        <v>0</v>
      </c>
      <c r="N19" s="140"/>
      <c r="O19" s="26">
        <f>L19*O$8</f>
        <v>0</v>
      </c>
      <c r="P19" s="26">
        <f>SUM(M19:O19)</f>
        <v>0</v>
      </c>
    </row>
    <row r="20" spans="1:18" s="31" customFormat="1" ht="13.8">
      <c r="A20" s="107"/>
      <c r="B20" s="502"/>
      <c r="C20" s="502"/>
      <c r="D20" s="502"/>
      <c r="E20" s="501"/>
      <c r="F20" s="107">
        <f>D20*E20</f>
        <v>0</v>
      </c>
      <c r="G20" s="502"/>
      <c r="H20" s="502"/>
      <c r="I20" s="501"/>
      <c r="J20" s="501"/>
      <c r="K20" s="107">
        <f>G20*I20+H20*J20</f>
        <v>0</v>
      </c>
      <c r="L20" s="138">
        <f>F20+K20</f>
        <v>0</v>
      </c>
      <c r="M20" s="107">
        <f>L20*M$8</f>
        <v>0</v>
      </c>
      <c r="N20" s="140"/>
      <c r="O20" s="26">
        <f>L20*O$8</f>
        <v>0</v>
      </c>
      <c r="P20" s="26">
        <f>SUM(M20:O20)</f>
        <v>0</v>
      </c>
    </row>
    <row r="21" spans="1:18" s="32" customFormat="1" ht="13.2">
      <c r="A21" s="107"/>
      <c r="B21" s="107"/>
      <c r="C21" s="161" t="s">
        <v>304</v>
      </c>
      <c r="D21" s="107"/>
      <c r="E21" s="129"/>
      <c r="F21" s="162">
        <f>SUM(F19:F20)</f>
        <v>0</v>
      </c>
      <c r="G21" s="107"/>
      <c r="H21" s="107"/>
      <c r="I21" s="129"/>
      <c r="J21" s="129"/>
      <c r="K21" s="162">
        <f t="shared" ref="K21:P21" si="7">SUM(K19:K20)</f>
        <v>0</v>
      </c>
      <c r="L21" s="163">
        <f t="shared" si="7"/>
        <v>0</v>
      </c>
      <c r="M21" s="162">
        <f t="shared" si="7"/>
        <v>0</v>
      </c>
      <c r="N21" s="162">
        <f t="shared" si="7"/>
        <v>0</v>
      </c>
      <c r="O21" s="162">
        <f t="shared" si="7"/>
        <v>0</v>
      </c>
      <c r="P21" s="162">
        <f t="shared" si="7"/>
        <v>0</v>
      </c>
    </row>
    <row r="22" spans="1:18" ht="18.75" customHeight="1">
      <c r="A22" s="107"/>
      <c r="B22" s="107"/>
      <c r="C22" s="510" t="s">
        <v>660</v>
      </c>
      <c r="D22" s="25"/>
      <c r="E22" s="511"/>
      <c r="F22" s="512">
        <f>F17+F21</f>
        <v>0</v>
      </c>
      <c r="G22" s="25"/>
      <c r="H22" s="25"/>
      <c r="I22" s="511"/>
      <c r="J22" s="511"/>
      <c r="K22" s="512">
        <f t="shared" ref="K22:P22" si="8">K17+K21</f>
        <v>0</v>
      </c>
      <c r="L22" s="513">
        <f t="shared" si="8"/>
        <v>0</v>
      </c>
      <c r="M22" s="512">
        <f t="shared" si="8"/>
        <v>0</v>
      </c>
      <c r="N22" s="512">
        <f t="shared" si="8"/>
        <v>0</v>
      </c>
      <c r="O22" s="512">
        <f t="shared" si="8"/>
        <v>0</v>
      </c>
      <c r="P22" s="512">
        <f t="shared" si="8"/>
        <v>0</v>
      </c>
    </row>
    <row r="23" spans="1:18" s="160" customFormat="1" ht="13.2">
      <c r="A23" s="310"/>
      <c r="B23" s="310"/>
      <c r="C23" s="310"/>
      <c r="D23" s="310"/>
      <c r="E23" s="311"/>
      <c r="F23" s="310"/>
      <c r="G23" s="310"/>
      <c r="H23" s="310"/>
      <c r="I23" s="311"/>
      <c r="J23" s="311"/>
      <c r="K23" s="310"/>
      <c r="L23" s="312"/>
      <c r="M23" s="309"/>
      <c r="N23" s="309"/>
      <c r="O23" s="309"/>
      <c r="P23" s="310"/>
    </row>
    <row r="24" spans="1:18" s="313" customFormat="1" ht="15.6">
      <c r="A24" s="650" t="s">
        <v>807</v>
      </c>
      <c r="B24" s="651"/>
      <c r="C24" s="651"/>
      <c r="D24" s="651"/>
      <c r="E24" s="651"/>
      <c r="F24" s="651"/>
      <c r="G24" s="651"/>
      <c r="H24" s="651"/>
      <c r="I24" s="651"/>
      <c r="J24" s="651"/>
      <c r="K24" s="651"/>
      <c r="L24" s="651"/>
      <c r="M24" s="651"/>
      <c r="N24" s="651"/>
      <c r="O24" s="651"/>
      <c r="P24" s="652"/>
      <c r="Q24" s="140"/>
      <c r="R24" s="140"/>
    </row>
    <row r="25" spans="1:18" s="34" customFormat="1" ht="98.25" customHeight="1">
      <c r="A25" s="110"/>
      <c r="B25" s="658" t="s">
        <v>826</v>
      </c>
      <c r="C25" s="658"/>
      <c r="D25" s="658"/>
      <c r="E25" s="658"/>
      <c r="F25" s="658"/>
      <c r="G25" s="658"/>
      <c r="H25" s="658"/>
      <c r="I25" s="658"/>
      <c r="J25" s="658"/>
      <c r="K25" s="658"/>
      <c r="L25" s="658"/>
      <c r="M25" s="658"/>
      <c r="N25" s="658"/>
      <c r="O25" s="658"/>
      <c r="P25" s="658"/>
      <c r="Q25" s="169"/>
      <c r="R25" s="169"/>
    </row>
    <row r="26" spans="1:18" s="34" customFormat="1" ht="12.75" customHeight="1">
      <c r="A26" s="110"/>
      <c r="B26" s="171"/>
      <c r="C26" s="169"/>
      <c r="D26" s="169"/>
      <c r="E26" s="169"/>
      <c r="F26" s="169"/>
      <c r="G26" s="169"/>
      <c r="H26" s="169"/>
      <c r="I26" s="169"/>
      <c r="J26" s="169"/>
      <c r="K26" s="169"/>
      <c r="L26" s="169"/>
      <c r="M26" s="169"/>
      <c r="N26" s="169"/>
      <c r="O26" s="169"/>
      <c r="P26" s="169"/>
      <c r="Q26" s="169"/>
      <c r="R26" s="169"/>
    </row>
    <row r="27" spans="1:18" s="34" customFormat="1" ht="12.75" customHeight="1">
      <c r="A27" s="110"/>
      <c r="B27" s="183" t="s">
        <v>450</v>
      </c>
      <c r="C27" s="184"/>
      <c r="D27" s="314" t="s">
        <v>451</v>
      </c>
      <c r="E27" s="185"/>
      <c r="F27" s="314"/>
      <c r="G27" s="314"/>
      <c r="H27" s="186"/>
      <c r="I27" s="169"/>
      <c r="J27" s="169"/>
      <c r="K27" s="169"/>
      <c r="L27" s="169"/>
      <c r="M27" s="169"/>
      <c r="N27" s="169"/>
      <c r="O27" s="169"/>
      <c r="P27" s="169"/>
      <c r="Q27" s="169"/>
      <c r="R27" s="169"/>
    </row>
    <row r="28" spans="1:18" s="34" customFormat="1" ht="12.75" customHeight="1">
      <c r="A28" s="110"/>
      <c r="B28" s="170"/>
      <c r="C28" s="168"/>
      <c r="D28" s="168"/>
      <c r="E28" s="168"/>
      <c r="F28" s="168"/>
      <c r="G28" s="168"/>
      <c r="H28" s="168"/>
      <c r="I28" s="169"/>
      <c r="J28" s="169"/>
      <c r="K28" s="169"/>
      <c r="L28" s="169"/>
      <c r="M28" s="169"/>
      <c r="N28" s="169"/>
      <c r="O28" s="169"/>
      <c r="P28" s="169"/>
      <c r="Q28" s="169"/>
      <c r="R28" s="169"/>
    </row>
    <row r="29" spans="1:18" s="26" customFormat="1" ht="12" customHeight="1">
      <c r="A29" s="114"/>
      <c r="B29" s="331" t="s">
        <v>452</v>
      </c>
      <c r="C29" s="332"/>
      <c r="D29" s="316"/>
      <c r="E29" s="316"/>
      <c r="F29" s="315"/>
      <c r="G29" s="315"/>
      <c r="H29" s="317"/>
      <c r="I29" s="318"/>
      <c r="J29" s="318"/>
      <c r="K29" s="480" t="s">
        <v>813</v>
      </c>
      <c r="L29" s="481"/>
      <c r="M29" s="481"/>
      <c r="N29" s="481"/>
      <c r="O29" s="487" t="s">
        <v>662</v>
      </c>
      <c r="P29" s="488" t="s">
        <v>663</v>
      </c>
    </row>
    <row r="30" spans="1:18" s="26" customFormat="1" ht="12" customHeight="1">
      <c r="A30" s="114"/>
      <c r="B30" s="479" t="s">
        <v>617</v>
      </c>
      <c r="C30" s="474" t="s">
        <v>811</v>
      </c>
      <c r="D30" s="475"/>
      <c r="E30" s="476"/>
      <c r="F30" s="477"/>
      <c r="G30" s="477"/>
      <c r="H30" s="478"/>
      <c r="I30" s="318"/>
      <c r="J30" s="473"/>
      <c r="K30" s="489" t="s">
        <v>665</v>
      </c>
      <c r="L30" s="486"/>
      <c r="M30" s="486"/>
      <c r="N30" s="486"/>
      <c r="O30" s="490" t="s">
        <v>664</v>
      </c>
      <c r="P30" s="491" t="s">
        <v>664</v>
      </c>
    </row>
    <row r="31" spans="1:18" s="31" customFormat="1" ht="13.2">
      <c r="A31" s="32"/>
      <c r="B31" s="128"/>
      <c r="C31" s="158"/>
      <c r="D31" s="319" t="s">
        <v>89</v>
      </c>
      <c r="E31" s="319" t="s">
        <v>90</v>
      </c>
      <c r="F31" s="319" t="s">
        <v>91</v>
      </c>
      <c r="G31" s="319" t="s">
        <v>90</v>
      </c>
      <c r="H31" s="320"/>
      <c r="I31" s="318"/>
      <c r="J31" s="318"/>
      <c r="K31" s="483" t="s">
        <v>817</v>
      </c>
      <c r="L31" s="482" t="s">
        <v>666</v>
      </c>
      <c r="M31" s="492"/>
      <c r="N31" s="492"/>
      <c r="O31" s="493">
        <v>0.2</v>
      </c>
      <c r="P31" s="494"/>
    </row>
    <row r="32" spans="1:18" s="31" customFormat="1" ht="13.2">
      <c r="A32" s="32"/>
      <c r="B32" s="573"/>
      <c r="C32" s="574"/>
      <c r="D32" s="575" t="s">
        <v>92</v>
      </c>
      <c r="E32" s="575" t="s">
        <v>93</v>
      </c>
      <c r="F32" s="575" t="s">
        <v>94</v>
      </c>
      <c r="G32" s="575" t="s">
        <v>237</v>
      </c>
      <c r="H32" s="320"/>
      <c r="I32" s="318"/>
      <c r="J32" s="318"/>
      <c r="K32" s="483"/>
      <c r="L32" s="649" t="s">
        <v>814</v>
      </c>
      <c r="M32" s="649"/>
      <c r="N32" s="649"/>
      <c r="O32" s="493"/>
      <c r="P32" s="494"/>
    </row>
    <row r="33" spans="1:16" s="31" customFormat="1" ht="13.2">
      <c r="A33" s="32"/>
      <c r="B33" s="576" t="s">
        <v>809</v>
      </c>
      <c r="C33" s="174"/>
      <c r="D33" s="577"/>
      <c r="E33" s="577"/>
      <c r="F33" s="577"/>
      <c r="G33" s="577"/>
      <c r="H33" s="322"/>
      <c r="I33" s="172"/>
      <c r="J33" s="172"/>
      <c r="K33" s="483"/>
      <c r="L33" s="649"/>
      <c r="M33" s="649"/>
      <c r="N33" s="649"/>
      <c r="O33" s="484"/>
      <c r="P33" s="485"/>
    </row>
    <row r="34" spans="1:16" s="31" customFormat="1" ht="13.2">
      <c r="A34" s="32"/>
      <c r="B34" s="472" t="s">
        <v>808</v>
      </c>
      <c r="C34" s="174"/>
      <c r="D34" s="606">
        <v>1055.48</v>
      </c>
      <c r="E34" s="606">
        <v>295.54000000000002</v>
      </c>
      <c r="F34" s="606">
        <v>1055.48</v>
      </c>
      <c r="G34" s="606">
        <v>295.54000000000002</v>
      </c>
      <c r="H34" s="322"/>
      <c r="I34" s="172"/>
      <c r="J34" s="107"/>
      <c r="K34" s="483"/>
      <c r="L34" s="482" t="s">
        <v>815</v>
      </c>
      <c r="M34" s="492"/>
      <c r="N34" s="492"/>
      <c r="O34" s="484"/>
      <c r="P34" s="485"/>
    </row>
    <row r="35" spans="1:16" s="31" customFormat="1" ht="13.2">
      <c r="A35" s="32"/>
      <c r="B35" s="610" t="s">
        <v>238</v>
      </c>
      <c r="C35" s="611"/>
      <c r="D35" s="612">
        <v>0</v>
      </c>
      <c r="E35" s="612">
        <v>0</v>
      </c>
      <c r="F35" s="612">
        <v>0</v>
      </c>
      <c r="G35" s="612">
        <v>0</v>
      </c>
      <c r="H35" s="322"/>
      <c r="I35" s="129"/>
      <c r="K35" s="483"/>
      <c r="L35" s="649" t="s">
        <v>816</v>
      </c>
      <c r="M35" s="649"/>
      <c r="N35" s="649"/>
      <c r="O35" s="484"/>
      <c r="P35" s="485">
        <v>0.25</v>
      </c>
    </row>
    <row r="36" spans="1:16" s="31" customFormat="1" ht="13.2">
      <c r="A36" s="32"/>
      <c r="B36" s="573" t="s">
        <v>239</v>
      </c>
      <c r="C36" s="574"/>
      <c r="D36" s="579">
        <f>D34+D35</f>
        <v>1055.48</v>
      </c>
      <c r="E36" s="579">
        <f>E34+E35</f>
        <v>295.54000000000002</v>
      </c>
      <c r="F36" s="579">
        <f>F34+F35</f>
        <v>1055.48</v>
      </c>
      <c r="G36" s="579">
        <f>G34+G35</f>
        <v>295.54000000000002</v>
      </c>
      <c r="H36" s="320"/>
      <c r="I36" s="318"/>
      <c r="K36" s="483"/>
      <c r="L36" s="649"/>
      <c r="M36" s="649"/>
      <c r="N36" s="649"/>
      <c r="O36" s="484"/>
      <c r="P36" s="485"/>
    </row>
    <row r="37" spans="1:16" s="31" customFormat="1" ht="13.2">
      <c r="A37" s="32"/>
      <c r="B37" s="610" t="s">
        <v>54</v>
      </c>
      <c r="C37" s="605">
        <v>0.4</v>
      </c>
      <c r="D37" s="577">
        <f>D36*C37</f>
        <v>422.19</v>
      </c>
      <c r="E37" s="577">
        <f>E36*C37</f>
        <v>118.22</v>
      </c>
      <c r="F37" s="577">
        <f>F36*C37</f>
        <v>422.19</v>
      </c>
      <c r="G37" s="577">
        <f>G36*C37</f>
        <v>118.22</v>
      </c>
      <c r="H37" s="322"/>
      <c r="I37" s="129"/>
      <c r="J37" s="129"/>
      <c r="K37" s="483" t="s">
        <v>818</v>
      </c>
      <c r="L37" s="649" t="s">
        <v>822</v>
      </c>
      <c r="M37" s="649"/>
      <c r="N37" s="649"/>
      <c r="O37" s="484">
        <v>0.25</v>
      </c>
      <c r="P37" s="485">
        <v>0.25</v>
      </c>
    </row>
    <row r="38" spans="1:16" s="31" customFormat="1" ht="13.2">
      <c r="A38" s="32"/>
      <c r="B38" s="573" t="s">
        <v>214</v>
      </c>
      <c r="C38" s="574"/>
      <c r="D38" s="579">
        <f>D36+D37</f>
        <v>1477.67</v>
      </c>
      <c r="E38" s="579">
        <f>E36+E37</f>
        <v>413.76</v>
      </c>
      <c r="F38" s="579">
        <f>F36+F37</f>
        <v>1477.67</v>
      </c>
      <c r="G38" s="579">
        <f>G36+G37</f>
        <v>413.76</v>
      </c>
      <c r="H38" s="320"/>
      <c r="I38" s="318"/>
      <c r="J38" s="318"/>
      <c r="K38" s="483"/>
      <c r="L38" s="649"/>
      <c r="M38" s="649"/>
      <c r="N38" s="649"/>
      <c r="O38" s="484"/>
      <c r="P38" s="485"/>
    </row>
    <row r="39" spans="1:16" s="31" customFormat="1" ht="13.2">
      <c r="A39" s="32"/>
      <c r="B39" s="578" t="s">
        <v>48</v>
      </c>
      <c r="C39" s="174"/>
      <c r="D39" s="577"/>
      <c r="E39" s="577"/>
      <c r="F39" s="577">
        <f>(F38/40)*15</f>
        <v>554.13</v>
      </c>
      <c r="G39" s="577">
        <f>G38/8*3</f>
        <v>155.16</v>
      </c>
      <c r="H39" s="322"/>
      <c r="I39" s="129"/>
      <c r="J39" s="129"/>
      <c r="K39" s="483" t="s">
        <v>819</v>
      </c>
      <c r="L39" s="649" t="s">
        <v>823</v>
      </c>
      <c r="M39" s="649"/>
      <c r="N39" s="649"/>
      <c r="O39" s="484">
        <v>0.25</v>
      </c>
      <c r="P39" s="485">
        <f>O39</f>
        <v>0.25</v>
      </c>
    </row>
    <row r="40" spans="1:16" s="31" customFormat="1" ht="13.2">
      <c r="A40" s="32"/>
      <c r="B40" s="578" t="s">
        <v>194</v>
      </c>
      <c r="C40" s="174"/>
      <c r="D40" s="577">
        <f>D38/40*50/12</f>
        <v>153.91999999999999</v>
      </c>
      <c r="E40" s="577">
        <f>E38/40*50/12</f>
        <v>43.1</v>
      </c>
      <c r="F40" s="577">
        <f t="shared" ref="F40:G40" si="9">F38/40*50/12</f>
        <v>153.91999999999999</v>
      </c>
      <c r="G40" s="577">
        <f t="shared" si="9"/>
        <v>43.1</v>
      </c>
      <c r="H40" s="322"/>
      <c r="I40" s="129"/>
      <c r="J40" s="129"/>
      <c r="K40" s="483"/>
      <c r="L40" s="649"/>
      <c r="M40" s="649"/>
      <c r="N40" s="649"/>
      <c r="O40" s="484"/>
      <c r="P40" s="485"/>
    </row>
    <row r="41" spans="1:16" s="31" customFormat="1" ht="13.5" customHeight="1">
      <c r="A41" s="32"/>
      <c r="B41" s="573" t="s">
        <v>195</v>
      </c>
      <c r="C41" s="574"/>
      <c r="D41" s="580">
        <f>D38+D40</f>
        <v>1631.59</v>
      </c>
      <c r="E41" s="580">
        <f>E38+E40</f>
        <v>456.86</v>
      </c>
      <c r="F41" s="580">
        <f>F38+F39+F40</f>
        <v>2185.7199999999998</v>
      </c>
      <c r="G41" s="580">
        <f>G38+G39+G40</f>
        <v>612.02</v>
      </c>
      <c r="H41" s="320"/>
      <c r="I41" s="318"/>
      <c r="J41" s="318"/>
      <c r="K41" s="483" t="s">
        <v>820</v>
      </c>
      <c r="L41" s="649" t="s">
        <v>824</v>
      </c>
      <c r="M41" s="649"/>
      <c r="N41" s="649"/>
      <c r="O41" s="484">
        <v>0.2</v>
      </c>
      <c r="P41" s="485">
        <v>0.2</v>
      </c>
    </row>
    <row r="42" spans="1:16" s="31" customFormat="1" ht="13.2">
      <c r="A42" s="32"/>
      <c r="B42" s="578"/>
      <c r="C42" s="574" t="s">
        <v>812</v>
      </c>
      <c r="D42" s="577">
        <f>D38/40</f>
        <v>36.94</v>
      </c>
      <c r="E42" s="577">
        <f>E38/8</f>
        <v>51.72</v>
      </c>
      <c r="F42" s="577"/>
      <c r="G42" s="577"/>
      <c r="H42" s="324"/>
      <c r="I42" s="129"/>
      <c r="J42" s="129"/>
      <c r="K42" s="483"/>
      <c r="L42" s="649"/>
      <c r="M42" s="649"/>
      <c r="N42" s="649"/>
      <c r="O42" s="484"/>
      <c r="P42" s="485"/>
    </row>
    <row r="43" spans="1:16" s="31" customFormat="1" ht="13.2">
      <c r="A43" s="32"/>
      <c r="B43" s="325"/>
      <c r="C43" s="28"/>
      <c r="D43" s="327"/>
      <c r="E43" s="327"/>
      <c r="F43" s="327"/>
      <c r="G43" s="327"/>
      <c r="H43" s="328"/>
      <c r="I43" s="129"/>
      <c r="J43" s="129"/>
      <c r="K43" s="483"/>
      <c r="L43" s="649"/>
      <c r="M43" s="649"/>
      <c r="N43" s="649"/>
      <c r="O43" s="484"/>
      <c r="P43" s="485"/>
    </row>
    <row r="44" spans="1:16" s="31" customFormat="1" ht="13.2">
      <c r="A44" s="32"/>
      <c r="B44" s="128"/>
      <c r="C44" s="158"/>
      <c r="D44" s="319" t="s">
        <v>89</v>
      </c>
      <c r="E44" s="319" t="s">
        <v>90</v>
      </c>
      <c r="F44" s="319" t="s">
        <v>91</v>
      </c>
      <c r="G44" s="319" t="s">
        <v>90</v>
      </c>
      <c r="H44" s="320"/>
      <c r="I44" s="318"/>
      <c r="J44" s="318"/>
      <c r="K44" s="483" t="s">
        <v>821</v>
      </c>
      <c r="L44" s="482" t="s">
        <v>825</v>
      </c>
      <c r="M44" s="492"/>
      <c r="N44" s="492"/>
      <c r="O44" s="484">
        <v>0.2</v>
      </c>
      <c r="P44" s="485">
        <v>0.2</v>
      </c>
    </row>
    <row r="45" spans="1:16" s="31" customFormat="1" ht="13.2">
      <c r="A45" s="32"/>
      <c r="B45" s="573"/>
      <c r="C45" s="574"/>
      <c r="D45" s="575" t="s">
        <v>92</v>
      </c>
      <c r="E45" s="575" t="s">
        <v>93</v>
      </c>
      <c r="F45" s="575" t="s">
        <v>94</v>
      </c>
      <c r="G45" s="575" t="s">
        <v>237</v>
      </c>
      <c r="H45" s="320"/>
      <c r="I45" s="318"/>
      <c r="J45" s="318"/>
      <c r="K45" s="495"/>
      <c r="L45" s="496"/>
      <c r="M45" s="497"/>
      <c r="N45" s="497"/>
      <c r="O45" s="498">
        <f>SUM(O31:O44)</f>
        <v>1.1000000000000001</v>
      </c>
      <c r="P45" s="499">
        <f>SUM(P35:P44)</f>
        <v>1.1499999999999999</v>
      </c>
    </row>
    <row r="46" spans="1:16" s="31" customFormat="1" ht="13.2">
      <c r="A46" s="32"/>
      <c r="B46" s="576" t="s">
        <v>810</v>
      </c>
      <c r="C46" s="174"/>
      <c r="D46" s="577"/>
      <c r="E46" s="577"/>
      <c r="F46" s="577"/>
      <c r="G46" s="577"/>
      <c r="H46" s="322"/>
      <c r="I46" s="173"/>
      <c r="J46" s="173"/>
      <c r="K46" s="107"/>
      <c r="L46" s="118"/>
      <c r="M46" s="26"/>
      <c r="N46" s="26"/>
      <c r="O46" s="26"/>
    </row>
    <row r="47" spans="1:16" s="31" customFormat="1" ht="13.2">
      <c r="A47" s="32"/>
      <c r="B47" s="472" t="s">
        <v>808</v>
      </c>
      <c r="C47" s="174"/>
      <c r="D47" s="606">
        <v>974.79</v>
      </c>
      <c r="E47" s="606">
        <v>272.93</v>
      </c>
      <c r="F47" s="606">
        <v>974.79</v>
      </c>
      <c r="G47" s="606">
        <v>272.93</v>
      </c>
      <c r="H47" s="322"/>
      <c r="I47" s="173"/>
      <c r="J47" s="173"/>
      <c r="K47" s="107"/>
      <c r="L47" s="118"/>
      <c r="M47" s="26"/>
      <c r="N47" s="26"/>
      <c r="O47" s="26"/>
    </row>
    <row r="48" spans="1:16" ht="13.2">
      <c r="B48" s="610" t="s">
        <v>238</v>
      </c>
      <c r="C48" s="611"/>
      <c r="D48" s="612">
        <v>0</v>
      </c>
      <c r="E48" s="612">
        <v>0</v>
      </c>
      <c r="F48" s="612">
        <v>0</v>
      </c>
      <c r="G48" s="612">
        <v>0</v>
      </c>
      <c r="H48" s="322"/>
      <c r="K48" s="107"/>
      <c r="L48" s="118"/>
      <c r="M48" s="26"/>
      <c r="N48" s="26"/>
      <c r="O48" s="26"/>
      <c r="P48" s="31"/>
    </row>
    <row r="49" spans="1:16" s="31" customFormat="1" ht="13.2">
      <c r="A49" s="32"/>
      <c r="B49" s="573" t="s">
        <v>239</v>
      </c>
      <c r="C49" s="574"/>
      <c r="D49" s="579">
        <f>D47+D48</f>
        <v>974.79</v>
      </c>
      <c r="E49" s="579">
        <f>E47+E48</f>
        <v>272.93</v>
      </c>
      <c r="F49" s="579">
        <f>F47+F48</f>
        <v>974.79</v>
      </c>
      <c r="G49" s="579">
        <f>G47+G48</f>
        <v>272.93</v>
      </c>
      <c r="H49" s="320"/>
      <c r="I49" s="318"/>
      <c r="J49" s="318"/>
      <c r="K49" s="107"/>
      <c r="L49" s="118"/>
      <c r="M49" s="26"/>
      <c r="N49" s="26"/>
      <c r="O49" s="26"/>
    </row>
    <row r="50" spans="1:16" s="31" customFormat="1" ht="13.2">
      <c r="A50" s="32"/>
      <c r="B50" s="610" t="s">
        <v>54</v>
      </c>
      <c r="C50" s="605">
        <f>Cover!E44</f>
        <v>0.4</v>
      </c>
      <c r="D50" s="577">
        <f>D49*C50</f>
        <v>389.92</v>
      </c>
      <c r="E50" s="577">
        <f>E49*C50</f>
        <v>109.17</v>
      </c>
      <c r="F50" s="577">
        <f>F49*C50</f>
        <v>389.92</v>
      </c>
      <c r="G50" s="577">
        <f>G49*C50</f>
        <v>109.17</v>
      </c>
      <c r="H50" s="322"/>
      <c r="I50" s="129"/>
      <c r="J50" s="129"/>
      <c r="K50" s="107"/>
      <c r="L50" s="118"/>
      <c r="M50" s="26"/>
      <c r="N50" s="26"/>
      <c r="O50" s="26"/>
    </row>
    <row r="51" spans="1:16" s="31" customFormat="1" ht="13.2">
      <c r="A51" s="32"/>
      <c r="B51" s="573" t="s">
        <v>214</v>
      </c>
      <c r="C51" s="574"/>
      <c r="D51" s="579">
        <f>D49+D50</f>
        <v>1364.71</v>
      </c>
      <c r="E51" s="579">
        <f>E49+E50</f>
        <v>382.1</v>
      </c>
      <c r="F51" s="579">
        <f>F49+F50</f>
        <v>1364.71</v>
      </c>
      <c r="G51" s="579">
        <f>G49+G50</f>
        <v>382.1</v>
      </c>
      <c r="H51" s="320"/>
      <c r="I51" s="318"/>
      <c r="J51" s="318"/>
      <c r="K51" s="107"/>
      <c r="L51" s="118"/>
      <c r="M51" s="26"/>
      <c r="N51" s="26"/>
      <c r="O51" s="26"/>
    </row>
    <row r="52" spans="1:16" s="31" customFormat="1" ht="13.2">
      <c r="A52" s="32"/>
      <c r="B52" s="578" t="s">
        <v>48</v>
      </c>
      <c r="C52" s="174"/>
      <c r="D52" s="577"/>
      <c r="E52" s="577"/>
      <c r="F52" s="577">
        <f>(F51/40)*15</f>
        <v>511.77</v>
      </c>
      <c r="G52" s="577">
        <f>G51/8*3</f>
        <v>143.29</v>
      </c>
      <c r="H52" s="322"/>
      <c r="I52" s="129"/>
      <c r="J52" s="129"/>
      <c r="K52" s="107"/>
      <c r="L52" s="118"/>
      <c r="M52" s="26"/>
      <c r="N52" s="26"/>
      <c r="O52" s="26"/>
    </row>
    <row r="53" spans="1:16" s="31" customFormat="1" ht="13.2">
      <c r="A53" s="32"/>
      <c r="B53" s="578" t="s">
        <v>194</v>
      </c>
      <c r="C53" s="174"/>
      <c r="D53" s="577">
        <f>D51/40*50/12</f>
        <v>142.16</v>
      </c>
      <c r="E53" s="577">
        <f t="shared" ref="E53:G53" si="10">E51/40*50/12</f>
        <v>39.799999999999997</v>
      </c>
      <c r="F53" s="577">
        <f t="shared" si="10"/>
        <v>142.16</v>
      </c>
      <c r="G53" s="577">
        <f t="shared" si="10"/>
        <v>39.799999999999997</v>
      </c>
      <c r="H53" s="322"/>
      <c r="I53" s="129"/>
      <c r="J53" s="129"/>
      <c r="K53" s="107"/>
      <c r="L53" s="118"/>
      <c r="M53" s="26"/>
      <c r="N53" s="26"/>
      <c r="O53" s="26"/>
    </row>
    <row r="54" spans="1:16" s="31" customFormat="1" ht="13.2">
      <c r="A54" s="32"/>
      <c r="B54" s="573" t="s">
        <v>195</v>
      </c>
      <c r="C54" s="574"/>
      <c r="D54" s="580">
        <f>D51+D53</f>
        <v>1506.87</v>
      </c>
      <c r="E54" s="580">
        <f>E51+E53</f>
        <v>421.9</v>
      </c>
      <c r="F54" s="580">
        <f>F51+F52+F53</f>
        <v>2018.64</v>
      </c>
      <c r="G54" s="580">
        <f>G51+G52+G53</f>
        <v>565.19000000000005</v>
      </c>
      <c r="H54" s="320"/>
      <c r="I54" s="318"/>
      <c r="J54" s="318"/>
      <c r="K54" s="107"/>
      <c r="L54" s="118"/>
      <c r="M54" s="26"/>
      <c r="N54" s="26"/>
      <c r="O54" s="26"/>
    </row>
    <row r="55" spans="1:16" s="31" customFormat="1" ht="13.2">
      <c r="A55" s="32"/>
      <c r="B55" s="578"/>
      <c r="C55" s="574" t="s">
        <v>812</v>
      </c>
      <c r="D55" s="577">
        <f>D51/40</f>
        <v>34.119999999999997</v>
      </c>
      <c r="E55" s="577">
        <f>E51/8</f>
        <v>47.76</v>
      </c>
      <c r="F55" s="577"/>
      <c r="G55" s="577"/>
      <c r="H55" s="324"/>
      <c r="I55" s="129"/>
      <c r="J55" s="129"/>
      <c r="K55" s="107"/>
      <c r="L55" s="118"/>
      <c r="M55" s="26"/>
      <c r="N55" s="26"/>
      <c r="O55" s="26"/>
    </row>
    <row r="56" spans="1:16" s="31" customFormat="1" ht="13.2">
      <c r="A56" s="32"/>
      <c r="B56" s="325"/>
      <c r="C56" s="327"/>
      <c r="D56" s="327"/>
      <c r="E56" s="327"/>
      <c r="F56" s="327"/>
      <c r="G56" s="124"/>
      <c r="H56" s="330"/>
      <c r="I56" s="129"/>
      <c r="J56" s="129"/>
      <c r="K56" s="107"/>
      <c r="L56" s="118"/>
      <c r="M56" s="26"/>
      <c r="N56" s="26"/>
      <c r="O56" s="26"/>
    </row>
    <row r="57" spans="1:16" s="31" customFormat="1" ht="13.2">
      <c r="A57" s="32"/>
      <c r="B57" s="128"/>
      <c r="C57" s="158"/>
      <c r="D57" s="500" t="s">
        <v>897</v>
      </c>
      <c r="E57" s="319"/>
      <c r="F57" s="319"/>
      <c r="G57" s="319"/>
      <c r="H57" s="320"/>
      <c r="I57" s="129"/>
      <c r="J57" s="129"/>
      <c r="K57" s="107"/>
      <c r="L57" s="118"/>
      <c r="M57" s="26"/>
      <c r="N57" s="26"/>
      <c r="O57" s="26"/>
    </row>
    <row r="58" spans="1:16" s="31" customFormat="1" ht="13.2">
      <c r="A58" s="32"/>
      <c r="B58" s="573"/>
      <c r="C58" s="574"/>
      <c r="D58" s="581" t="s">
        <v>898</v>
      </c>
      <c r="E58" s="575"/>
      <c r="F58" s="319"/>
      <c r="G58" s="319"/>
      <c r="H58" s="320"/>
      <c r="I58" s="129"/>
      <c r="J58" s="129"/>
      <c r="K58" s="107"/>
      <c r="L58" s="118"/>
      <c r="M58" s="26"/>
      <c r="N58" s="26"/>
      <c r="O58" s="26"/>
    </row>
    <row r="59" spans="1:16" s="31" customFormat="1" ht="13.2">
      <c r="A59" s="32"/>
      <c r="B59" s="576" t="s">
        <v>896</v>
      </c>
      <c r="C59" s="574" t="s">
        <v>910</v>
      </c>
      <c r="D59" s="577"/>
      <c r="E59" s="577"/>
      <c r="F59" s="321"/>
      <c r="G59" s="321"/>
      <c r="H59" s="322"/>
      <c r="I59" s="129"/>
      <c r="J59" s="129"/>
      <c r="K59" s="107"/>
      <c r="L59" s="118"/>
      <c r="M59" s="26"/>
      <c r="N59" s="26"/>
      <c r="O59" s="26"/>
    </row>
    <row r="60" spans="1:16" s="31" customFormat="1" ht="13.2">
      <c r="A60" s="32"/>
      <c r="B60" s="472" t="s">
        <v>808</v>
      </c>
      <c r="C60" s="174"/>
      <c r="D60" s="606">
        <f>40.93*4</f>
        <v>163.72</v>
      </c>
      <c r="E60" s="577"/>
      <c r="F60" s="321"/>
      <c r="G60" s="321"/>
      <c r="H60" s="322"/>
      <c r="I60" s="129"/>
      <c r="J60" s="129"/>
      <c r="K60" s="107"/>
      <c r="L60" s="118"/>
      <c r="M60" s="26"/>
      <c r="N60" s="26"/>
      <c r="O60" s="26"/>
    </row>
    <row r="61" spans="1:16" s="31" customFormat="1" ht="13.2">
      <c r="A61" s="32"/>
      <c r="B61" s="610" t="s">
        <v>238</v>
      </c>
      <c r="C61" s="611"/>
      <c r="D61" s="612">
        <v>0</v>
      </c>
      <c r="E61" s="577"/>
      <c r="F61" s="321"/>
      <c r="G61" s="321"/>
      <c r="H61" s="322"/>
      <c r="I61" s="129"/>
      <c r="J61" s="129"/>
      <c r="K61" s="107"/>
      <c r="L61" s="118"/>
      <c r="M61" s="26"/>
      <c r="N61" s="26"/>
      <c r="O61" s="26"/>
    </row>
    <row r="62" spans="1:16" s="31" customFormat="1" ht="13.2">
      <c r="A62" s="32"/>
      <c r="B62" s="573" t="s">
        <v>239</v>
      </c>
      <c r="C62" s="574"/>
      <c r="D62" s="575">
        <f>D60+D61</f>
        <v>163.72</v>
      </c>
      <c r="E62" s="575"/>
      <c r="F62" s="321"/>
      <c r="G62" s="321"/>
      <c r="H62" s="320"/>
      <c r="I62" s="129"/>
      <c r="J62" s="129"/>
      <c r="K62" s="107"/>
      <c r="L62" s="118"/>
      <c r="M62" s="26"/>
      <c r="N62" s="26"/>
      <c r="O62" s="26"/>
    </row>
    <row r="63" spans="1:16" s="31" customFormat="1" ht="13.2">
      <c r="A63" s="32"/>
      <c r="B63" s="610" t="s">
        <v>54</v>
      </c>
      <c r="C63" s="605">
        <v>0.4</v>
      </c>
      <c r="D63" s="577">
        <f>D62*C63</f>
        <v>65.489999999999995</v>
      </c>
      <c r="E63" s="577"/>
      <c r="F63" s="321"/>
      <c r="G63" s="321"/>
      <c r="H63" s="322"/>
      <c r="I63" s="129"/>
      <c r="J63" s="129"/>
      <c r="K63" s="107"/>
      <c r="L63" s="118"/>
      <c r="M63" s="26"/>
      <c r="N63" s="26"/>
      <c r="O63" s="26"/>
    </row>
    <row r="64" spans="1:16" s="31" customFormat="1" ht="13.2">
      <c r="A64" s="32"/>
      <c r="B64" s="573" t="s">
        <v>214</v>
      </c>
      <c r="C64" s="574"/>
      <c r="D64" s="575">
        <f>D62+D63</f>
        <v>229.21</v>
      </c>
      <c r="E64" s="575"/>
      <c r="F64" s="321"/>
      <c r="G64" s="321"/>
      <c r="H64" s="320"/>
      <c r="I64" s="129"/>
      <c r="J64" s="129"/>
      <c r="K64" s="26"/>
      <c r="L64" s="118"/>
      <c r="M64" s="26"/>
      <c r="N64" s="26"/>
      <c r="O64" s="26"/>
      <c r="P64" s="26"/>
    </row>
    <row r="65" spans="1:16" s="31" customFormat="1" ht="13.2">
      <c r="A65" s="32"/>
      <c r="B65" s="578" t="s">
        <v>48</v>
      </c>
      <c r="C65" s="174"/>
      <c r="D65" s="577"/>
      <c r="E65" s="577"/>
      <c r="F65" s="321"/>
      <c r="G65" s="321"/>
      <c r="H65" s="322"/>
      <c r="I65" s="129"/>
      <c r="J65" s="129"/>
      <c r="K65" s="107"/>
      <c r="L65" s="118"/>
      <c r="M65" s="26"/>
      <c r="N65" s="26"/>
      <c r="O65" s="26"/>
      <c r="P65" s="26"/>
    </row>
    <row r="66" spans="1:16" s="31" customFormat="1" ht="13.2">
      <c r="A66" s="32"/>
      <c r="B66" s="578" t="s">
        <v>194</v>
      </c>
      <c r="C66" s="174"/>
      <c r="D66" s="577">
        <f>D64/40*50/12</f>
        <v>23.88</v>
      </c>
      <c r="E66" s="577"/>
      <c r="F66" s="321"/>
      <c r="G66" s="321"/>
      <c r="H66" s="322"/>
      <c r="I66" s="129"/>
      <c r="J66" s="129"/>
      <c r="K66" s="107"/>
      <c r="L66" s="118"/>
      <c r="M66" s="26"/>
      <c r="N66" s="26"/>
      <c r="O66" s="26"/>
      <c r="P66" s="26"/>
    </row>
    <row r="67" spans="1:16" s="31" customFormat="1" ht="13.2">
      <c r="A67" s="32"/>
      <c r="B67" s="573" t="s">
        <v>195</v>
      </c>
      <c r="C67" s="574"/>
      <c r="D67" s="575">
        <f>D64+D66</f>
        <v>253.09</v>
      </c>
      <c r="E67" s="575"/>
      <c r="F67" s="319"/>
      <c r="G67" s="319"/>
      <c r="H67" s="320"/>
      <c r="I67" s="129"/>
      <c r="J67" s="129"/>
      <c r="K67" s="26"/>
      <c r="L67" s="118"/>
      <c r="M67" s="26"/>
      <c r="N67" s="26"/>
      <c r="O67" s="26"/>
      <c r="P67" s="26"/>
    </row>
    <row r="68" spans="1:16" s="31" customFormat="1" ht="13.2">
      <c r="A68" s="32"/>
      <c r="B68" s="578"/>
      <c r="C68" s="574" t="s">
        <v>812</v>
      </c>
      <c r="D68" s="577">
        <f>D64/4</f>
        <v>57.3</v>
      </c>
      <c r="E68" s="577"/>
      <c r="F68" s="321"/>
      <c r="G68" s="321"/>
      <c r="H68" s="324"/>
      <c r="I68" s="129"/>
      <c r="J68" s="129"/>
      <c r="K68" s="26"/>
      <c r="L68" s="118"/>
      <c r="M68" s="26"/>
      <c r="N68" s="26"/>
      <c r="O68" s="26"/>
      <c r="P68" s="26"/>
    </row>
    <row r="69" spans="1:16" s="31" customFormat="1" ht="13.2">
      <c r="A69" s="32"/>
      <c r="B69" s="325"/>
      <c r="C69" s="326"/>
      <c r="D69" s="321"/>
      <c r="E69" s="321"/>
      <c r="F69" s="321"/>
      <c r="G69" s="321"/>
      <c r="H69" s="324"/>
      <c r="I69" s="129"/>
      <c r="J69" s="129"/>
      <c r="K69" s="107"/>
      <c r="L69" s="118"/>
      <c r="M69" s="26"/>
      <c r="N69" s="26"/>
      <c r="O69" s="26"/>
      <c r="P69" s="26"/>
    </row>
    <row r="70" spans="1:16" s="31" customFormat="1" ht="21.75" customHeight="1">
      <c r="A70" s="32"/>
      <c r="B70" s="121"/>
      <c r="C70" s="123"/>
      <c r="D70" s="646" t="s">
        <v>912</v>
      </c>
      <c r="E70" s="647"/>
      <c r="F70" s="648"/>
      <c r="G70" s="644" t="s">
        <v>833</v>
      </c>
      <c r="H70" s="645"/>
      <c r="I70" s="129"/>
      <c r="J70" s="129"/>
      <c r="M70" s="26"/>
      <c r="N70" s="26"/>
      <c r="O70" s="26"/>
      <c r="P70" s="26"/>
    </row>
    <row r="71" spans="1:16" s="31" customFormat="1" ht="13.2">
      <c r="A71" s="32"/>
      <c r="B71" s="121"/>
      <c r="C71" s="123"/>
      <c r="D71" s="583"/>
      <c r="E71" s="321"/>
      <c r="F71" s="324"/>
      <c r="G71" s="583"/>
      <c r="H71" s="322"/>
      <c r="I71" s="129"/>
      <c r="J71" s="129"/>
      <c r="M71" s="26"/>
      <c r="N71" s="26"/>
      <c r="O71" s="26"/>
      <c r="P71" s="26"/>
    </row>
    <row r="72" spans="1:16" s="31" customFormat="1" ht="13.2">
      <c r="A72" s="32"/>
      <c r="B72" s="472"/>
      <c r="C72" s="123"/>
      <c r="D72" s="584" t="s">
        <v>90</v>
      </c>
      <c r="E72" s="319" t="s">
        <v>90</v>
      </c>
      <c r="F72" s="572" t="s">
        <v>899</v>
      </c>
      <c r="G72" s="584" t="s">
        <v>89</v>
      </c>
      <c r="H72" s="320" t="s">
        <v>90</v>
      </c>
      <c r="I72" s="129"/>
      <c r="J72" s="129"/>
      <c r="M72" s="26"/>
      <c r="N72" s="26"/>
      <c r="O72" s="26"/>
      <c r="P72" s="26"/>
    </row>
    <row r="73" spans="1:16" s="31" customFormat="1" ht="13.2">
      <c r="A73" s="32"/>
      <c r="B73" s="472"/>
      <c r="D73" s="591" t="s">
        <v>913</v>
      </c>
      <c r="E73" s="581" t="s">
        <v>93</v>
      </c>
      <c r="F73" s="572" t="s">
        <v>237</v>
      </c>
      <c r="G73" s="585" t="s">
        <v>94</v>
      </c>
      <c r="H73" s="586" t="s">
        <v>237</v>
      </c>
      <c r="I73" s="129"/>
      <c r="J73" s="129"/>
      <c r="M73" s="26"/>
      <c r="N73" s="26"/>
      <c r="O73" s="26"/>
      <c r="P73" s="26"/>
    </row>
    <row r="74" spans="1:16" s="31" customFormat="1" ht="13.2">
      <c r="A74" s="32"/>
      <c r="B74" s="582"/>
      <c r="C74" s="123"/>
      <c r="D74" s="583"/>
      <c r="E74" s="321"/>
      <c r="F74" s="324"/>
      <c r="G74" s="587"/>
      <c r="H74" s="588"/>
      <c r="I74" s="129"/>
      <c r="J74" s="129"/>
      <c r="M74" s="26"/>
      <c r="N74" s="26"/>
      <c r="O74" s="26"/>
      <c r="P74" s="26"/>
    </row>
    <row r="75" spans="1:16" s="31" customFormat="1" ht="13.2">
      <c r="A75" s="32"/>
      <c r="B75" s="472" t="s">
        <v>808</v>
      </c>
      <c r="C75" s="123"/>
      <c r="D75" s="607">
        <f>29.51*4</f>
        <v>118.04</v>
      </c>
      <c r="E75" s="606">
        <v>191.03</v>
      </c>
      <c r="F75" s="608">
        <f>191.03</f>
        <v>191.03</v>
      </c>
      <c r="G75" s="607">
        <v>747.76</v>
      </c>
      <c r="H75" s="609">
        <v>186.96</v>
      </c>
      <c r="I75" s="129"/>
      <c r="J75" s="129"/>
      <c r="M75" s="26"/>
      <c r="N75" s="26"/>
      <c r="O75" s="26"/>
      <c r="P75" s="26"/>
    </row>
    <row r="76" spans="1:16" s="31" customFormat="1" ht="13.2">
      <c r="A76" s="32"/>
      <c r="B76" s="578" t="s">
        <v>48</v>
      </c>
      <c r="C76" s="123"/>
      <c r="D76" s="583"/>
      <c r="E76" s="321"/>
      <c r="F76" s="324">
        <f>F75/8*3</f>
        <v>71.64</v>
      </c>
      <c r="G76" s="583">
        <f>G75/40*15</f>
        <v>280.41000000000003</v>
      </c>
      <c r="H76" s="322">
        <f>H75/8*3</f>
        <v>70.11</v>
      </c>
      <c r="I76" s="129"/>
      <c r="J76" s="129"/>
      <c r="M76" s="26"/>
      <c r="N76" s="26"/>
      <c r="O76" s="26"/>
      <c r="P76" s="26"/>
    </row>
    <row r="77" spans="1:16" s="31" customFormat="1" ht="13.2">
      <c r="A77" s="32"/>
      <c r="B77" s="578" t="s">
        <v>194</v>
      </c>
      <c r="C77" s="123"/>
      <c r="D77" s="583">
        <f>D75/12</f>
        <v>9.84</v>
      </c>
      <c r="E77" s="321">
        <f>E75/12</f>
        <v>15.92</v>
      </c>
      <c r="F77" s="322">
        <f>F75/8*10/12</f>
        <v>19.899999999999999</v>
      </c>
      <c r="G77" s="587">
        <f>(G75)/40*50/12</f>
        <v>77.89</v>
      </c>
      <c r="H77" s="588">
        <f>(H75)/40*50/12</f>
        <v>19.48</v>
      </c>
      <c r="I77" s="129"/>
      <c r="J77" s="129"/>
      <c r="M77" s="26"/>
      <c r="N77" s="26"/>
      <c r="O77" s="26"/>
      <c r="P77" s="26"/>
    </row>
    <row r="78" spans="1:16" s="31" customFormat="1" ht="13.2">
      <c r="A78" s="32"/>
      <c r="B78" s="573" t="s">
        <v>195</v>
      </c>
      <c r="C78" s="123"/>
      <c r="D78" s="589">
        <f t="shared" ref="D78:F78" si="11">SUM(D75:D77)</f>
        <v>127.88</v>
      </c>
      <c r="E78" s="327">
        <f t="shared" si="11"/>
        <v>206.95</v>
      </c>
      <c r="F78" s="590">
        <f t="shared" si="11"/>
        <v>282.57</v>
      </c>
      <c r="G78" s="589">
        <f>SUM(G75:G77)</f>
        <v>1106.06</v>
      </c>
      <c r="H78" s="590">
        <f>SUM(H75:H77)</f>
        <v>276.55</v>
      </c>
      <c r="I78" s="129"/>
      <c r="J78" s="129"/>
      <c r="M78" s="26"/>
      <c r="N78" s="26"/>
      <c r="O78" s="26"/>
      <c r="P78" s="26"/>
    </row>
    <row r="79" spans="1:16" s="31" customFormat="1" ht="13.2">
      <c r="A79" s="32"/>
      <c r="B79" s="573"/>
      <c r="C79" s="123"/>
      <c r="D79" s="321"/>
      <c r="E79" s="321"/>
      <c r="F79" s="321"/>
      <c r="G79" s="321"/>
      <c r="H79" s="322"/>
      <c r="I79" s="129"/>
      <c r="J79" s="129"/>
      <c r="M79" s="26"/>
      <c r="N79" s="26"/>
      <c r="O79" s="26"/>
      <c r="P79" s="26"/>
    </row>
    <row r="80" spans="1:16" s="31" customFormat="1" ht="13.2">
      <c r="A80" s="32"/>
      <c r="B80" s="472"/>
      <c r="C80" s="594" t="s">
        <v>915</v>
      </c>
      <c r="D80" s="568" t="s">
        <v>917</v>
      </c>
      <c r="E80" s="514" t="s">
        <v>916</v>
      </c>
      <c r="F80" s="321"/>
      <c r="G80" s="321"/>
      <c r="H80" s="324"/>
      <c r="I80" s="129"/>
      <c r="J80" s="129"/>
      <c r="K80" s="26"/>
      <c r="L80" s="118"/>
      <c r="M80" s="26"/>
      <c r="N80" s="26"/>
      <c r="O80" s="26"/>
      <c r="P80" s="26"/>
    </row>
    <row r="81" spans="1:16" s="31" customFormat="1" ht="13.2">
      <c r="A81" s="32"/>
      <c r="B81" s="576" t="s">
        <v>838</v>
      </c>
      <c r="C81" s="321">
        <v>38.53</v>
      </c>
      <c r="D81" s="319">
        <v>2.5</v>
      </c>
      <c r="E81" s="323">
        <f>C81*D81</f>
        <v>96.33</v>
      </c>
      <c r="F81" s="319"/>
      <c r="G81" s="321"/>
      <c r="H81" s="138"/>
      <c r="I81" s="129"/>
      <c r="J81" s="129"/>
      <c r="K81" s="26"/>
      <c r="L81" s="118"/>
      <c r="M81" s="26"/>
      <c r="N81" s="26"/>
      <c r="O81" s="26"/>
      <c r="P81" s="26"/>
    </row>
    <row r="82" spans="1:16" s="31" customFormat="1" ht="13.2">
      <c r="A82" s="32"/>
      <c r="B82" s="576"/>
      <c r="C82" s="321"/>
      <c r="D82" s="319"/>
      <c r="E82" s="577"/>
      <c r="F82" s="319"/>
      <c r="G82" s="321"/>
      <c r="H82" s="138"/>
      <c r="I82" s="129"/>
      <c r="J82" s="129"/>
      <c r="K82" s="26"/>
      <c r="L82" s="118"/>
      <c r="M82" s="26"/>
      <c r="N82" s="26"/>
      <c r="O82" s="26"/>
      <c r="P82" s="26"/>
    </row>
    <row r="83" spans="1:16" s="31" customFormat="1" ht="13.2">
      <c r="A83" s="32"/>
      <c r="B83" s="576" t="s">
        <v>839</v>
      </c>
      <c r="C83" s="514" t="s">
        <v>914</v>
      </c>
      <c r="D83" s="592"/>
      <c r="E83" s="593"/>
      <c r="F83" s="514"/>
      <c r="G83" s="119"/>
      <c r="H83" s="138"/>
      <c r="I83" s="129"/>
      <c r="J83" s="129"/>
      <c r="K83" s="107"/>
      <c r="L83" s="118"/>
      <c r="M83" s="26"/>
      <c r="N83" s="26"/>
      <c r="O83" s="26"/>
      <c r="P83" s="26"/>
    </row>
    <row r="84" spans="1:16" s="31" customFormat="1" ht="13.2">
      <c r="A84" s="32"/>
      <c r="B84" s="325"/>
      <c r="C84" s="327"/>
      <c r="D84" s="327"/>
      <c r="E84" s="327"/>
      <c r="F84" s="327"/>
      <c r="G84" s="124"/>
      <c r="H84" s="330"/>
      <c r="I84" s="129"/>
      <c r="J84" s="129"/>
      <c r="K84" s="107"/>
      <c r="L84" s="118"/>
      <c r="M84" s="26"/>
      <c r="N84" s="26"/>
      <c r="O84" s="26"/>
      <c r="P84" s="26"/>
    </row>
    <row r="85" spans="1:16" s="31" customFormat="1" ht="13.2">
      <c r="A85" s="32"/>
      <c r="B85" s="108"/>
      <c r="C85" s="321"/>
      <c r="D85" s="321"/>
      <c r="E85" s="321"/>
      <c r="F85" s="321"/>
      <c r="G85" s="119"/>
      <c r="H85" s="123"/>
      <c r="I85" s="129"/>
      <c r="J85" s="129"/>
      <c r="K85" s="26"/>
      <c r="L85" s="118"/>
      <c r="M85" s="26"/>
      <c r="N85" s="26"/>
      <c r="O85" s="26"/>
      <c r="P85" s="26"/>
    </row>
    <row r="86" spans="1:16" s="26" customFormat="1" ht="13.2">
      <c r="A86" s="114"/>
      <c r="E86" s="318"/>
      <c r="I86" s="318"/>
      <c r="J86" s="318"/>
      <c r="L86" s="118"/>
    </row>
    <row r="87" spans="1:16" s="26" customFormat="1" ht="13.2">
      <c r="A87" s="114"/>
      <c r="E87" s="318"/>
      <c r="I87" s="318"/>
      <c r="J87" s="318"/>
      <c r="L87" s="118"/>
    </row>
    <row r="88" spans="1:16" s="26" customFormat="1" ht="13.2">
      <c r="A88" s="114"/>
      <c r="E88" s="318"/>
      <c r="I88" s="318"/>
      <c r="J88" s="318"/>
      <c r="L88" s="118"/>
    </row>
    <row r="89" spans="1:16" s="26" customFormat="1" ht="13.2">
      <c r="A89" s="114"/>
      <c r="E89" s="318"/>
      <c r="I89" s="318"/>
      <c r="J89" s="318"/>
      <c r="L89" s="118"/>
    </row>
    <row r="90" spans="1:16" s="26" customFormat="1" ht="13.2">
      <c r="A90" s="114"/>
      <c r="E90" s="318"/>
      <c r="I90" s="318"/>
      <c r="J90" s="318"/>
      <c r="L90" s="118"/>
    </row>
    <row r="91" spans="1:16" s="26" customFormat="1" ht="13.2">
      <c r="A91" s="114"/>
      <c r="E91" s="318"/>
      <c r="I91" s="318"/>
      <c r="J91" s="318"/>
      <c r="L91" s="118"/>
    </row>
    <row r="92" spans="1:16" s="26" customFormat="1" ht="13.2">
      <c r="A92" s="114"/>
      <c r="E92" s="318"/>
      <c r="I92" s="318"/>
      <c r="J92" s="318"/>
      <c r="L92" s="118"/>
    </row>
    <row r="93" spans="1:16" s="26" customFormat="1" ht="13.2">
      <c r="A93" s="114"/>
      <c r="E93" s="318"/>
      <c r="I93" s="318"/>
      <c r="J93" s="318"/>
      <c r="L93" s="118"/>
    </row>
    <row r="94" spans="1:16" s="26" customFormat="1" ht="13.2">
      <c r="A94" s="114"/>
      <c r="E94" s="318"/>
      <c r="I94" s="318"/>
      <c r="J94" s="318"/>
      <c r="L94" s="118"/>
    </row>
    <row r="95" spans="1:16" s="26" customFormat="1" ht="13.2">
      <c r="A95" s="114"/>
      <c r="E95" s="318"/>
      <c r="I95" s="318"/>
      <c r="J95" s="318"/>
      <c r="L95" s="118"/>
    </row>
    <row r="96" spans="1:16" s="26" customFormat="1" ht="13.2">
      <c r="A96" s="114"/>
      <c r="E96" s="318"/>
      <c r="I96" s="318"/>
      <c r="J96" s="318"/>
      <c r="L96" s="118"/>
    </row>
    <row r="97" spans="1:12" s="26" customFormat="1" ht="13.2">
      <c r="A97" s="114"/>
      <c r="E97" s="318"/>
      <c r="I97" s="318"/>
      <c r="J97" s="318"/>
      <c r="L97" s="118"/>
    </row>
    <row r="98" spans="1:12" s="26" customFormat="1" ht="13.2">
      <c r="A98" s="114"/>
      <c r="E98" s="318"/>
      <c r="I98" s="318"/>
      <c r="J98" s="318"/>
      <c r="L98" s="118"/>
    </row>
    <row r="99" spans="1:12" s="26" customFormat="1" ht="13.2">
      <c r="A99" s="114"/>
      <c r="E99" s="318"/>
      <c r="I99" s="318"/>
      <c r="J99" s="318"/>
      <c r="L99" s="118"/>
    </row>
    <row r="100" spans="1:12" s="26" customFormat="1" ht="13.2">
      <c r="A100" s="114"/>
      <c r="E100" s="318"/>
      <c r="I100" s="318"/>
      <c r="J100" s="318"/>
      <c r="L100" s="118"/>
    </row>
    <row r="101" spans="1:12" s="26" customFormat="1" ht="13.2">
      <c r="A101" s="114"/>
      <c r="E101" s="318"/>
      <c r="I101" s="318"/>
      <c r="J101" s="318"/>
      <c r="L101" s="118"/>
    </row>
    <row r="102" spans="1:12" s="26" customFormat="1" ht="13.2">
      <c r="A102" s="114"/>
      <c r="E102" s="318"/>
      <c r="I102" s="318"/>
      <c r="J102" s="318"/>
      <c r="L102" s="118"/>
    </row>
    <row r="103" spans="1:12" s="26" customFormat="1" ht="13.2">
      <c r="A103" s="114"/>
      <c r="E103" s="318"/>
      <c r="I103" s="318"/>
      <c r="J103" s="318"/>
      <c r="L103" s="118"/>
    </row>
    <row r="104" spans="1:12" s="26" customFormat="1" ht="13.2">
      <c r="A104" s="114"/>
      <c r="E104" s="318"/>
      <c r="I104" s="318"/>
      <c r="J104" s="318"/>
      <c r="L104" s="118"/>
    </row>
    <row r="105" spans="1:12" s="26" customFormat="1" ht="13.2">
      <c r="A105" s="114"/>
      <c r="E105" s="318"/>
      <c r="I105" s="318"/>
      <c r="J105" s="318"/>
      <c r="L105" s="118"/>
    </row>
    <row r="106" spans="1:12" s="26" customFormat="1" ht="13.2">
      <c r="A106" s="114"/>
      <c r="E106" s="318"/>
      <c r="I106" s="318"/>
      <c r="J106" s="318"/>
      <c r="L106" s="118"/>
    </row>
    <row r="107" spans="1:12" s="26" customFormat="1" ht="13.2">
      <c r="A107" s="114"/>
      <c r="E107" s="318"/>
      <c r="I107" s="318"/>
      <c r="J107" s="318"/>
      <c r="L107" s="118"/>
    </row>
    <row r="108" spans="1:12" s="26" customFormat="1" ht="13.2">
      <c r="A108" s="114"/>
      <c r="E108" s="318"/>
      <c r="I108" s="318"/>
      <c r="J108" s="318"/>
      <c r="L108" s="118"/>
    </row>
    <row r="109" spans="1:12" s="26" customFormat="1" ht="13.2">
      <c r="A109" s="114"/>
      <c r="E109" s="318"/>
      <c r="I109" s="318"/>
      <c r="J109" s="318"/>
      <c r="L109" s="118"/>
    </row>
    <row r="110" spans="1:12" s="26" customFormat="1" ht="13.2">
      <c r="A110" s="114"/>
      <c r="E110" s="318"/>
      <c r="I110" s="318"/>
      <c r="J110" s="318"/>
      <c r="L110" s="118"/>
    </row>
    <row r="111" spans="1:12" s="26" customFormat="1" ht="13.2">
      <c r="A111" s="114"/>
      <c r="E111" s="318"/>
      <c r="I111" s="318"/>
      <c r="J111" s="318"/>
      <c r="L111" s="118"/>
    </row>
    <row r="112" spans="1:12" s="26" customFormat="1" ht="13.2">
      <c r="A112" s="114"/>
      <c r="E112" s="318"/>
      <c r="I112" s="318"/>
      <c r="J112" s="318"/>
      <c r="L112" s="118"/>
    </row>
    <row r="113" spans="1:12" s="26" customFormat="1" ht="13.2">
      <c r="A113" s="114"/>
      <c r="E113" s="318"/>
      <c r="I113" s="318"/>
      <c r="J113" s="318"/>
      <c r="L113" s="118"/>
    </row>
    <row r="114" spans="1:12" s="26" customFormat="1" ht="13.2">
      <c r="A114" s="114"/>
      <c r="E114" s="318"/>
      <c r="I114" s="318"/>
      <c r="J114" s="318"/>
      <c r="L114" s="118"/>
    </row>
    <row r="115" spans="1:12" s="26" customFormat="1" ht="13.2">
      <c r="A115" s="114"/>
      <c r="E115" s="318"/>
      <c r="I115" s="318"/>
      <c r="J115" s="318"/>
      <c r="L115" s="118"/>
    </row>
    <row r="116" spans="1:12" s="26" customFormat="1" ht="13.2">
      <c r="A116" s="114"/>
      <c r="E116" s="318"/>
      <c r="I116" s="318"/>
      <c r="J116" s="318"/>
      <c r="L116" s="118"/>
    </row>
    <row r="117" spans="1:12" s="26" customFormat="1" ht="13.2">
      <c r="A117" s="114"/>
      <c r="E117" s="318"/>
      <c r="I117" s="318"/>
      <c r="J117" s="318"/>
      <c r="L117" s="118"/>
    </row>
    <row r="118" spans="1:12" s="26" customFormat="1" ht="13.2">
      <c r="A118" s="114"/>
      <c r="E118" s="318"/>
      <c r="I118" s="318"/>
      <c r="J118" s="318"/>
      <c r="L118" s="118"/>
    </row>
    <row r="119" spans="1:12" s="26" customFormat="1" ht="13.2">
      <c r="A119" s="114"/>
      <c r="E119" s="318"/>
      <c r="I119" s="318"/>
      <c r="J119" s="318"/>
      <c r="L119" s="118"/>
    </row>
    <row r="120" spans="1:12" s="26" customFormat="1" ht="13.2">
      <c r="A120" s="114"/>
      <c r="E120" s="318"/>
      <c r="I120" s="318"/>
      <c r="J120" s="318"/>
      <c r="L120" s="118"/>
    </row>
    <row r="121" spans="1:12" s="26" customFormat="1" ht="13.2">
      <c r="A121" s="114"/>
      <c r="E121" s="318"/>
      <c r="I121" s="318"/>
      <c r="J121" s="318"/>
      <c r="L121" s="118"/>
    </row>
    <row r="122" spans="1:12" s="26" customFormat="1" ht="13.2">
      <c r="A122" s="114"/>
      <c r="E122" s="318"/>
      <c r="I122" s="318"/>
      <c r="J122" s="318"/>
      <c r="L122" s="118"/>
    </row>
    <row r="123" spans="1:12" s="26" customFormat="1" ht="13.2">
      <c r="A123" s="114"/>
      <c r="E123" s="318"/>
      <c r="I123" s="318"/>
      <c r="J123" s="318"/>
      <c r="L123" s="118"/>
    </row>
    <row r="124" spans="1:12" s="26" customFormat="1" ht="13.2">
      <c r="A124" s="114"/>
      <c r="E124" s="318"/>
      <c r="I124" s="318"/>
      <c r="J124" s="318"/>
      <c r="L124" s="118"/>
    </row>
    <row r="125" spans="1:12" s="26" customFormat="1" ht="13.2">
      <c r="A125" s="114"/>
      <c r="E125" s="318"/>
      <c r="I125" s="318"/>
      <c r="J125" s="318"/>
      <c r="L125" s="118"/>
    </row>
    <row r="126" spans="1:12" s="26" customFormat="1" ht="13.2">
      <c r="A126" s="114"/>
      <c r="E126" s="318"/>
      <c r="I126" s="318"/>
      <c r="J126" s="318"/>
      <c r="L126" s="118"/>
    </row>
    <row r="127" spans="1:12" s="26" customFormat="1" ht="13.2">
      <c r="A127" s="114"/>
      <c r="E127" s="318"/>
      <c r="I127" s="318"/>
      <c r="J127" s="318"/>
      <c r="L127" s="118"/>
    </row>
    <row r="128" spans="1:12" s="26" customFormat="1" ht="13.2">
      <c r="A128" s="114"/>
      <c r="E128" s="318"/>
      <c r="I128" s="318"/>
      <c r="J128" s="318"/>
      <c r="L128" s="118"/>
    </row>
    <row r="129" spans="1:16" s="26" customFormat="1" ht="13.2">
      <c r="A129" s="114"/>
      <c r="E129" s="318"/>
      <c r="I129" s="318"/>
      <c r="J129" s="318"/>
      <c r="L129" s="118"/>
    </row>
    <row r="130" spans="1:16" s="26" customFormat="1" ht="13.2">
      <c r="A130" s="114"/>
      <c r="E130" s="318"/>
      <c r="I130" s="318"/>
      <c r="J130" s="318"/>
      <c r="L130" s="118"/>
    </row>
    <row r="131" spans="1:16" s="26" customFormat="1" ht="13.2">
      <c r="A131" s="114"/>
      <c r="E131" s="318"/>
      <c r="I131" s="318"/>
      <c r="J131" s="318"/>
      <c r="L131" s="118"/>
    </row>
    <row r="132" spans="1:16" s="26" customFormat="1" ht="13.2">
      <c r="A132" s="114"/>
      <c r="E132" s="318"/>
      <c r="I132" s="318"/>
      <c r="J132" s="318"/>
      <c r="L132" s="118"/>
    </row>
    <row r="133" spans="1:16" s="26" customFormat="1" ht="13.2">
      <c r="A133" s="114"/>
      <c r="E133" s="318"/>
      <c r="I133" s="318"/>
      <c r="J133" s="318"/>
      <c r="L133" s="118"/>
    </row>
    <row r="134" spans="1:16" s="26" customFormat="1" ht="13.2">
      <c r="A134" s="114"/>
      <c r="E134" s="318"/>
      <c r="I134" s="318"/>
      <c r="J134" s="318"/>
      <c r="L134" s="118"/>
    </row>
    <row r="135" spans="1:16" s="26" customFormat="1" ht="13.2">
      <c r="A135" s="114"/>
      <c r="E135" s="318"/>
      <c r="I135" s="318"/>
      <c r="J135" s="318"/>
      <c r="L135" s="118"/>
    </row>
    <row r="136" spans="1:16" s="26" customFormat="1" ht="13.2">
      <c r="A136" s="114"/>
      <c r="E136" s="318"/>
      <c r="I136" s="318"/>
      <c r="J136" s="318"/>
      <c r="L136" s="118"/>
    </row>
    <row r="137" spans="1:16" s="26" customFormat="1" ht="13.2">
      <c r="A137" s="114"/>
      <c r="E137" s="318"/>
      <c r="I137" s="318"/>
      <c r="J137" s="318"/>
      <c r="L137" s="118"/>
    </row>
    <row r="138" spans="1:16" s="26" customFormat="1" ht="13.2">
      <c r="A138" s="114"/>
      <c r="E138" s="318"/>
      <c r="I138" s="318"/>
      <c r="J138" s="318"/>
      <c r="L138" s="118"/>
    </row>
    <row r="139" spans="1:16" s="26" customFormat="1" ht="13.2">
      <c r="A139" s="114"/>
      <c r="E139" s="318"/>
      <c r="I139" s="318"/>
      <c r="J139" s="318"/>
      <c r="L139" s="118"/>
    </row>
    <row r="140" spans="1:16" s="26" customFormat="1" ht="13.2">
      <c r="A140" s="114"/>
      <c r="E140" s="318"/>
      <c r="I140" s="318"/>
      <c r="J140" s="318"/>
      <c r="K140" s="164"/>
      <c r="L140" s="33"/>
      <c r="M140" s="164"/>
      <c r="N140" s="164"/>
      <c r="O140" s="164"/>
      <c r="P140" s="164"/>
    </row>
    <row r="141" spans="1:16" s="26" customFormat="1" ht="13.2">
      <c r="A141" s="114"/>
      <c r="E141" s="318"/>
      <c r="I141" s="318"/>
      <c r="J141" s="318"/>
      <c r="K141" s="164"/>
      <c r="L141" s="33"/>
      <c r="M141" s="164"/>
      <c r="N141" s="164"/>
      <c r="O141" s="164"/>
      <c r="P141" s="164"/>
    </row>
    <row r="142" spans="1:16" s="26" customFormat="1" ht="13.2">
      <c r="A142" s="114"/>
      <c r="E142" s="318"/>
      <c r="I142" s="318"/>
      <c r="J142" s="318"/>
      <c r="K142" s="164"/>
      <c r="L142" s="33"/>
      <c r="M142" s="164"/>
      <c r="N142" s="164"/>
      <c r="O142" s="164"/>
      <c r="P142" s="164"/>
    </row>
    <row r="143" spans="1:16" s="26" customFormat="1" ht="13.2">
      <c r="A143" s="114"/>
      <c r="E143" s="318"/>
      <c r="I143" s="318"/>
      <c r="J143" s="318"/>
      <c r="K143" s="164"/>
      <c r="L143" s="33"/>
      <c r="M143" s="164"/>
      <c r="N143" s="164"/>
      <c r="O143" s="164"/>
      <c r="P143" s="164"/>
    </row>
    <row r="144" spans="1:16" s="26" customFormat="1" ht="13.2">
      <c r="A144" s="114"/>
      <c r="E144" s="318"/>
      <c r="I144" s="318"/>
      <c r="J144" s="318"/>
      <c r="K144" s="164"/>
      <c r="L144" s="33"/>
      <c r="M144" s="164"/>
      <c r="N144" s="164"/>
      <c r="O144" s="164"/>
      <c r="P144" s="164"/>
    </row>
    <row r="145" spans="1:16" s="26" customFormat="1" ht="13.2">
      <c r="A145" s="114"/>
      <c r="E145" s="318"/>
      <c r="I145" s="318"/>
      <c r="J145" s="318"/>
      <c r="K145" s="164"/>
      <c r="L145" s="33"/>
      <c r="M145" s="164"/>
      <c r="N145" s="164"/>
      <c r="O145" s="164"/>
      <c r="P145" s="164"/>
    </row>
    <row r="146" spans="1:16" s="26" customFormat="1" ht="13.2">
      <c r="A146" s="114"/>
      <c r="E146" s="318"/>
      <c r="I146" s="318"/>
      <c r="J146" s="318"/>
      <c r="K146" s="164"/>
      <c r="L146" s="33"/>
      <c r="M146" s="164"/>
      <c r="N146" s="164"/>
      <c r="O146" s="164"/>
      <c r="P146" s="164"/>
    </row>
    <row r="147" spans="1:16" s="26" customFormat="1" ht="13.2">
      <c r="A147" s="114"/>
      <c r="E147" s="318"/>
      <c r="I147" s="318"/>
      <c r="J147" s="318"/>
      <c r="K147" s="164"/>
      <c r="L147" s="33"/>
      <c r="M147" s="164"/>
      <c r="N147" s="164"/>
      <c r="O147" s="164"/>
      <c r="P147" s="164"/>
    </row>
    <row r="148" spans="1:16" s="26" customFormat="1" ht="13.2">
      <c r="A148" s="114"/>
      <c r="E148" s="318"/>
      <c r="I148" s="318"/>
      <c r="J148" s="318"/>
      <c r="K148" s="164"/>
      <c r="L148" s="33"/>
      <c r="M148" s="164"/>
      <c r="N148" s="164"/>
      <c r="O148" s="164"/>
      <c r="P148" s="164"/>
    </row>
    <row r="149" spans="1:16" s="26" customFormat="1" ht="13.2">
      <c r="A149" s="114"/>
      <c r="E149" s="318"/>
      <c r="I149" s="318"/>
      <c r="J149" s="318"/>
      <c r="K149" s="164"/>
      <c r="L149" s="33"/>
      <c r="M149" s="164"/>
      <c r="N149" s="164"/>
      <c r="O149" s="164"/>
      <c r="P149" s="164"/>
    </row>
    <row r="150" spans="1:16" s="26" customFormat="1" ht="13.2">
      <c r="A150" s="114"/>
      <c r="E150" s="318"/>
      <c r="I150" s="318"/>
      <c r="J150" s="318"/>
      <c r="K150" s="164"/>
      <c r="L150" s="33"/>
      <c r="M150" s="164"/>
      <c r="N150" s="164"/>
      <c r="O150" s="164"/>
      <c r="P150" s="164"/>
    </row>
    <row r="151" spans="1:16" s="26" customFormat="1" ht="13.2">
      <c r="A151" s="114"/>
      <c r="E151" s="318"/>
      <c r="I151" s="318"/>
      <c r="J151" s="318"/>
      <c r="K151" s="164"/>
      <c r="L151" s="33"/>
      <c r="M151" s="164"/>
      <c r="N151" s="164"/>
      <c r="O151" s="164"/>
      <c r="P151" s="164"/>
    </row>
    <row r="152" spans="1:16" s="26" customFormat="1" ht="13.2">
      <c r="A152" s="114"/>
      <c r="E152" s="318"/>
      <c r="I152" s="318"/>
      <c r="J152" s="318"/>
      <c r="K152" s="164"/>
      <c r="L152" s="33"/>
      <c r="M152" s="164"/>
      <c r="N152" s="164"/>
      <c r="O152" s="164"/>
      <c r="P152" s="164"/>
    </row>
    <row r="153" spans="1:16" s="26" customFormat="1" ht="13.2">
      <c r="A153" s="114"/>
      <c r="E153" s="318"/>
      <c r="I153" s="318"/>
      <c r="J153" s="318"/>
      <c r="K153" s="164"/>
      <c r="L153" s="33"/>
      <c r="M153" s="164"/>
      <c r="N153" s="164"/>
      <c r="O153" s="164"/>
      <c r="P153" s="164"/>
    </row>
    <row r="154" spans="1:16" s="26" customFormat="1" ht="13.2">
      <c r="A154" s="114"/>
      <c r="E154" s="318"/>
      <c r="I154" s="318"/>
      <c r="J154" s="318"/>
      <c r="K154" s="164"/>
      <c r="L154" s="33"/>
      <c r="M154" s="164"/>
      <c r="N154" s="164"/>
      <c r="O154" s="164"/>
      <c r="P154" s="164"/>
    </row>
    <row r="2812" spans="14:14">
      <c r="N2812" s="164">
        <f>SUM(M13:M13)*N$8</f>
        <v>0</v>
      </c>
    </row>
  </sheetData>
  <mergeCells count="12">
    <mergeCell ref="A24:P24"/>
    <mergeCell ref="D6:F6"/>
    <mergeCell ref="G6:K6"/>
    <mergeCell ref="A1:P1"/>
    <mergeCell ref="B25:P25"/>
    <mergeCell ref="G70:H70"/>
    <mergeCell ref="D70:F70"/>
    <mergeCell ref="L32:N33"/>
    <mergeCell ref="L35:N36"/>
    <mergeCell ref="L37:N38"/>
    <mergeCell ref="L39:N40"/>
    <mergeCell ref="L41:N43"/>
  </mergeCells>
  <phoneticPr fontId="0" type="noConversion"/>
  <printOptions gridLines="1"/>
  <pageMargins left="0.35433070866141736" right="0.35433070866141736" top="0.70866141732283472" bottom="0.62992125984251968" header="0.51181102362204722" footer="0.23622047244094491"/>
  <pageSetup paperSize="8" scale="85" fitToHeight="11" orientation="portrait" r:id="rId1"/>
  <headerFooter alignWithMargins="0">
    <oddFooter>&amp;L&amp;"Arial Narrow,Italic"&amp;8&amp;F-Cast Fees and Fringes-&amp;D&amp;R&amp;"Arial Narrow,Italic"&amp;8Page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sqref="A1:G1"/>
    </sheetView>
  </sheetViews>
  <sheetFormatPr defaultRowHeight="13.2"/>
  <cols>
    <col min="4" max="4" width="20.109375" customWidth="1"/>
  </cols>
  <sheetData>
    <row r="1" spans="1:7" ht="15.6">
      <c r="A1" s="659" t="s">
        <v>862</v>
      </c>
      <c r="B1" s="659"/>
      <c r="C1" s="659"/>
      <c r="D1" s="659"/>
      <c r="E1" s="659"/>
      <c r="F1" s="659"/>
      <c r="G1" s="659"/>
    </row>
    <row r="2" spans="1:7" ht="13.8">
      <c r="A2" s="552"/>
      <c r="B2" s="552"/>
      <c r="C2" s="552"/>
      <c r="D2" s="552"/>
      <c r="E2" s="558" t="s">
        <v>865</v>
      </c>
      <c r="F2" s="559" t="s">
        <v>332</v>
      </c>
      <c r="G2" s="559" t="s">
        <v>847</v>
      </c>
    </row>
    <row r="3" spans="1:7" ht="13.8">
      <c r="A3" s="552"/>
      <c r="B3" s="546" t="s">
        <v>861</v>
      </c>
      <c r="C3" s="552"/>
      <c r="D3" s="552"/>
      <c r="E3" s="560"/>
      <c r="F3" s="561"/>
      <c r="G3" s="561"/>
    </row>
    <row r="5" spans="1:7" ht="13.8">
      <c r="A5" s="545"/>
      <c r="B5" s="613" t="s">
        <v>848</v>
      </c>
      <c r="C5" s="614"/>
      <c r="D5" s="614"/>
      <c r="E5" s="614"/>
      <c r="F5" s="614"/>
      <c r="G5" s="614"/>
    </row>
    <row r="6" spans="1:7" ht="13.8">
      <c r="A6" s="545"/>
      <c r="B6" s="545"/>
      <c r="C6" s="547" t="s">
        <v>856</v>
      </c>
      <c r="D6" s="545"/>
      <c r="E6" s="545"/>
      <c r="F6" s="545"/>
      <c r="G6" s="545" t="s">
        <v>847</v>
      </c>
    </row>
    <row r="7" spans="1:7" ht="13.8">
      <c r="A7" s="545"/>
      <c r="B7" s="545"/>
      <c r="C7" s="545"/>
      <c r="D7" s="548" t="s">
        <v>849</v>
      </c>
      <c r="E7" s="545"/>
      <c r="F7" s="545"/>
      <c r="G7" s="545">
        <f>E7*F7</f>
        <v>0</v>
      </c>
    </row>
    <row r="8" spans="1:7" ht="13.8">
      <c r="A8" s="545"/>
      <c r="B8" s="545"/>
      <c r="C8" s="545"/>
      <c r="D8" s="548" t="s">
        <v>850</v>
      </c>
      <c r="E8" s="545"/>
      <c r="F8" s="545"/>
      <c r="G8" s="545">
        <f t="shared" ref="G8:G10" si="0">E8*F8</f>
        <v>0</v>
      </c>
    </row>
    <row r="9" spans="1:7" ht="13.8">
      <c r="A9" s="545"/>
      <c r="B9" s="545"/>
      <c r="C9" s="545"/>
      <c r="D9" s="548" t="s">
        <v>851</v>
      </c>
      <c r="E9" s="545"/>
      <c r="F9" s="545"/>
      <c r="G9" s="545">
        <f t="shared" si="0"/>
        <v>0</v>
      </c>
    </row>
    <row r="10" spans="1:7" ht="13.8">
      <c r="A10" s="545"/>
      <c r="B10" s="545"/>
      <c r="C10" s="545"/>
      <c r="D10" s="548" t="s">
        <v>852</v>
      </c>
      <c r="E10" s="545"/>
      <c r="F10" s="545"/>
      <c r="G10" s="545">
        <f t="shared" si="0"/>
        <v>0</v>
      </c>
    </row>
    <row r="11" spans="1:7" ht="13.8">
      <c r="C11" s="547" t="s">
        <v>857</v>
      </c>
      <c r="D11" s="545"/>
    </row>
    <row r="12" spans="1:7" ht="13.8">
      <c r="C12" s="545"/>
      <c r="D12" s="548" t="s">
        <v>853</v>
      </c>
      <c r="G12" s="545">
        <f t="shared" ref="G12:G13" si="1">E12*F12</f>
        <v>0</v>
      </c>
    </row>
    <row r="13" spans="1:7" ht="13.8">
      <c r="C13" s="545"/>
      <c r="D13" s="548" t="s">
        <v>854</v>
      </c>
      <c r="G13" s="545">
        <f t="shared" si="1"/>
        <v>0</v>
      </c>
    </row>
    <row r="14" spans="1:7" ht="13.8">
      <c r="B14" s="545"/>
      <c r="C14" s="547" t="s">
        <v>858</v>
      </c>
      <c r="D14" s="545"/>
      <c r="E14" s="545"/>
      <c r="F14" s="545"/>
      <c r="G14" s="545"/>
    </row>
    <row r="15" spans="1:7" ht="13.8">
      <c r="B15" s="545"/>
      <c r="C15" s="545"/>
      <c r="D15" s="548" t="s">
        <v>855</v>
      </c>
      <c r="E15" s="545"/>
      <c r="F15" s="545"/>
      <c r="G15" s="545">
        <f>E15*F15</f>
        <v>0</v>
      </c>
    </row>
    <row r="16" spans="1:7" ht="13.8">
      <c r="B16" s="545"/>
      <c r="C16" s="547" t="s">
        <v>859</v>
      </c>
      <c r="D16" s="545"/>
      <c r="E16" s="545"/>
      <c r="F16" s="545"/>
      <c r="G16" s="545"/>
    </row>
    <row r="17" spans="2:7" s="545" customFormat="1" ht="13.8">
      <c r="C17" s="547"/>
      <c r="D17" s="548" t="s">
        <v>866</v>
      </c>
      <c r="G17" s="545">
        <f>E17*F17</f>
        <v>0</v>
      </c>
    </row>
    <row r="18" spans="2:7" s="545" customFormat="1" ht="13.8">
      <c r="C18" s="547"/>
    </row>
    <row r="20" spans="2:7" ht="13.8">
      <c r="B20" s="547"/>
      <c r="C20" s="547"/>
      <c r="D20" s="553" t="s">
        <v>304</v>
      </c>
      <c r="E20" s="547"/>
      <c r="F20" s="554"/>
      <c r="G20" s="551">
        <f>SUM(G6:G19)</f>
        <v>0</v>
      </c>
    </row>
    <row r="21" spans="2:7" ht="13.8">
      <c r="B21" s="547"/>
      <c r="C21" s="547"/>
      <c r="D21" s="553"/>
      <c r="E21" s="547"/>
      <c r="F21" s="554"/>
      <c r="G21" s="554"/>
    </row>
    <row r="22" spans="2:7" ht="13.8">
      <c r="B22" s="613" t="s">
        <v>860</v>
      </c>
      <c r="C22" s="614"/>
      <c r="D22" s="614"/>
      <c r="E22" s="614"/>
      <c r="F22" s="614"/>
      <c r="G22" s="614"/>
    </row>
    <row r="23" spans="2:7" ht="13.8">
      <c r="B23" s="545"/>
      <c r="C23" s="547" t="s">
        <v>863</v>
      </c>
      <c r="D23" s="548"/>
      <c r="E23" s="545"/>
      <c r="F23" s="545"/>
      <c r="G23" s="545" t="s">
        <v>847</v>
      </c>
    </row>
    <row r="24" spans="2:7" ht="13.8">
      <c r="B24" s="545"/>
      <c r="C24" s="562" t="s">
        <v>869</v>
      </c>
      <c r="D24" s="548" t="s">
        <v>867</v>
      </c>
      <c r="E24" s="545"/>
      <c r="F24" s="545"/>
      <c r="G24" s="545"/>
    </row>
    <row r="25" spans="2:7" s="545" customFormat="1" ht="13.8">
      <c r="C25" s="547"/>
      <c r="D25" s="548" t="s">
        <v>871</v>
      </c>
    </row>
    <row r="26" spans="2:7" s="545" customFormat="1" ht="13.8">
      <c r="C26" s="547"/>
      <c r="D26" s="548" t="s">
        <v>870</v>
      </c>
    </row>
    <row r="27" spans="2:7" s="545" customFormat="1" ht="13.8">
      <c r="C27" s="547"/>
      <c r="D27" s="548" t="s">
        <v>872</v>
      </c>
    </row>
    <row r="28" spans="2:7" s="545" customFormat="1" ht="13.8">
      <c r="C28" s="547"/>
      <c r="D28" s="548" t="s">
        <v>873</v>
      </c>
    </row>
    <row r="29" spans="2:7" s="545" customFormat="1" ht="13.8">
      <c r="C29" s="547"/>
      <c r="D29" s="548" t="s">
        <v>874</v>
      </c>
    </row>
    <row r="30" spans="2:7" s="545" customFormat="1" ht="13.8">
      <c r="C30" s="547"/>
      <c r="D30" s="548" t="s">
        <v>875</v>
      </c>
    </row>
    <row r="31" spans="2:7" s="545" customFormat="1" ht="13.8">
      <c r="C31" s="547"/>
      <c r="D31" s="548" t="s">
        <v>868</v>
      </c>
    </row>
    <row r="32" spans="2:7" s="545" customFormat="1" ht="13.8">
      <c r="C32" s="547"/>
      <c r="D32" s="548" t="s">
        <v>876</v>
      </c>
    </row>
    <row r="33" spans="2:7" s="545" customFormat="1" ht="13.8">
      <c r="C33" s="547"/>
      <c r="D33" s="548" t="s">
        <v>877</v>
      </c>
    </row>
    <row r="34" spans="2:7" s="545" customFormat="1" ht="13.8">
      <c r="C34" s="547"/>
      <c r="D34" s="548"/>
    </row>
    <row r="35" spans="2:7" s="545" customFormat="1" ht="13.8">
      <c r="C35" s="547"/>
    </row>
    <row r="36" spans="2:7" s="545" customFormat="1" ht="13.8">
      <c r="C36" s="547"/>
      <c r="D36" s="548"/>
    </row>
    <row r="37" spans="2:7" s="545" customFormat="1" ht="13.8">
      <c r="C37" s="547"/>
      <c r="D37" s="548"/>
    </row>
    <row r="38" spans="2:7" s="545" customFormat="1" ht="13.8">
      <c r="C38" s="547" t="s">
        <v>864</v>
      </c>
      <c r="D38" s="548"/>
    </row>
    <row r="40" spans="2:7" ht="13.8">
      <c r="B40" s="547"/>
      <c r="C40" s="547"/>
      <c r="D40" s="553" t="s">
        <v>304</v>
      </c>
      <c r="E40" s="547"/>
      <c r="F40" s="554"/>
      <c r="G40" s="554">
        <f>SUM(G24:G39)</f>
        <v>0</v>
      </c>
    </row>
    <row r="42" spans="2:7" ht="13.8">
      <c r="B42" s="545"/>
      <c r="C42" s="545"/>
      <c r="D42" s="550"/>
      <c r="E42" s="545"/>
      <c r="F42" s="545"/>
      <c r="G42" s="545"/>
    </row>
    <row r="43" spans="2:7" ht="14.4" thickBot="1">
      <c r="B43" s="549"/>
      <c r="C43" s="549"/>
      <c r="D43" s="555" t="s">
        <v>847</v>
      </c>
      <c r="E43" s="549"/>
      <c r="F43" s="556"/>
      <c r="G43" s="557">
        <f>G20+G40</f>
        <v>0</v>
      </c>
    </row>
    <row r="44" spans="2:7" ht="13.8" thickTop="1"/>
    <row r="45" spans="2:7" ht="42" customHeight="1">
      <c r="B45" s="660" t="s">
        <v>920</v>
      </c>
      <c r="C45" s="660"/>
      <c r="D45" s="660"/>
      <c r="E45" s="660"/>
      <c r="F45" s="660"/>
      <c r="G45" s="660"/>
    </row>
  </sheetData>
  <mergeCells count="2">
    <mergeCell ref="A1:G1"/>
    <mergeCell ref="B45:G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vt:lpstr>
      <vt:lpstr>Budget</vt:lpstr>
      <vt:lpstr>Summary</vt:lpstr>
      <vt:lpstr>2.Crew</vt:lpstr>
      <vt:lpstr>3.Cast</vt:lpstr>
      <vt:lpstr>4.Mktg</vt:lpstr>
      <vt:lpstr>'2.Crew'!Print_Area</vt:lpstr>
      <vt:lpstr>'3.Cast'!Print_Area</vt:lpstr>
      <vt:lpstr>Budget!Print_Area</vt:lpstr>
      <vt:lpstr>Cover!Print_Area</vt:lpstr>
      <vt:lpstr>Summary!Print_Area</vt:lpstr>
      <vt:lpstr>'2.Crew'!Print_Titles</vt:lpstr>
      <vt:lpstr>'3.Cast'!Print_Titles</vt:lpstr>
      <vt:lpstr>Budget!Print_Titles</vt:lpstr>
      <vt:lpstr>Cover!Print_Titles</vt:lpstr>
      <vt:lpstr>Summary!Print_Titles</vt:lpstr>
    </vt:vector>
  </TitlesOfParts>
  <Company>moneypenny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Corden</dc:creator>
  <cp:lastModifiedBy>Mae-Wha Boadle</cp:lastModifiedBy>
  <cp:lastPrinted>2014-08-06T04:49:24Z</cp:lastPrinted>
  <dcterms:created xsi:type="dcterms:W3CDTF">2002-10-17T02:30:16Z</dcterms:created>
  <dcterms:modified xsi:type="dcterms:W3CDTF">2015-02-23T22:51:50Z</dcterms:modified>
</cp:coreProperties>
</file>